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<sst xmlns="http://schemas.openxmlformats.org/spreadsheetml/2006/main" count="1249" uniqueCount="366">
  <si>
    <t>ACC</t>
  </si>
  <si>
    <t>BHEL</t>
  </si>
  <si>
    <t>BPCL</t>
  </si>
  <si>
    <t>CIPLA</t>
  </si>
  <si>
    <t>HDFC</t>
  </si>
  <si>
    <t>HINDALC0</t>
  </si>
  <si>
    <t>ITC</t>
  </si>
  <si>
    <t>M&amp;M</t>
  </si>
  <si>
    <t>MTNL</t>
  </si>
  <si>
    <t>NIFTY</t>
  </si>
  <si>
    <t>Futures</t>
  </si>
  <si>
    <t>Total</t>
  </si>
  <si>
    <t>Index / Scrip</t>
  </si>
  <si>
    <t>Today</t>
  </si>
  <si>
    <t>Previous</t>
  </si>
  <si>
    <t>Market Lot</t>
  </si>
  <si>
    <t>Bajaj Auto</t>
  </si>
  <si>
    <t>HLL</t>
  </si>
  <si>
    <t>HPCL</t>
  </si>
  <si>
    <t>SBI</t>
  </si>
  <si>
    <t>%</t>
  </si>
  <si>
    <t>Daily (%)</t>
  </si>
  <si>
    <t>30 Days (%)</t>
  </si>
  <si>
    <t>Annual (%)</t>
  </si>
  <si>
    <t>Volume</t>
  </si>
  <si>
    <t>Call</t>
  </si>
  <si>
    <t>Put</t>
  </si>
  <si>
    <t>Dr. Reddy</t>
  </si>
  <si>
    <t>Gujarat Ambuja</t>
  </si>
  <si>
    <t>Infosys</t>
  </si>
  <si>
    <t>Ranbaxy</t>
  </si>
  <si>
    <t>RIL</t>
  </si>
  <si>
    <t>Satyam</t>
  </si>
  <si>
    <t>Tata Power</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</si>
  <si>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</si>
  <si>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</si>
  <si>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</si>
  <si>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</si>
  <si>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</si>
  <si>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</si>
  <si>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</si>
  <si>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</si>
  <si>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</si>
  <si>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</si>
  <si>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</si>
  <si>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HERO HONDA</t>
  </si>
  <si>
    <t>HCL TECH</t>
  </si>
  <si>
    <t>ICICI Bank</t>
  </si>
  <si>
    <t>IPCL</t>
  </si>
  <si>
    <t>NALCO</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</si>
  <si>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</si>
  <si>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</si>
  <si>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</si>
  <si>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</si>
  <si>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</si>
  <si>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</si>
  <si>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</si>
  <si>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</si>
  <si>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</si>
  <si>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</si>
  <si>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</si>
  <si>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</si>
  <si>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</si>
  <si>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</si>
  <si>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</si>
  <si>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</si>
  <si>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</si>
  <si>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</si>
  <si>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</si>
  <si>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</si>
  <si>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</si>
  <si>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</si>
  <si>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</si>
  <si>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</si>
  <si>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</si>
  <si>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</si>
  <si>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</si>
  <si>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</si>
  <si>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</si>
  <si>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</si>
  <si>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</si>
  <si>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</si>
  <si>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</si>
  <si>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</si>
  <si>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</si>
  <si>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</si>
  <si>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</si>
  <si>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</si>
  <si>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</si>
  <si>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</si>
  <si>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</si>
  <si>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</si>
  <si>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</si>
  <si>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</si>
  <si>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</si>
  <si>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</si>
  <si>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</si>
  <si>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</si>
  <si>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</si>
  <si>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</si>
  <si>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</si>
  <si>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</si>
  <si>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</si>
  <si>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</si>
  <si>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</si>
  <si>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</si>
  <si>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</si>
  <si>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</si>
  <si>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</si>
  <si>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Tata Motors</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</si>
  <si>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</si>
  <si>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</si>
  <si>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</si>
  <si>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</si>
  <si>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</si>
  <si>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</si>
  <si>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</si>
  <si>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</si>
  <si>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</si>
  <si>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</si>
  <si>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</si>
  <si>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</si>
  <si>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</si>
  <si>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</si>
  <si>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</si>
  <si>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</si>
  <si>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</si>
  <si>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</si>
  <si>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</si>
  <si>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</si>
  <si>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</si>
  <si>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</si>
  <si>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</si>
  <si>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</si>
  <si>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</si>
  <si>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</si>
  <si>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</si>
  <si>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</si>
  <si>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</si>
  <si>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</si>
  <si>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</si>
  <si>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</si>
  <si>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</si>
  <si>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</si>
  <si>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</si>
  <si>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</si>
  <si>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</si>
  <si>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</si>
  <si>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</si>
  <si>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</si>
  <si>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</si>
  <si>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</si>
  <si>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</si>
  <si>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</si>
  <si>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</si>
  <si>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</si>
  <si>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</si>
  <si>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</si>
  <si>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</si>
  <si>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</si>
  <si>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</si>
  <si>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</si>
  <si>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</si>
  <si>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</si>
  <si>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</si>
  <si>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</si>
  <si>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</si>
  <si>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</si>
  <si>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</si>
  <si>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</si>
  <si>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</si>
  <si>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</si>
  <si>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</si>
  <si>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</si>
  <si>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</si>
  <si>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</si>
  <si>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</si>
  <si>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</si>
  <si>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</si>
  <si>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</si>
  <si>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</si>
  <si>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</si>
  <si>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</si>
  <si>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</si>
  <si>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</si>
  <si>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</si>
  <si>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MPHASISBFL</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</si>
  <si>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</si>
  <si>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</si>
  <si>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</si>
  <si>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</si>
  <si>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</si>
  <si>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</si>
  <si>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</si>
  <si>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</si>
  <si>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</si>
  <si>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</si>
  <si>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</si>
  <si>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</si>
  <si>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</si>
  <si>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</si>
  <si>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</si>
  <si>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</si>
  <si>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</si>
  <si>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</si>
  <si>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</si>
  <si>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</si>
  <si>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</si>
  <si>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</si>
  <si>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</si>
  <si>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</si>
  <si>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</si>
  <si>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</si>
  <si>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</si>
  <si>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</si>
  <si>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</si>
  <si>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</si>
  <si>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</si>
  <si>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</si>
  <si>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</si>
  <si>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</si>
  <si>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</si>
  <si>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</si>
  <si>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</si>
  <si>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</si>
  <si>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</si>
  <si>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</si>
  <si>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</si>
  <si>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</si>
  <si>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</si>
  <si>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</si>
  <si>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</si>
  <si>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</si>
  <si>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</si>
  <si>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</si>
  <si>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</si>
  <si>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</si>
  <si>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</si>
  <si>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</si>
  <si>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</si>
  <si>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</si>
  <si>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</si>
  <si>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</si>
  <si>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</si>
  <si>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</si>
  <si>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</si>
  <si>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</si>
  <si>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</si>
  <si>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</si>
  <si>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</si>
  <si>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</si>
  <si>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</si>
  <si>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</si>
  <si>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Dec</t>
  </si>
  <si>
    <t>Margin Details</t>
  </si>
  <si>
    <t>Jan</t>
  </si>
  <si>
    <t>Sector-wise Open Interest Positions</t>
  </si>
  <si>
    <t>Scrips/Indexs</t>
  </si>
  <si>
    <t>OI change</t>
  </si>
  <si>
    <t>Two Wheeler</t>
  </si>
  <si>
    <t>Hero Honda</t>
  </si>
  <si>
    <t>Tvs Motors</t>
  </si>
  <si>
    <t>Four Wheeler</t>
  </si>
  <si>
    <t>Ashok Leyland</t>
  </si>
  <si>
    <t>Escort</t>
  </si>
  <si>
    <t>MUL</t>
  </si>
  <si>
    <t>Auto (Total)</t>
  </si>
  <si>
    <t>Auto Ancillaries</t>
  </si>
  <si>
    <t>Bharat Forge</t>
  </si>
  <si>
    <t>Cummins</t>
  </si>
  <si>
    <t>PSU Banks</t>
  </si>
  <si>
    <t>Allahabad Bank</t>
  </si>
  <si>
    <t>Andhra Bank</t>
  </si>
  <si>
    <t>Bank of Baroda</t>
  </si>
  <si>
    <t>Bank of India</t>
  </si>
  <si>
    <t>Canara Bank</t>
  </si>
  <si>
    <t>Corporation Bank</t>
  </si>
  <si>
    <t>Oriental Bank</t>
  </si>
  <si>
    <t>Syndicate Bank</t>
  </si>
  <si>
    <t>Union Bank</t>
  </si>
  <si>
    <t>Vijaya Bank</t>
  </si>
  <si>
    <t>Private Banks</t>
  </si>
  <si>
    <t>Federal Bank</t>
  </si>
  <si>
    <t>HDFC Bank</t>
  </si>
  <si>
    <t>IDBI bank</t>
  </si>
  <si>
    <t>Indusind Bank</t>
  </si>
  <si>
    <t>J&amp;K bank</t>
  </si>
  <si>
    <t>Karantaka Bank</t>
  </si>
  <si>
    <t>UTI Bank</t>
  </si>
  <si>
    <t>Banking (Total)</t>
  </si>
  <si>
    <t>Capital goods</t>
  </si>
  <si>
    <t>L&amp;T</t>
  </si>
  <si>
    <t>Punj Loyd</t>
  </si>
  <si>
    <t>Siemens</t>
  </si>
  <si>
    <t>Cement</t>
  </si>
  <si>
    <t>India Cement</t>
  </si>
  <si>
    <t>FMCG</t>
  </si>
  <si>
    <t>Colgate</t>
  </si>
  <si>
    <t xml:space="preserve">HLL </t>
  </si>
  <si>
    <t>Tata Tea</t>
  </si>
  <si>
    <t>Titan</t>
  </si>
  <si>
    <t>IT</t>
  </si>
  <si>
    <t>HCL Tech</t>
  </si>
  <si>
    <t>Patni</t>
  </si>
  <si>
    <t>Polaris</t>
  </si>
  <si>
    <t>Wipro</t>
  </si>
  <si>
    <t>Mphasis BFL</t>
  </si>
  <si>
    <t>Pharma</t>
  </si>
  <si>
    <t>Aurobindo</t>
  </si>
  <si>
    <t>Cipla</t>
  </si>
  <si>
    <t>Divis Labs</t>
  </si>
  <si>
    <t>Matrix</t>
  </si>
  <si>
    <t>Orchid</t>
  </si>
  <si>
    <t>Nicholas Piramal</t>
  </si>
  <si>
    <t>Strides Arcolab</t>
  </si>
  <si>
    <t>Sun Pharma</t>
  </si>
  <si>
    <t>Wockhardth</t>
  </si>
  <si>
    <t>Textile</t>
  </si>
  <si>
    <t>Alok Textile</t>
  </si>
  <si>
    <t>Arvind Mills</t>
  </si>
  <si>
    <t>Century Textile</t>
  </si>
  <si>
    <t>Oil &amp; Gas</t>
  </si>
  <si>
    <t>Bongai refinery</t>
  </si>
  <si>
    <t>Essar Oil</t>
  </si>
  <si>
    <t>Reliance</t>
  </si>
  <si>
    <t>Reliance Petroleum</t>
  </si>
  <si>
    <t>Metals</t>
  </si>
  <si>
    <t>Hindalco</t>
  </si>
  <si>
    <t>Jindal Stainless</t>
  </si>
  <si>
    <t>Jindal Steel</t>
  </si>
  <si>
    <t>Maharashtra Seamless</t>
  </si>
  <si>
    <t>Neville Lignite</t>
  </si>
  <si>
    <t>Sterlite Inds.</t>
  </si>
  <si>
    <t>Tata Steel</t>
  </si>
  <si>
    <t>Media</t>
  </si>
  <si>
    <t>Sun TV</t>
  </si>
  <si>
    <t>ZEE TELE</t>
  </si>
  <si>
    <t>Power</t>
  </si>
  <si>
    <t>Reliance Energy</t>
  </si>
  <si>
    <t>JP Hydro</t>
  </si>
  <si>
    <t>Suzlon</t>
  </si>
  <si>
    <t>Telecom</t>
  </si>
  <si>
    <t>Bharti</t>
  </si>
  <si>
    <t>Fertilizers</t>
  </si>
  <si>
    <t>Chambal Fertilizer</t>
  </si>
  <si>
    <t>Nagarjuna Fert.</t>
  </si>
  <si>
    <t>Tata Chemicals</t>
  </si>
  <si>
    <t>NBFC</t>
  </si>
  <si>
    <t>LIC Hsg</t>
  </si>
  <si>
    <t>Reliance cap</t>
  </si>
  <si>
    <t>SHIPPING</t>
  </si>
  <si>
    <t>Others</t>
  </si>
  <si>
    <t>Indian Hotel</t>
  </si>
  <si>
    <t>Jet Airways</t>
  </si>
  <si>
    <t>IVRCL Infra</t>
  </si>
  <si>
    <t>Indexs</t>
  </si>
  <si>
    <t>GESHIP</t>
  </si>
  <si>
    <t>LITL</t>
  </si>
  <si>
    <t>Infrastructure</t>
  </si>
  <si>
    <t>GMR Infra</t>
  </si>
  <si>
    <t>PARSVNATH</t>
  </si>
  <si>
    <t>Feb</t>
  </si>
  <si>
    <t>M</t>
  </si>
  <si>
    <t>Bank Of India</t>
  </si>
  <si>
    <t>20% Dividend</t>
  </si>
  <si>
    <t>Derivatives Info Kit for 15 Dec, 2006</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</si>
</sst>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s>
  <fonts count="37">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2">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thin"/>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56">
    <xf numFmtId="0" fontId="0" fillId="0" borderId="0" xfId="0" applyAlignment="1">
      <alignment/>
    </xf>
    <xf numFmtId="0" fontId="3" fillId="0" borderId="0" xfId="0" applyFont="1"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0" fontId="3" fillId="0" borderId="0" xfId="0" applyFont="1" applyBorder="1" applyAlignment="1">
      <alignment horizontal="righ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195" fontId="13" fillId="0" borderId="0" xfId="0" applyNumberFormat="1" applyFont="1" applyFill="1" applyAlignment="1">
      <alignment horizontal="righ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2" fontId="12" fillId="0" borderId="18" xfId="0" applyNumberFormat="1" applyFont="1" applyBorder="1" applyAlignment="1">
      <alignment horizontal="right"/>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9" fontId="0" fillId="0" borderId="0" xfId="22"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2" fontId="12" fillId="0" borderId="22" xfId="0" applyNumberFormat="1" applyFont="1" applyBorder="1" applyAlignment="1">
      <alignment horizontal="right"/>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9" fontId="12" fillId="0" borderId="22" xfId="22" applyFont="1" applyBorder="1" applyAlignment="1">
      <alignment horizontal="right"/>
    </xf>
    <xf numFmtId="0" fontId="12" fillId="0" borderId="27" xfId="0" applyFont="1" applyFill="1" applyBorder="1" applyAlignment="1">
      <alignment horizontal="right" wrapText="1"/>
    </xf>
    <xf numFmtId="2" fontId="12" fillId="0" borderId="21" xfId="0" applyNumberFormat="1" applyFont="1" applyBorder="1" applyAlignment="1">
      <alignment horizontal="center"/>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0" fontId="12" fillId="0" borderId="28"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8"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9"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9" fontId="18" fillId="2" borderId="32"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0" fontId="18" fillId="2" borderId="31"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8"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179" fontId="12" fillId="0" borderId="28" xfId="0" applyNumberFormat="1" applyFont="1" applyBorder="1" applyAlignment="1">
      <alignment/>
    </xf>
    <xf numFmtId="2" fontId="12" fillId="0" borderId="10" xfId="0" applyNumberFormat="1" applyFont="1" applyFill="1" applyBorder="1" applyAlignment="1">
      <alignment/>
    </xf>
    <xf numFmtId="2" fontId="12" fillId="0" borderId="28"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2" fillId="0" borderId="10" xfId="22" applyNumberFormat="1" applyFont="1" applyBorder="1" applyAlignment="1">
      <alignment/>
    </xf>
    <xf numFmtId="2" fontId="12" fillId="0" borderId="25" xfId="22" applyNumberFormat="1" applyFont="1" applyBorder="1" applyAlignment="1">
      <alignment/>
    </xf>
    <xf numFmtId="2" fontId="12" fillId="0" borderId="28" xfId="22" applyNumberFormat="1" applyFont="1" applyBorder="1" applyAlignment="1">
      <alignment/>
    </xf>
    <xf numFmtId="2" fontId="18" fillId="2" borderId="1" xfId="22" applyNumberFormat="1" applyFont="1" applyFill="1" applyBorder="1" applyAlignment="1">
      <alignment/>
    </xf>
    <xf numFmtId="2" fontId="12" fillId="0" borderId="10" xfId="22" applyNumberFormat="1" applyFont="1" applyFill="1" applyBorder="1" applyAlignment="1">
      <alignment/>
    </xf>
    <xf numFmtId="2" fontId="12" fillId="0" borderId="28" xfId="22" applyNumberFormat="1" applyFont="1" applyFill="1" applyBorder="1" applyAlignment="1">
      <alignment/>
    </xf>
    <xf numFmtId="182" fontId="3" fillId="0" borderId="24" xfId="22" applyNumberFormat="1" applyFont="1" applyFill="1" applyBorder="1" applyAlignment="1">
      <alignment horizontal="right"/>
    </xf>
    <xf numFmtId="182" fontId="3" fillId="0" borderId="33" xfId="22" applyNumberFormat="1" applyFont="1" applyFill="1" applyBorder="1" applyAlignment="1">
      <alignment horizontal="right"/>
    </xf>
    <xf numFmtId="0" fontId="18" fillId="2" borderId="26" xfId="0" applyFont="1" applyFill="1" applyBorder="1" applyAlignment="1">
      <alignmen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19" xfId="0" applyFont="1" applyFill="1" applyBorder="1" applyAlignment="1">
      <alignmen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1" fontId="12" fillId="0" borderId="25" xfId="0" applyNumberFormat="1" applyFont="1" applyFill="1" applyBorder="1" applyAlignment="1">
      <alignment horizontal="right" wrapText="1"/>
    </xf>
    <xf numFmtId="1" fontId="12" fillId="0" borderId="25" xfId="0" applyNumberFormat="1" applyFont="1" applyFill="1" applyBorder="1" applyAlignment="1">
      <alignment/>
    </xf>
    <xf numFmtId="0" fontId="12" fillId="0" borderId="25" xfId="0" applyFont="1" applyBorder="1" applyAlignment="1">
      <alignment/>
    </xf>
    <xf numFmtId="1" fontId="3" fillId="0" borderId="25" xfId="0" applyNumberFormat="1"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 fontId="12" fillId="0" borderId="0" xfId="0" applyNumberFormat="1" applyFont="1" applyBorder="1" applyAlignment="1">
      <alignment horizontal="center"/>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4"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8"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19" xfId="0" applyNumberFormat="1" applyFont="1" applyBorder="1" applyAlignment="1">
      <alignment/>
    </xf>
    <xf numFmtId="1" fontId="3" fillId="0" borderId="3" xfId="22" applyNumberFormat="1" applyFont="1" applyBorder="1" applyAlignment="1">
      <alignment horizontal="right"/>
    </xf>
    <xf numFmtId="1" fontId="3" fillId="0" borderId="19"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 fontId="3" fillId="0" borderId="28" xfId="0"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9" fontId="12" fillId="0" borderId="19" xfId="22" applyFont="1" applyBorder="1" applyAlignment="1">
      <alignment horizontal="right"/>
    </xf>
    <xf numFmtId="1" fontId="12" fillId="0" borderId="19" xfId="0" applyNumberFormat="1" applyFont="1" applyBorder="1" applyAlignment="1">
      <alignment horizontal="center"/>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15" fontId="12" fillId="0" borderId="0" xfId="0" applyNumberFormat="1" applyFont="1" applyAlignment="1">
      <alignment/>
    </xf>
    <xf numFmtId="0" fontId="19" fillId="2" borderId="19" xfId="0" applyFont="1" applyFill="1" applyBorder="1" applyAlignment="1">
      <alignment/>
    </xf>
    <xf numFmtId="0" fontId="19" fillId="2" borderId="7" xfId="0"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5" fillId="3" borderId="26" xfId="0" applyFont="1" applyFill="1" applyBorder="1" applyAlignment="1">
      <alignment horizontal="center"/>
    </xf>
    <xf numFmtId="0" fontId="15" fillId="3" borderId="29" xfId="0" applyFont="1" applyFill="1" applyBorder="1" applyAlignment="1">
      <alignment horizontal="center"/>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37" xfId="0" applyFont="1" applyFill="1" applyBorder="1" applyAlignment="1">
      <alignment wrapText="1"/>
    </xf>
    <xf numFmtId="0" fontId="19" fillId="2" borderId="38"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6" xfId="0" applyFont="1" applyFill="1" applyBorder="1" applyAlignment="1">
      <alignment horizontal="center"/>
    </xf>
    <xf numFmtId="0" fontId="18" fillId="3" borderId="26" xfId="0" applyFont="1" applyFill="1" applyBorder="1" applyAlignment="1">
      <alignment horizontal="center"/>
    </xf>
    <xf numFmtId="0" fontId="18" fillId="3" borderId="29"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3"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9" xfId="0" applyFont="1" applyFill="1" applyBorder="1" applyAlignment="1">
      <alignment horizontal="left" wrapText="1"/>
    </xf>
    <xf numFmtId="0" fontId="18" fillId="2" borderId="40" xfId="0" applyFont="1" applyFill="1" applyBorder="1" applyAlignment="1">
      <alignment horizontal="left"/>
    </xf>
    <xf numFmtId="0" fontId="18" fillId="2" borderId="37" xfId="0" applyFont="1" applyFill="1" applyBorder="1" applyAlignment="1">
      <alignment horizontal="center" wrapText="1"/>
    </xf>
    <xf numFmtId="0" fontId="18" fillId="2" borderId="41" xfId="0" applyFont="1" applyFill="1" applyBorder="1" applyAlignment="1">
      <alignment horizontal="center"/>
    </xf>
    <xf numFmtId="1" fontId="18" fillId="2" borderId="37" xfId="0" applyNumberFormat="1" applyFont="1" applyFill="1" applyBorder="1" applyAlignment="1">
      <alignment horizontal="center" wrapText="1"/>
    </xf>
    <xf numFmtId="0" fontId="16" fillId="2" borderId="41" xfId="0" applyFont="1" applyFill="1" applyBorder="1" applyAlignment="1">
      <alignment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32" xfId="0" applyFont="1" applyFill="1" applyBorder="1" applyAlignment="1">
      <alignment horizontal="center" wrapText="1"/>
    </xf>
    <xf numFmtId="0" fontId="18" fillId="2" borderId="7" xfId="0" applyFont="1" applyFill="1" applyBorder="1" applyAlignment="1">
      <alignment horizontal="center" wrapText="1"/>
    </xf>
    <xf numFmtId="0" fontId="18" fillId="3" borderId="34"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63"/>
  <sheetViews>
    <sheetView tabSelected="1" workbookViewId="0" topLeftCell="A1">
      <pane xSplit="1" ySplit="3" topLeftCell="B119" activePane="bottomRight" state="frozen"/>
      <selection pane="topLeft" activeCell="A1" sqref="A1"/>
      <selection pane="topRight" activeCell="B1" sqref="B1"/>
      <selection pane="bottomLeft" activeCell="A4" sqref="A4"/>
      <selection pane="bottomRight" activeCell="C219" sqref="C219"/>
    </sheetView>
  </sheetViews>
  <sheetFormatPr defaultColWidth="9.140625" defaultRowHeight="12.75"/>
  <cols>
    <col min="1" max="1" width="12.57421875" style="8" customWidth="1"/>
    <col min="2" max="2" width="9.8515625" style="8" customWidth="1"/>
    <col min="3" max="3" width="8.8515625" style="8" customWidth="1"/>
    <col min="4" max="4" width="8.28125" style="8" customWidth="1"/>
    <col min="5" max="5" width="7.8515625" style="10" customWidth="1"/>
    <col min="6" max="6" width="8.140625" style="8" customWidth="1"/>
    <col min="7" max="7" width="9.421875" style="12" customWidth="1"/>
    <col min="8" max="8" width="8.140625" style="12" customWidth="1"/>
    <col min="9" max="9" width="8.57421875" style="13" customWidth="1"/>
    <col min="10" max="10" width="7.8515625" style="13" customWidth="1"/>
    <col min="11" max="16384" width="9.140625" style="8" customWidth="1"/>
  </cols>
  <sheetData>
    <row r="1" spans="1:11" ht="21.75" thickBot="1">
      <c r="A1" s="407" t="s">
        <v>365</v>
      </c>
      <c r="B1" s="408"/>
      <c r="C1" s="408"/>
      <c r="D1" s="408"/>
      <c r="E1" s="408"/>
      <c r="F1" s="408"/>
      <c r="G1" s="408"/>
      <c r="H1" s="408"/>
      <c r="I1" s="408"/>
      <c r="J1" s="408"/>
      <c r="K1" s="408"/>
    </row>
    <row r="2" spans="1:11" ht="15.75" thickBot="1">
      <c r="A2" s="28"/>
      <c r="B2" s="106"/>
      <c r="C2" s="29"/>
      <c r="D2" s="406" t="s">
        <v>115</v>
      </c>
      <c r="E2" s="402"/>
      <c r="F2" s="402"/>
      <c r="G2" s="403" t="s">
        <v>118</v>
      </c>
      <c r="H2" s="404"/>
      <c r="I2" s="405"/>
      <c r="J2" s="406" t="s">
        <v>66</v>
      </c>
      <c r="K2" s="401"/>
    </row>
    <row r="3" spans="1:11" ht="28.5" thickBot="1">
      <c r="A3" s="213" t="s">
        <v>12</v>
      </c>
      <c r="B3" s="105" t="s">
        <v>116</v>
      </c>
      <c r="C3" s="50" t="s">
        <v>114</v>
      </c>
      <c r="D3" s="34" t="s">
        <v>83</v>
      </c>
      <c r="E3" s="49" t="s">
        <v>24</v>
      </c>
      <c r="F3" s="48" t="s">
        <v>73</v>
      </c>
      <c r="G3" s="91" t="s">
        <v>119</v>
      </c>
      <c r="H3" s="38" t="s">
        <v>120</v>
      </c>
      <c r="I3" s="110" t="s">
        <v>117</v>
      </c>
      <c r="J3" s="162" t="s">
        <v>56</v>
      </c>
      <c r="K3" s="164" t="s">
        <v>72</v>
      </c>
    </row>
    <row r="4" spans="1:11" ht="15">
      <c r="A4" s="30" t="s">
        <v>198</v>
      </c>
      <c r="B4" s="312">
        <f>Margins!B4</f>
        <v>100</v>
      </c>
      <c r="C4" s="312">
        <f>Volume!J4</f>
        <v>5958.2</v>
      </c>
      <c r="D4" s="193">
        <f>Volume!M4</f>
        <v>1.8539253814265535</v>
      </c>
      <c r="E4" s="194">
        <f>Volume!C4*100</f>
        <v>-10</v>
      </c>
      <c r="F4" s="379">
        <f>'Open Int.'!D4*100</f>
        <v>9</v>
      </c>
      <c r="G4" s="197">
        <f>'Open Int.'!R4</f>
        <v>95.152454</v>
      </c>
      <c r="H4" s="197">
        <f>'Open Int.'!Z4</f>
        <v>9.746104000000003</v>
      </c>
      <c r="I4" s="378">
        <f>'Open Int.'!O4</f>
        <v>0.9943644333124608</v>
      </c>
      <c r="J4" s="196">
        <f>IF(Volume!D4=0,0,Volume!F4/Volume!D4)</f>
        <v>0</v>
      </c>
      <c r="K4" s="199">
        <f>IF('Open Int.'!E4=0,0,'Open Int.'!H4/'Open Int.'!E4)</f>
        <v>0</v>
      </c>
    </row>
    <row r="5" spans="1:11" ht="15">
      <c r="A5" s="214" t="s">
        <v>88</v>
      </c>
      <c r="B5" s="313">
        <f>Margins!B5</f>
        <v>50</v>
      </c>
      <c r="C5" s="313">
        <f>Volume!J5</f>
        <v>5243.9</v>
      </c>
      <c r="D5" s="195">
        <f>Volume!M5</f>
        <v>0.7938338523046028</v>
      </c>
      <c r="E5" s="187">
        <f>Volume!C5*100</f>
        <v>-20</v>
      </c>
      <c r="F5" s="380">
        <f>'Open Int.'!D5*100</f>
        <v>11</v>
      </c>
      <c r="G5" s="188">
        <f>'Open Int.'!R5</f>
        <v>3.880486</v>
      </c>
      <c r="H5" s="188">
        <f>'Open Int.'!Z5</f>
        <v>0.42075700000000005</v>
      </c>
      <c r="I5" s="178">
        <f>'Open Int.'!O5</f>
        <v>1</v>
      </c>
      <c r="J5" s="198">
        <f>IF(Volume!D5=0,0,Volume!F5/Volume!D5)</f>
        <v>0</v>
      </c>
      <c r="K5" s="200">
        <f>IF('Open Int.'!E5=0,0,'Open Int.'!H5/'Open Int.'!E5)</f>
        <v>0</v>
      </c>
    </row>
    <row r="6" spans="1:11" ht="15">
      <c r="A6" s="214" t="s">
        <v>9</v>
      </c>
      <c r="B6" s="313">
        <f>Margins!B6</f>
        <v>100</v>
      </c>
      <c r="C6" s="313">
        <f>Volume!J6</f>
        <v>3888.65</v>
      </c>
      <c r="D6" s="195">
        <f>Volume!M6</f>
        <v>1.1865575519444167</v>
      </c>
      <c r="E6" s="187">
        <f>Volume!C6*100</f>
        <v>-12</v>
      </c>
      <c r="F6" s="380">
        <f>'Open Int.'!D6*100</f>
        <v>4</v>
      </c>
      <c r="G6" s="188">
        <f>'Open Int.'!R6</f>
        <v>24938.1846555</v>
      </c>
      <c r="H6" s="188">
        <f>'Open Int.'!Z6</f>
        <v>1230.1401920000026</v>
      </c>
      <c r="I6" s="178">
        <f>'Open Int.'!O6</f>
        <v>0.9048552409376477</v>
      </c>
      <c r="J6" s="198">
        <f>IF(Volume!D6=0,0,Volume!F6/Volume!D6)</f>
        <v>1.5853621097227766</v>
      </c>
      <c r="K6" s="200">
        <f>IF('Open Int.'!E6=0,0,'Open Int.'!H6/'Open Int.'!E6)</f>
        <v>1.330642739686852</v>
      </c>
    </row>
    <row r="7" spans="1:11" ht="15">
      <c r="A7" s="214" t="s">
        <v>149</v>
      </c>
      <c r="B7" s="313">
        <f>Margins!B7</f>
        <v>100</v>
      </c>
      <c r="C7" s="313">
        <f>Volume!J7</f>
        <v>3649.35</v>
      </c>
      <c r="D7" s="195">
        <f>Volume!M7</f>
        <v>-0.6560590180892597</v>
      </c>
      <c r="E7" s="187">
        <f>Volume!C7*100</f>
        <v>-44</v>
      </c>
      <c r="F7" s="380">
        <f>'Open Int.'!D7*100</f>
        <v>5</v>
      </c>
      <c r="G7" s="188">
        <f>'Open Int.'!R7</f>
        <v>115.684395</v>
      </c>
      <c r="H7" s="188">
        <f>'Open Int.'!Z7</f>
        <v>4.3421254999999945</v>
      </c>
      <c r="I7" s="178">
        <f>'Open Int.'!O7</f>
        <v>0.9712933753943218</v>
      </c>
      <c r="J7" s="198">
        <f>IF(Volume!D7=0,0,Volume!F7/Volume!D7)</f>
        <v>0</v>
      </c>
      <c r="K7" s="200">
        <f>IF('Open Int.'!E7=0,0,'Open Int.'!H7/'Open Int.'!E7)</f>
        <v>0.023255813953488372</v>
      </c>
    </row>
    <row r="8" spans="1:11" ht="15">
      <c r="A8" s="214" t="s">
        <v>0</v>
      </c>
      <c r="B8" s="313">
        <f>Margins!B8</f>
        <v>375</v>
      </c>
      <c r="C8" s="313">
        <f>Volume!J8</f>
        <v>1060.4</v>
      </c>
      <c r="D8" s="195">
        <f>Volume!M8</f>
        <v>3.071539657853824</v>
      </c>
      <c r="E8" s="187">
        <f>Volume!C8*100</f>
        <v>27</v>
      </c>
      <c r="F8" s="380">
        <f>'Open Int.'!D8*100</f>
        <v>2</v>
      </c>
      <c r="G8" s="188">
        <f>'Open Int.'!R8</f>
        <v>354.823095</v>
      </c>
      <c r="H8" s="188">
        <f>'Open Int.'!Z8</f>
        <v>18.289755000000014</v>
      </c>
      <c r="I8" s="178">
        <f>'Open Int.'!O8</f>
        <v>0.9891292166311778</v>
      </c>
      <c r="J8" s="198">
        <f>IF(Volume!D8=0,0,Volume!F8/Volume!D8)</f>
        <v>0.15625</v>
      </c>
      <c r="K8" s="200">
        <f>IF('Open Int.'!E8=0,0,'Open Int.'!H8/'Open Int.'!E8)</f>
        <v>0.15667311411992263</v>
      </c>
    </row>
    <row r="9" spans="1:11" ht="15">
      <c r="A9" s="214" t="s">
        <v>150</v>
      </c>
      <c r="B9" s="313">
        <f>Margins!B9</f>
        <v>4900</v>
      </c>
      <c r="C9" s="313">
        <f>Volume!J9</f>
        <v>92.8</v>
      </c>
      <c r="D9" s="195">
        <f>Volume!M9</f>
        <v>0</v>
      </c>
      <c r="E9" s="187">
        <f>Volume!C9*100</f>
        <v>11</v>
      </c>
      <c r="F9" s="380">
        <f>'Open Int.'!D9*100</f>
        <v>-1</v>
      </c>
      <c r="G9" s="188">
        <f>'Open Int.'!R9</f>
        <v>26.783008</v>
      </c>
      <c r="H9" s="188">
        <f>'Open Int.'!Z9</f>
        <v>0</v>
      </c>
      <c r="I9" s="178">
        <f>'Open Int.'!O9</f>
        <v>0.966044142614601</v>
      </c>
      <c r="J9" s="198">
        <f>IF(Volume!D9=0,0,Volume!F9/Volume!D9)</f>
        <v>2</v>
      </c>
      <c r="K9" s="200">
        <f>IF('Open Int.'!E9=0,0,'Open Int.'!H9/'Open Int.'!E9)</f>
        <v>0.18461538461538463</v>
      </c>
    </row>
    <row r="10" spans="1:11" ht="15">
      <c r="A10" s="214" t="s">
        <v>190</v>
      </c>
      <c r="B10" s="313">
        <f>Margins!B10</f>
        <v>6700</v>
      </c>
      <c r="C10" s="313">
        <f>Volume!J10</f>
        <v>69.9</v>
      </c>
      <c r="D10" s="195">
        <f>Volume!M10</f>
        <v>-1.7568517217146873</v>
      </c>
      <c r="E10" s="187">
        <f>Volume!C10*100</f>
        <v>-62</v>
      </c>
      <c r="F10" s="380">
        <f>'Open Int.'!D10*100</f>
        <v>0</v>
      </c>
      <c r="G10" s="188">
        <f>'Open Int.'!R10</f>
        <v>49.923978000000005</v>
      </c>
      <c r="H10" s="188">
        <f>'Open Int.'!Z10</f>
        <v>-0.6544225000000026</v>
      </c>
      <c r="I10" s="178">
        <f>'Open Int.'!O10</f>
        <v>0.9784240150093808</v>
      </c>
      <c r="J10" s="198">
        <f>IF(Volume!D10=0,0,Volume!F10/Volume!D10)</f>
        <v>0</v>
      </c>
      <c r="K10" s="200">
        <f>IF('Open Int.'!E10=0,0,'Open Int.'!H10/'Open Int.'!E10)</f>
        <v>0.12149532710280374</v>
      </c>
    </row>
    <row r="11" spans="1:11" ht="15">
      <c r="A11" s="214" t="s">
        <v>89</v>
      </c>
      <c r="B11" s="313">
        <f>Margins!B11</f>
        <v>4600</v>
      </c>
      <c r="C11" s="313">
        <f>Volume!J11</f>
        <v>86.25</v>
      </c>
      <c r="D11" s="195">
        <f>Volume!M11</f>
        <v>2.3738872403560833</v>
      </c>
      <c r="E11" s="187">
        <f>Volume!C11*100</f>
        <v>-19</v>
      </c>
      <c r="F11" s="380">
        <f>'Open Int.'!D11*100</f>
        <v>-2</v>
      </c>
      <c r="G11" s="188">
        <f>'Open Int.'!R11</f>
        <v>51.934575</v>
      </c>
      <c r="H11" s="188">
        <f>'Open Int.'!Z11</f>
        <v>0.2354050000000001</v>
      </c>
      <c r="I11" s="178">
        <f>'Open Int.'!O11</f>
        <v>0.961038961038961</v>
      </c>
      <c r="J11" s="198">
        <f>IF(Volume!D11=0,0,Volume!F11/Volume!D11)</f>
        <v>0.15384615384615385</v>
      </c>
      <c r="K11" s="200">
        <f>IF('Open Int.'!E11=0,0,'Open Int.'!H11/'Open Int.'!E11)</f>
        <v>0.13636363636363635</v>
      </c>
    </row>
    <row r="12" spans="1:11" ht="15">
      <c r="A12" s="214" t="s">
        <v>102</v>
      </c>
      <c r="B12" s="313">
        <f>Margins!B12</f>
        <v>4300</v>
      </c>
      <c r="C12" s="313">
        <f>Volume!J12</f>
        <v>51.1</v>
      </c>
      <c r="D12" s="195">
        <f>Volume!M12</f>
        <v>0.7889546351084784</v>
      </c>
      <c r="E12" s="187">
        <f>Volume!C12*100</f>
        <v>-42</v>
      </c>
      <c r="F12" s="380">
        <f>'Open Int.'!D12*100</f>
        <v>0</v>
      </c>
      <c r="G12" s="188">
        <f>'Open Int.'!R12</f>
        <v>104.986994</v>
      </c>
      <c r="H12" s="188">
        <f>'Open Int.'!Z12</f>
        <v>0.7782139999999913</v>
      </c>
      <c r="I12" s="178">
        <f>'Open Int.'!O12</f>
        <v>0.9640016743407284</v>
      </c>
      <c r="J12" s="198">
        <f>IF(Volume!D12=0,0,Volume!F12/Volume!D12)</f>
        <v>0.045454545454545456</v>
      </c>
      <c r="K12" s="200">
        <f>IF('Open Int.'!E12=0,0,'Open Int.'!H12/'Open Int.'!E12)</f>
        <v>0.09215017064846416</v>
      </c>
    </row>
    <row r="13" spans="1:11" ht="15">
      <c r="A13" s="214" t="s">
        <v>151</v>
      </c>
      <c r="B13" s="313">
        <f>Margins!B13</f>
        <v>9550</v>
      </c>
      <c r="C13" s="313">
        <f>Volume!J13</f>
        <v>42</v>
      </c>
      <c r="D13" s="195">
        <f>Volume!M13</f>
        <v>-0.47393364928910625</v>
      </c>
      <c r="E13" s="187">
        <f>Volume!C13*100</f>
        <v>-50</v>
      </c>
      <c r="F13" s="380">
        <f>'Open Int.'!D13*100</f>
        <v>1</v>
      </c>
      <c r="G13" s="188">
        <f>'Open Int.'!R13</f>
        <v>276.31779</v>
      </c>
      <c r="H13" s="188">
        <f>'Open Int.'!Z13</f>
        <v>-0.30827399999998306</v>
      </c>
      <c r="I13" s="178">
        <f>'Open Int.'!O13</f>
        <v>0.957613586877631</v>
      </c>
      <c r="J13" s="198">
        <f>IF(Volume!D13=0,0,Volume!F13/Volume!D13)</f>
        <v>0.19718309859154928</v>
      </c>
      <c r="K13" s="200">
        <f>IF('Open Int.'!E13=0,0,'Open Int.'!H13/'Open Int.'!E13)</f>
        <v>0.1657874905802562</v>
      </c>
    </row>
    <row r="14" spans="1:11" ht="15">
      <c r="A14" s="214" t="s">
        <v>172</v>
      </c>
      <c r="B14" s="313">
        <f>Margins!B14</f>
        <v>350</v>
      </c>
      <c r="C14" s="313">
        <f>Volume!J14</f>
        <v>695.45</v>
      </c>
      <c r="D14" s="195">
        <f>Volume!M14</f>
        <v>2.9914846353202584</v>
      </c>
      <c r="E14" s="187">
        <f>Volume!C14*100</f>
        <v>291</v>
      </c>
      <c r="F14" s="380">
        <f>'Open Int.'!D14*100</f>
        <v>5</v>
      </c>
      <c r="G14" s="188">
        <f>'Open Int.'!R14</f>
        <v>70.66119725</v>
      </c>
      <c r="H14" s="188">
        <f>'Open Int.'!Z14</f>
        <v>5.195709750000006</v>
      </c>
      <c r="I14" s="178">
        <f>'Open Int.'!O14</f>
        <v>0.9896658629004478</v>
      </c>
      <c r="J14" s="198">
        <f>IF(Volume!D14=0,0,Volume!F14/Volume!D14)</f>
        <v>0</v>
      </c>
      <c r="K14" s="200">
        <f>IF('Open Int.'!E14=0,0,'Open Int.'!H14/'Open Int.'!E14)</f>
        <v>2</v>
      </c>
    </row>
    <row r="15" spans="1:11" s="9" customFormat="1" ht="15">
      <c r="A15" s="214" t="s">
        <v>209</v>
      </c>
      <c r="B15" s="313">
        <f>Margins!B15</f>
        <v>100</v>
      </c>
      <c r="C15" s="313">
        <f>Volume!J15</f>
        <v>2571.75</v>
      </c>
      <c r="D15" s="195">
        <f>Volume!M15</f>
        <v>0.03111690231238188</v>
      </c>
      <c r="E15" s="187">
        <f>Volume!C15*100</f>
        <v>11</v>
      </c>
      <c r="F15" s="380">
        <f>'Open Int.'!D15*100</f>
        <v>4</v>
      </c>
      <c r="G15" s="188">
        <f>'Open Int.'!R15</f>
        <v>276.0773625</v>
      </c>
      <c r="H15" s="188">
        <f>'Open Int.'!Z15</f>
        <v>9.418428500000005</v>
      </c>
      <c r="I15" s="178">
        <f>'Open Int.'!O15</f>
        <v>0.9804378202142524</v>
      </c>
      <c r="J15" s="198">
        <f>IF(Volume!D15=0,0,Volume!F15/Volume!D15)</f>
        <v>0</v>
      </c>
      <c r="K15" s="200">
        <f>IF('Open Int.'!E15=0,0,'Open Int.'!H15/'Open Int.'!E15)</f>
        <v>0.11578947368421053</v>
      </c>
    </row>
    <row r="16" spans="1:11" ht="15">
      <c r="A16" s="214" t="s">
        <v>90</v>
      </c>
      <c r="B16" s="313">
        <f>Margins!B16</f>
        <v>1400</v>
      </c>
      <c r="C16" s="313">
        <f>Volume!J16</f>
        <v>246.75</v>
      </c>
      <c r="D16" s="195">
        <f>Volume!M16</f>
        <v>4.866128346791325</v>
      </c>
      <c r="E16" s="187">
        <f>Volume!C16*100</f>
        <v>-15</v>
      </c>
      <c r="F16" s="380">
        <f>'Open Int.'!D16*100</f>
        <v>1</v>
      </c>
      <c r="G16" s="188">
        <f>'Open Int.'!R16</f>
        <v>167.1978</v>
      </c>
      <c r="H16" s="188">
        <f>'Open Int.'!Z16</f>
        <v>9.043258000000009</v>
      </c>
      <c r="I16" s="178">
        <f>'Open Int.'!O16</f>
        <v>0.9072314049586777</v>
      </c>
      <c r="J16" s="198">
        <f>IF(Volume!D16=0,0,Volume!F16/Volume!D16)</f>
        <v>0</v>
      </c>
      <c r="K16" s="200">
        <f>IF('Open Int.'!E16=0,0,'Open Int.'!H16/'Open Int.'!E16)</f>
        <v>0.017391304347826087</v>
      </c>
    </row>
    <row r="17" spans="1:11" ht="15">
      <c r="A17" s="214" t="s">
        <v>91</v>
      </c>
      <c r="B17" s="313">
        <f>Margins!B17</f>
        <v>3800</v>
      </c>
      <c r="C17" s="313">
        <f>Volume!J17</f>
        <v>192.6</v>
      </c>
      <c r="D17" s="195">
        <f>Volume!M17</f>
        <v>4.220779220779211</v>
      </c>
      <c r="E17" s="187">
        <f>Volume!C17*100</f>
        <v>2</v>
      </c>
      <c r="F17" s="380">
        <f>'Open Int.'!D17*100</f>
        <v>1</v>
      </c>
      <c r="G17" s="188">
        <f>'Open Int.'!R17</f>
        <v>100.487124</v>
      </c>
      <c r="H17" s="188">
        <f>'Open Int.'!Z17</f>
        <v>5.122931999999992</v>
      </c>
      <c r="I17" s="178">
        <f>'Open Int.'!O17</f>
        <v>0.9570284049526584</v>
      </c>
      <c r="J17" s="198">
        <f>IF(Volume!D17=0,0,Volume!F17/Volume!D17)</f>
        <v>0.3333333333333333</v>
      </c>
      <c r="K17" s="200">
        <f>IF('Open Int.'!E17=0,0,'Open Int.'!H17/'Open Int.'!E17)</f>
        <v>0.2755102040816326</v>
      </c>
    </row>
    <row r="18" spans="1:11" s="9" customFormat="1" ht="15">
      <c r="A18" s="214" t="s">
        <v>44</v>
      </c>
      <c r="B18" s="313">
        <f>Margins!B18</f>
        <v>275</v>
      </c>
      <c r="C18" s="313">
        <f>Volume!J18</f>
        <v>1280.95</v>
      </c>
      <c r="D18" s="195">
        <f>Volume!M18</f>
        <v>-0.7015503875968957</v>
      </c>
      <c r="E18" s="187">
        <f>Volume!C18*100</f>
        <v>-31</v>
      </c>
      <c r="F18" s="380">
        <f>'Open Int.'!D18*100</f>
        <v>15</v>
      </c>
      <c r="G18" s="188">
        <f>'Open Int.'!R18</f>
        <v>116.88028275</v>
      </c>
      <c r="H18" s="188">
        <f>'Open Int.'!Z18</f>
        <v>14.322057750000013</v>
      </c>
      <c r="I18" s="178">
        <f>'Open Int.'!O18</f>
        <v>0.9927667269439421</v>
      </c>
      <c r="J18" s="198">
        <f>IF(Volume!D18=0,0,Volume!F18/Volume!D18)</f>
        <v>0</v>
      </c>
      <c r="K18" s="200">
        <f>IF('Open Int.'!E18=0,0,'Open Int.'!H18/'Open Int.'!E18)</f>
        <v>0.07692307692307693</v>
      </c>
    </row>
    <row r="19" spans="1:11" s="9" customFormat="1" ht="15">
      <c r="A19" s="214" t="s">
        <v>152</v>
      </c>
      <c r="B19" s="313">
        <f>Margins!B19</f>
        <v>1000</v>
      </c>
      <c r="C19" s="313">
        <f>Volume!J19</f>
        <v>340.3</v>
      </c>
      <c r="D19" s="195">
        <f>Volume!M19</f>
        <v>2.623642943305183</v>
      </c>
      <c r="E19" s="187">
        <f>Volume!C19*100</f>
        <v>8</v>
      </c>
      <c r="F19" s="380">
        <f>'Open Int.'!D19*100</f>
        <v>-1</v>
      </c>
      <c r="G19" s="188">
        <f>'Open Int.'!R19</f>
        <v>168.21029</v>
      </c>
      <c r="H19" s="188">
        <f>'Open Int.'!Z19</f>
        <v>1.9460499999999854</v>
      </c>
      <c r="I19" s="178">
        <f>'Open Int.'!O19</f>
        <v>0.9890754602468137</v>
      </c>
      <c r="J19" s="198">
        <f>IF(Volume!D19=0,0,Volume!F19/Volume!D19)</f>
        <v>0</v>
      </c>
      <c r="K19" s="200">
        <f>IF('Open Int.'!E19=0,0,'Open Int.'!H19/'Open Int.'!E19)</f>
        <v>0.21951219512195122</v>
      </c>
    </row>
    <row r="20" spans="1:11" s="9" customFormat="1" ht="15">
      <c r="A20" s="214" t="s">
        <v>249</v>
      </c>
      <c r="B20" s="313">
        <f>Margins!B20</f>
        <v>1000</v>
      </c>
      <c r="C20" s="313">
        <f>Volume!J20</f>
        <v>615.95</v>
      </c>
      <c r="D20" s="195">
        <f>Volume!M20</f>
        <v>0.9092398427260925</v>
      </c>
      <c r="E20" s="187">
        <f>Volume!C20*100</f>
        <v>15</v>
      </c>
      <c r="F20" s="380">
        <f>'Open Int.'!D20*100</f>
        <v>1</v>
      </c>
      <c r="G20" s="188">
        <f>'Open Int.'!R20</f>
        <v>605.170875</v>
      </c>
      <c r="H20" s="188">
        <f>'Open Int.'!Z20</f>
        <v>10.15295500000002</v>
      </c>
      <c r="I20" s="178">
        <f>'Open Int.'!O20</f>
        <v>0.9809669211195928</v>
      </c>
      <c r="J20" s="198">
        <f>IF(Volume!D20=0,0,Volume!F20/Volume!D20)</f>
        <v>0.042105263157894736</v>
      </c>
      <c r="K20" s="200">
        <f>IF('Open Int.'!E20=0,0,'Open Int.'!H20/'Open Int.'!E20)</f>
        <v>0.08882521489971347</v>
      </c>
    </row>
    <row r="21" spans="1:11" ht="15">
      <c r="A21" s="214" t="s">
        <v>1</v>
      </c>
      <c r="B21" s="313">
        <f>Margins!B21</f>
        <v>150</v>
      </c>
      <c r="C21" s="313">
        <f>Volume!J21</f>
        <v>2500.3</v>
      </c>
      <c r="D21" s="195">
        <f>Volume!M21</f>
        <v>1.541210632119734</v>
      </c>
      <c r="E21" s="187">
        <f>Volume!C21*100</f>
        <v>21</v>
      </c>
      <c r="F21" s="380">
        <f>'Open Int.'!D21*100</f>
        <v>9</v>
      </c>
      <c r="G21" s="188">
        <f>'Open Int.'!R21</f>
        <v>246.104529</v>
      </c>
      <c r="H21" s="188">
        <f>'Open Int.'!Z21</f>
        <v>22.79400750000002</v>
      </c>
      <c r="I21" s="178">
        <f>'Open Int.'!O21</f>
        <v>0.9800365742151783</v>
      </c>
      <c r="J21" s="198">
        <f>IF(Volume!D21=0,0,Volume!F21/Volume!D21)</f>
        <v>0.5</v>
      </c>
      <c r="K21" s="200">
        <f>IF('Open Int.'!E21=0,0,'Open Int.'!H21/'Open Int.'!E21)</f>
        <v>0.28888888888888886</v>
      </c>
    </row>
    <row r="22" spans="1:11" ht="15">
      <c r="A22" s="214" t="s">
        <v>173</v>
      </c>
      <c r="B22" s="313">
        <f>Margins!B22</f>
        <v>1900</v>
      </c>
      <c r="C22" s="313">
        <f>Volume!J22</f>
        <v>109.35</v>
      </c>
      <c r="D22" s="195">
        <f>Volume!M22</f>
        <v>2.5316455696202422</v>
      </c>
      <c r="E22" s="187">
        <f>Volume!C22*100</f>
        <v>-2</v>
      </c>
      <c r="F22" s="380">
        <f>'Open Int.'!D22*100</f>
        <v>1</v>
      </c>
      <c r="G22" s="188">
        <f>'Open Int.'!R22</f>
        <v>44.3578275</v>
      </c>
      <c r="H22" s="188">
        <f>'Open Int.'!Z22</f>
        <v>1.5410520000000005</v>
      </c>
      <c r="I22" s="178">
        <f>'Open Int.'!O22</f>
        <v>0.9648711943793911</v>
      </c>
      <c r="J22" s="198">
        <f>IF(Volume!D22=0,0,Volume!F22/Volume!D22)</f>
        <v>0</v>
      </c>
      <c r="K22" s="200">
        <f>IF('Open Int.'!E22=0,0,'Open Int.'!H22/'Open Int.'!E22)</f>
        <v>0.25961538461538464</v>
      </c>
    </row>
    <row r="23" spans="1:11" ht="15">
      <c r="A23" s="214" t="s">
        <v>174</v>
      </c>
      <c r="B23" s="313">
        <f>Margins!B23</f>
        <v>4500</v>
      </c>
      <c r="C23" s="313">
        <f>Volume!J23</f>
        <v>45.55</v>
      </c>
      <c r="D23" s="195">
        <f>Volume!M23</f>
        <v>-0.10964912280702688</v>
      </c>
      <c r="E23" s="187">
        <f>Volume!C23*100</f>
        <v>56.99999999999999</v>
      </c>
      <c r="F23" s="380">
        <f>'Open Int.'!D23*100</f>
        <v>3</v>
      </c>
      <c r="G23" s="188">
        <f>'Open Int.'!R23</f>
        <v>18.1812825</v>
      </c>
      <c r="H23" s="188">
        <f>'Open Int.'!Z23</f>
        <v>0.5340824999999967</v>
      </c>
      <c r="I23" s="178">
        <f>'Open Int.'!O23</f>
        <v>0.9312288613303269</v>
      </c>
      <c r="J23" s="198">
        <f>IF(Volume!D23=0,0,Volume!F23/Volume!D23)</f>
        <v>0</v>
      </c>
      <c r="K23" s="200">
        <f>IF('Open Int.'!E23=0,0,'Open Int.'!H23/'Open Int.'!E23)</f>
        <v>0.05970149253731343</v>
      </c>
    </row>
    <row r="24" spans="1:11" ht="15">
      <c r="A24" s="214" t="s">
        <v>2</v>
      </c>
      <c r="B24" s="313">
        <f>Margins!B24</f>
        <v>1100</v>
      </c>
      <c r="C24" s="313">
        <f>Volume!J24</f>
        <v>325.2</v>
      </c>
      <c r="D24" s="195">
        <f>Volume!M24</f>
        <v>0.7591014717273397</v>
      </c>
      <c r="E24" s="187">
        <f>Volume!C24*100</f>
        <v>-45</v>
      </c>
      <c r="F24" s="380">
        <f>'Open Int.'!D24*100</f>
        <v>-1</v>
      </c>
      <c r="G24" s="188">
        <f>'Open Int.'!R24</f>
        <v>121.946748</v>
      </c>
      <c r="H24" s="188">
        <f>'Open Int.'!Z24</f>
        <v>-0.1108470000000068</v>
      </c>
      <c r="I24" s="178">
        <f>'Open Int.'!O24</f>
        <v>0.9862129656790848</v>
      </c>
      <c r="J24" s="198">
        <f>IF(Volume!D24=0,0,Volume!F24/Volume!D24)</f>
        <v>0</v>
      </c>
      <c r="K24" s="200">
        <f>IF('Open Int.'!E24=0,0,'Open Int.'!H24/'Open Int.'!E24)</f>
        <v>0.046875</v>
      </c>
    </row>
    <row r="25" spans="1:11" ht="15">
      <c r="A25" s="214" t="s">
        <v>92</v>
      </c>
      <c r="B25" s="313">
        <f>Margins!B25</f>
        <v>1600</v>
      </c>
      <c r="C25" s="313">
        <f>Volume!J25</f>
        <v>280.55</v>
      </c>
      <c r="D25" s="195">
        <f>Volume!M25</f>
        <v>5.569143932267172</v>
      </c>
      <c r="E25" s="187">
        <f>Volume!C25*100</f>
        <v>-17</v>
      </c>
      <c r="F25" s="380">
        <f>'Open Int.'!D25*100</f>
        <v>-13</v>
      </c>
      <c r="G25" s="188">
        <f>'Open Int.'!R25</f>
        <v>34.698424</v>
      </c>
      <c r="H25" s="188">
        <f>'Open Int.'!Z25</f>
        <v>-2.8042159999999967</v>
      </c>
      <c r="I25" s="178">
        <f>'Open Int.'!O25</f>
        <v>0.9676584734799483</v>
      </c>
      <c r="J25" s="198">
        <f>IF(Volume!D25=0,0,Volume!F25/Volume!D25)</f>
        <v>0</v>
      </c>
      <c r="K25" s="200">
        <f>IF('Open Int.'!E25=0,0,'Open Int.'!H25/'Open Int.'!E25)</f>
        <v>0.09302325581395349</v>
      </c>
    </row>
    <row r="26" spans="1:11" ht="15">
      <c r="A26" s="214" t="s">
        <v>153</v>
      </c>
      <c r="B26" s="313">
        <f>Margins!B26</f>
        <v>850</v>
      </c>
      <c r="C26" s="313">
        <f>Volume!J26</f>
        <v>669.9</v>
      </c>
      <c r="D26" s="195">
        <f>Volume!M26</f>
        <v>0.11956359288595943</v>
      </c>
      <c r="E26" s="187">
        <f>Volume!C26*100</f>
        <v>-16</v>
      </c>
      <c r="F26" s="380">
        <f>'Open Int.'!D26*100</f>
        <v>5</v>
      </c>
      <c r="G26" s="188">
        <f>'Open Int.'!R26</f>
        <v>645.0902535</v>
      </c>
      <c r="H26" s="188">
        <f>'Open Int.'!Z26</f>
        <v>35.46320700000001</v>
      </c>
      <c r="I26" s="178">
        <f>'Open Int.'!O26</f>
        <v>0.9882602171418483</v>
      </c>
      <c r="J26" s="198">
        <f>IF(Volume!D26=0,0,Volume!F26/Volume!D26)</f>
        <v>0.12052117263843648</v>
      </c>
      <c r="K26" s="200">
        <f>IF('Open Int.'!E26=0,0,'Open Int.'!H26/'Open Int.'!E26)</f>
        <v>0.23196881091617932</v>
      </c>
    </row>
    <row r="27" spans="1:11" ht="15">
      <c r="A27" s="214" t="s">
        <v>175</v>
      </c>
      <c r="B27" s="313">
        <f>Margins!B27</f>
        <v>1100</v>
      </c>
      <c r="C27" s="313">
        <f>Volume!J27</f>
        <v>314.9</v>
      </c>
      <c r="D27" s="195">
        <f>Volume!M27</f>
        <v>0.4946545396521316</v>
      </c>
      <c r="E27" s="187">
        <f>Volume!C27*100</f>
        <v>49</v>
      </c>
      <c r="F27" s="380">
        <f>'Open Int.'!D27*100</f>
        <v>13</v>
      </c>
      <c r="G27" s="188">
        <f>'Open Int.'!R27</f>
        <v>31.971797</v>
      </c>
      <c r="H27" s="188">
        <f>'Open Int.'!Z27</f>
        <v>3.742095499999998</v>
      </c>
      <c r="I27" s="178">
        <f>'Open Int.'!O27</f>
        <v>0.991332611050921</v>
      </c>
      <c r="J27" s="198">
        <f>IF(Volume!D27=0,0,Volume!F27/Volume!D27)</f>
        <v>0</v>
      </c>
      <c r="K27" s="200">
        <f>IF('Open Int.'!E27=0,0,'Open Int.'!H27/'Open Int.'!E27)</f>
        <v>0</v>
      </c>
    </row>
    <row r="28" spans="1:11" ht="15">
      <c r="A28" s="214" t="s">
        <v>176</v>
      </c>
      <c r="B28" s="313">
        <f>Margins!B28</f>
        <v>6900</v>
      </c>
      <c r="C28" s="313">
        <f>Volume!J28</f>
        <v>35.7</v>
      </c>
      <c r="D28" s="195">
        <f>Volume!M28</f>
        <v>-0.6954102920723226</v>
      </c>
      <c r="E28" s="187">
        <f>Volume!C28*100</f>
        <v>-57.99999999999999</v>
      </c>
      <c r="F28" s="380">
        <f>'Open Int.'!D28*100</f>
        <v>1</v>
      </c>
      <c r="G28" s="188">
        <f>'Open Int.'!R28</f>
        <v>14.262507</v>
      </c>
      <c r="H28" s="188">
        <f>'Open Int.'!Z28</f>
        <v>0.0737609999999993</v>
      </c>
      <c r="I28" s="178">
        <f>'Open Int.'!O28</f>
        <v>0.9706390328151986</v>
      </c>
      <c r="J28" s="198">
        <f>IF(Volume!D28=0,0,Volume!F28/Volume!D28)</f>
        <v>0</v>
      </c>
      <c r="K28" s="200">
        <f>IF('Open Int.'!E28=0,0,'Open Int.'!H28/'Open Int.'!E28)</f>
        <v>0.425</v>
      </c>
    </row>
    <row r="29" spans="1:11" ht="15">
      <c r="A29" s="214" t="s">
        <v>3</v>
      </c>
      <c r="B29" s="313">
        <f>Margins!B29</f>
        <v>1250</v>
      </c>
      <c r="C29" s="313">
        <f>Volume!J29</f>
        <v>245.75</v>
      </c>
      <c r="D29" s="195">
        <f>Volume!M29</f>
        <v>-0.6669361358124517</v>
      </c>
      <c r="E29" s="187">
        <f>Volume!C29*100</f>
        <v>-15</v>
      </c>
      <c r="F29" s="380">
        <f>'Open Int.'!D29*100</f>
        <v>5</v>
      </c>
      <c r="G29" s="188">
        <f>'Open Int.'!R29</f>
        <v>91.08109375</v>
      </c>
      <c r="H29" s="188">
        <f>'Open Int.'!Z29</f>
        <v>3.93444375</v>
      </c>
      <c r="I29" s="178">
        <f>'Open Int.'!O29</f>
        <v>0.9561551433389545</v>
      </c>
      <c r="J29" s="198">
        <f>IF(Volume!D29=0,0,Volume!F29/Volume!D29)</f>
        <v>0.25</v>
      </c>
      <c r="K29" s="200">
        <f>IF('Open Int.'!E29=0,0,'Open Int.'!H29/'Open Int.'!E29)</f>
        <v>0.07058823529411765</v>
      </c>
    </row>
    <row r="30" spans="1:11" ht="15">
      <c r="A30" s="214" t="s">
        <v>235</v>
      </c>
      <c r="B30" s="313">
        <f>Margins!B30</f>
        <v>525</v>
      </c>
      <c r="C30" s="313">
        <f>Volume!J30</f>
        <v>382.55</v>
      </c>
      <c r="D30" s="195">
        <f>Volume!M30</f>
        <v>1.9182096709737546</v>
      </c>
      <c r="E30" s="187">
        <f>Volume!C30*100</f>
        <v>8</v>
      </c>
      <c r="F30" s="380">
        <f>'Open Int.'!D30*100</f>
        <v>-8</v>
      </c>
      <c r="G30" s="188">
        <f>'Open Int.'!R30</f>
        <v>40.68993075</v>
      </c>
      <c r="H30" s="188">
        <f>'Open Int.'!Z30</f>
        <v>-2.5644648749999988</v>
      </c>
      <c r="I30" s="178">
        <f>'Open Int.'!O30</f>
        <v>0.9940769990128332</v>
      </c>
      <c r="J30" s="198">
        <f>IF(Volume!D30=0,0,Volume!F30/Volume!D30)</f>
        <v>0</v>
      </c>
      <c r="K30" s="200">
        <f>IF('Open Int.'!E30=0,0,'Open Int.'!H30/'Open Int.'!E30)</f>
        <v>0</v>
      </c>
    </row>
    <row r="31" spans="1:11" ht="15">
      <c r="A31" s="214" t="s">
        <v>177</v>
      </c>
      <c r="B31" s="313">
        <f>Margins!B31</f>
        <v>1200</v>
      </c>
      <c r="C31" s="313">
        <f>Volume!J31</f>
        <v>337.5</v>
      </c>
      <c r="D31" s="195">
        <f>Volume!M31</f>
        <v>1.9945602901178674</v>
      </c>
      <c r="E31" s="187">
        <f>Volume!C31*100</f>
        <v>43</v>
      </c>
      <c r="F31" s="380">
        <f>'Open Int.'!D31*100</f>
        <v>-3</v>
      </c>
      <c r="G31" s="188">
        <f>'Open Int.'!R31</f>
        <v>23.652</v>
      </c>
      <c r="H31" s="188">
        <f>'Open Int.'!Z31</f>
        <v>-0.21250799999999614</v>
      </c>
      <c r="I31" s="178">
        <f>'Open Int.'!O31</f>
        <v>0.9743150684931506</v>
      </c>
      <c r="J31" s="198">
        <f>IF(Volume!D31=0,0,Volume!F31/Volume!D31)</f>
        <v>0</v>
      </c>
      <c r="K31" s="200">
        <f>IF('Open Int.'!E31=0,0,'Open Int.'!H31/'Open Int.'!E31)</f>
        <v>0</v>
      </c>
    </row>
    <row r="32" spans="1:11" ht="15">
      <c r="A32" s="214" t="s">
        <v>199</v>
      </c>
      <c r="B32" s="313">
        <f>Margins!B32</f>
        <v>1900</v>
      </c>
      <c r="C32" s="313">
        <f>Volume!J32</f>
        <v>265.15</v>
      </c>
      <c r="D32" s="195">
        <f>Volume!M32</f>
        <v>0.9326227636086749</v>
      </c>
      <c r="E32" s="187">
        <f>Volume!C32*100</f>
        <v>89</v>
      </c>
      <c r="F32" s="380">
        <f>'Open Int.'!D32*100</f>
        <v>0</v>
      </c>
      <c r="G32" s="188">
        <f>'Open Int.'!R32</f>
        <v>74.4090445</v>
      </c>
      <c r="H32" s="188">
        <f>'Open Int.'!Z32</f>
        <v>0.3880654999999962</v>
      </c>
      <c r="I32" s="178">
        <f>'Open Int.'!O32</f>
        <v>0.990521327014218</v>
      </c>
      <c r="J32" s="198">
        <f>IF(Volume!D32=0,0,Volume!F32/Volume!D32)</f>
        <v>0.07692307692307693</v>
      </c>
      <c r="K32" s="200">
        <f>IF('Open Int.'!E32=0,0,'Open Int.'!H32/'Open Int.'!E32)</f>
        <v>0.1</v>
      </c>
    </row>
    <row r="33" spans="1:11" ht="15">
      <c r="A33" s="214" t="s">
        <v>236</v>
      </c>
      <c r="B33" s="313">
        <f>Margins!B33</f>
        <v>1800</v>
      </c>
      <c r="C33" s="313">
        <f>Volume!J33</f>
        <v>147.4</v>
      </c>
      <c r="D33" s="195">
        <f>Volume!M33</f>
        <v>1.236263736263744</v>
      </c>
      <c r="E33" s="187">
        <f>Volume!C33*100</f>
        <v>24</v>
      </c>
      <c r="F33" s="380">
        <f>'Open Int.'!D33*100</f>
        <v>1</v>
      </c>
      <c r="G33" s="188">
        <f>'Open Int.'!R33</f>
        <v>50.914908</v>
      </c>
      <c r="H33" s="188">
        <f>'Open Int.'!Z33</f>
        <v>1.1459159999999997</v>
      </c>
      <c r="I33" s="178">
        <f>'Open Int.'!O33</f>
        <v>0.969254820218864</v>
      </c>
      <c r="J33" s="198">
        <f>IF(Volume!D33=0,0,Volume!F33/Volume!D33)</f>
        <v>0.2222222222222222</v>
      </c>
      <c r="K33" s="200">
        <f>IF('Open Int.'!E33=0,0,'Open Int.'!H33/'Open Int.'!E33)</f>
        <v>0.07407407407407407</v>
      </c>
    </row>
    <row r="34" spans="1:11" ht="15">
      <c r="A34" s="214" t="s">
        <v>178</v>
      </c>
      <c r="B34" s="313">
        <f>Margins!B34</f>
        <v>250</v>
      </c>
      <c r="C34" s="313">
        <f>Volume!J34</f>
        <v>2796.1</v>
      </c>
      <c r="D34" s="195">
        <f>Volume!M34</f>
        <v>-1.2537081508687669</v>
      </c>
      <c r="E34" s="187">
        <f>Volume!C34*100</f>
        <v>-43</v>
      </c>
      <c r="F34" s="380">
        <f>'Open Int.'!D34*100</f>
        <v>0</v>
      </c>
      <c r="G34" s="188">
        <f>'Open Int.'!R34</f>
        <v>224.946245</v>
      </c>
      <c r="H34" s="188">
        <f>'Open Int.'!Z34</f>
        <v>-3.2099249999999984</v>
      </c>
      <c r="I34" s="178">
        <f>'Open Int.'!O34</f>
        <v>0.9661280298321939</v>
      </c>
      <c r="J34" s="198">
        <f>IF(Volume!D34=0,0,Volume!F34/Volume!D34)</f>
        <v>0</v>
      </c>
      <c r="K34" s="200">
        <f>IF('Open Int.'!E34=0,0,'Open Int.'!H34/'Open Int.'!E34)</f>
        <v>0</v>
      </c>
    </row>
    <row r="35" spans="1:11" ht="15">
      <c r="A35" s="214" t="s">
        <v>210</v>
      </c>
      <c r="B35" s="313">
        <f>Margins!B35</f>
        <v>400</v>
      </c>
      <c r="C35" s="313">
        <f>Volume!J35</f>
        <v>806.75</v>
      </c>
      <c r="D35" s="195">
        <f>Volume!M35</f>
        <v>0.13653571650220603</v>
      </c>
      <c r="E35" s="187">
        <f>Volume!C35*100</f>
        <v>-22</v>
      </c>
      <c r="F35" s="380">
        <f>'Open Int.'!D35*100</f>
        <v>6</v>
      </c>
      <c r="G35" s="188">
        <f>'Open Int.'!R35</f>
        <v>231.53725</v>
      </c>
      <c r="H35" s="188">
        <f>'Open Int.'!Z35</f>
        <v>12.787161999999995</v>
      </c>
      <c r="I35" s="178">
        <f>'Open Int.'!O35</f>
        <v>0.9825783972125436</v>
      </c>
      <c r="J35" s="198">
        <f>IF(Volume!D35=0,0,Volume!F35/Volume!D35)</f>
        <v>0</v>
      </c>
      <c r="K35" s="200">
        <f>IF('Open Int.'!E35=0,0,'Open Int.'!H35/'Open Int.'!E35)</f>
        <v>0.0163265306122449</v>
      </c>
    </row>
    <row r="36" spans="1:11" ht="15">
      <c r="A36" s="214" t="s">
        <v>237</v>
      </c>
      <c r="B36" s="313">
        <f>Margins!B36</f>
        <v>4800</v>
      </c>
      <c r="C36" s="313">
        <f>Volume!J36</f>
        <v>107.2</v>
      </c>
      <c r="D36" s="195">
        <f>Volume!M36</f>
        <v>1.8527315914489337</v>
      </c>
      <c r="E36" s="187">
        <f>Volume!C36*100</f>
        <v>10</v>
      </c>
      <c r="F36" s="380">
        <f>'Open Int.'!D36*100</f>
        <v>0</v>
      </c>
      <c r="G36" s="188">
        <f>'Open Int.'!R36</f>
        <v>83.564544</v>
      </c>
      <c r="H36" s="188">
        <f>'Open Int.'!Z36</f>
        <v>1.3685040000000015</v>
      </c>
      <c r="I36" s="178">
        <f>'Open Int.'!O36</f>
        <v>0.9895320197044335</v>
      </c>
      <c r="J36" s="198">
        <f>IF(Volume!D36=0,0,Volume!F36/Volume!D36)</f>
        <v>0</v>
      </c>
      <c r="K36" s="200">
        <f>IF('Open Int.'!E36=0,0,'Open Int.'!H36/'Open Int.'!E36)</f>
        <v>0.2830188679245283</v>
      </c>
    </row>
    <row r="37" spans="1:11" ht="15">
      <c r="A37" s="214" t="s">
        <v>179</v>
      </c>
      <c r="B37" s="313">
        <f>Margins!B37</f>
        <v>5650</v>
      </c>
      <c r="C37" s="313">
        <f>Volume!J37</f>
        <v>46.45</v>
      </c>
      <c r="D37" s="195">
        <f>Volume!M37</f>
        <v>0.32397408207344647</v>
      </c>
      <c r="E37" s="187">
        <f>Volume!C37*100</f>
        <v>-61</v>
      </c>
      <c r="F37" s="380">
        <f>'Open Int.'!D37*100</f>
        <v>0</v>
      </c>
      <c r="G37" s="188">
        <f>'Open Int.'!R37</f>
        <v>93.324553</v>
      </c>
      <c r="H37" s="188">
        <f>'Open Int.'!Z37</f>
        <v>0.7199229999999943</v>
      </c>
      <c r="I37" s="178">
        <f>'Open Int.'!O37</f>
        <v>0.968503937007874</v>
      </c>
      <c r="J37" s="198">
        <f>IF(Volume!D37=0,0,Volume!F37/Volume!D37)</f>
        <v>0</v>
      </c>
      <c r="K37" s="200">
        <f>IF('Open Int.'!E37=0,0,'Open Int.'!H37/'Open Int.'!E37)</f>
        <v>0.02127659574468085</v>
      </c>
    </row>
    <row r="38" spans="1:11" ht="15">
      <c r="A38" s="214" t="s">
        <v>180</v>
      </c>
      <c r="B38" s="313">
        <f>Margins!B38</f>
        <v>1300</v>
      </c>
      <c r="C38" s="313">
        <f>Volume!J38</f>
        <v>215.95</v>
      </c>
      <c r="D38" s="195">
        <f>Volume!M38</f>
        <v>2.9313632030505135</v>
      </c>
      <c r="E38" s="187">
        <f>Volume!C38*100</f>
        <v>43</v>
      </c>
      <c r="F38" s="380">
        <f>'Open Int.'!D38*100</f>
        <v>12</v>
      </c>
      <c r="G38" s="188">
        <f>'Open Int.'!R38</f>
        <v>14.317485</v>
      </c>
      <c r="H38" s="188">
        <f>'Open Int.'!Z38</f>
        <v>1.7441709999999997</v>
      </c>
      <c r="I38" s="178">
        <f>'Open Int.'!O38</f>
        <v>0.9647058823529412</v>
      </c>
      <c r="J38" s="198">
        <f>IF(Volume!D38=0,0,Volume!F38/Volume!D38)</f>
        <v>0</v>
      </c>
      <c r="K38" s="200">
        <f>IF('Open Int.'!E38=0,0,'Open Int.'!H38/'Open Int.'!E38)</f>
        <v>3.1818181818181817</v>
      </c>
    </row>
    <row r="39" spans="1:11" ht="15">
      <c r="A39" s="214" t="s">
        <v>103</v>
      </c>
      <c r="B39" s="313">
        <f>Margins!B39</f>
        <v>1500</v>
      </c>
      <c r="C39" s="313">
        <f>Volume!J39</f>
        <v>248</v>
      </c>
      <c r="D39" s="195">
        <f>Volume!M39</f>
        <v>0.22226712467165546</v>
      </c>
      <c r="E39" s="187">
        <f>Volume!C39*100</f>
        <v>4</v>
      </c>
      <c r="F39" s="380">
        <f>'Open Int.'!D39*100</f>
        <v>6</v>
      </c>
      <c r="G39" s="188">
        <f>'Open Int.'!R39</f>
        <v>108.9588</v>
      </c>
      <c r="H39" s="188">
        <f>'Open Int.'!Z39</f>
        <v>6.291794999999993</v>
      </c>
      <c r="I39" s="178">
        <f>'Open Int.'!O39</f>
        <v>0.9450324342779105</v>
      </c>
      <c r="J39" s="198">
        <f>IF(Volume!D39=0,0,Volume!F39/Volume!D39)</f>
        <v>0.1</v>
      </c>
      <c r="K39" s="200">
        <f>IF('Open Int.'!E39=0,0,'Open Int.'!H39/'Open Int.'!E39)</f>
        <v>0.11666666666666667</v>
      </c>
    </row>
    <row r="40" spans="1:11" ht="15">
      <c r="A40" s="214" t="s">
        <v>356</v>
      </c>
      <c r="B40" s="313">
        <f>Margins!B40</f>
        <v>600</v>
      </c>
      <c r="C40" s="313">
        <f>Volume!J40</f>
        <v>209.9</v>
      </c>
      <c r="D40" s="195">
        <f>Volume!M40</f>
        <v>-3.560762692396049</v>
      </c>
      <c r="E40" s="187">
        <f>Volume!C40*100</f>
        <v>-44</v>
      </c>
      <c r="F40" s="380">
        <f>'Open Int.'!D40*100</f>
        <v>0</v>
      </c>
      <c r="G40" s="188">
        <f>'Open Int.'!R40</f>
        <v>95.374362</v>
      </c>
      <c r="H40" s="188">
        <f>'Open Int.'!Z40</f>
        <v>-3.6650939999999963</v>
      </c>
      <c r="I40" s="178">
        <f>'Open Int.'!O40</f>
        <v>0.9924732602667371</v>
      </c>
      <c r="J40" s="198">
        <f>IF(Volume!D40=0,0,Volume!F40/Volume!D40)</f>
        <v>0.5818181818181818</v>
      </c>
      <c r="K40" s="200">
        <f>IF('Open Int.'!E40=0,0,'Open Int.'!H40/'Open Int.'!E40)</f>
        <v>0.05783582089552239</v>
      </c>
    </row>
    <row r="41" spans="1:11" ht="15">
      <c r="A41" s="214" t="s">
        <v>238</v>
      </c>
      <c r="B41" s="313">
        <f>Margins!B41</f>
        <v>300</v>
      </c>
      <c r="C41" s="313">
        <f>Volume!J41</f>
        <v>1124.6</v>
      </c>
      <c r="D41" s="195">
        <f>Volume!M41</f>
        <v>0.7345037620924236</v>
      </c>
      <c r="E41" s="187">
        <f>Volume!C41*100</f>
        <v>181</v>
      </c>
      <c r="F41" s="380">
        <f>'Open Int.'!D41*100</f>
        <v>15</v>
      </c>
      <c r="G41" s="188">
        <f>'Open Int.'!R41</f>
        <v>70.040088</v>
      </c>
      <c r="H41" s="188">
        <f>'Open Int.'!Z41</f>
        <v>9.754487999999995</v>
      </c>
      <c r="I41" s="178">
        <f>'Open Int.'!O41</f>
        <v>0.9869942196531792</v>
      </c>
      <c r="J41" s="198">
        <f>IF(Volume!D41=0,0,Volume!F41/Volume!D41)</f>
        <v>0</v>
      </c>
      <c r="K41" s="200">
        <f>IF('Open Int.'!E41=0,0,'Open Int.'!H41/'Open Int.'!E41)</f>
        <v>0</v>
      </c>
    </row>
    <row r="42" spans="1:11" ht="15">
      <c r="A42" s="214" t="s">
        <v>250</v>
      </c>
      <c r="B42" s="313">
        <f>Margins!B42</f>
        <v>1000</v>
      </c>
      <c r="C42" s="313">
        <f>Volume!J42</f>
        <v>353.7</v>
      </c>
      <c r="D42" s="195">
        <f>Volume!M42</f>
        <v>-0.12706480304955206</v>
      </c>
      <c r="E42" s="187">
        <f>Volume!C42*100</f>
        <v>-48</v>
      </c>
      <c r="F42" s="380">
        <f>'Open Int.'!D42*100</f>
        <v>1</v>
      </c>
      <c r="G42" s="188">
        <f>'Open Int.'!R42</f>
        <v>317.69334</v>
      </c>
      <c r="H42" s="188">
        <f>'Open Int.'!Z42</f>
        <v>4.660154999999975</v>
      </c>
      <c r="I42" s="178">
        <f>'Open Int.'!O42</f>
        <v>0.9708305499888666</v>
      </c>
      <c r="J42" s="198">
        <f>IF(Volume!D42=0,0,Volume!F42/Volume!D42)</f>
        <v>0.2</v>
      </c>
      <c r="K42" s="200">
        <f>IF('Open Int.'!E42=0,0,'Open Int.'!H42/'Open Int.'!E42)</f>
        <v>0.2100108813928183</v>
      </c>
    </row>
    <row r="43" spans="1:11" ht="15">
      <c r="A43" s="214" t="s">
        <v>181</v>
      </c>
      <c r="B43" s="313">
        <f>Margins!B43</f>
        <v>2950</v>
      </c>
      <c r="C43" s="313">
        <f>Volume!J43</f>
        <v>98.75</v>
      </c>
      <c r="D43" s="195">
        <f>Volume!M43</f>
        <v>2.3846552617936725</v>
      </c>
      <c r="E43" s="187">
        <f>Volume!C43*100</f>
        <v>46</v>
      </c>
      <c r="F43" s="380">
        <f>'Open Int.'!D43*100</f>
        <v>-4</v>
      </c>
      <c r="G43" s="188">
        <f>'Open Int.'!R43</f>
        <v>54.27151875</v>
      </c>
      <c r="H43" s="188">
        <f>'Open Int.'!Z43</f>
        <v>-0.5569305</v>
      </c>
      <c r="I43" s="178">
        <f>'Open Int.'!O43</f>
        <v>0.9833601717659689</v>
      </c>
      <c r="J43" s="198">
        <f>IF(Volume!D43=0,0,Volume!F43/Volume!D43)</f>
        <v>0.2</v>
      </c>
      <c r="K43" s="200">
        <f>IF('Open Int.'!E43=0,0,'Open Int.'!H43/'Open Int.'!E43)</f>
        <v>0.0660377358490566</v>
      </c>
    </row>
    <row r="44" spans="1:11" ht="15">
      <c r="A44" s="214" t="s">
        <v>239</v>
      </c>
      <c r="B44" s="313">
        <f>Margins!B44</f>
        <v>175</v>
      </c>
      <c r="C44" s="313">
        <f>Volume!J44</f>
        <v>2728.45</v>
      </c>
      <c r="D44" s="195">
        <f>Volume!M44</f>
        <v>2.369339286384258</v>
      </c>
      <c r="E44" s="187">
        <f>Volume!C44*100</f>
        <v>12</v>
      </c>
      <c r="F44" s="380">
        <f>'Open Int.'!D44*100</f>
        <v>2</v>
      </c>
      <c r="G44" s="188">
        <f>'Open Int.'!R44</f>
        <v>180.24822812499997</v>
      </c>
      <c r="H44" s="188">
        <f>'Open Int.'!Z44</f>
        <v>8.369694374999966</v>
      </c>
      <c r="I44" s="178">
        <f>'Open Int.'!O44</f>
        <v>0.9851655629139073</v>
      </c>
      <c r="J44" s="198">
        <f>IF(Volume!D44=0,0,Volume!F44/Volume!D44)</f>
        <v>0</v>
      </c>
      <c r="K44" s="200">
        <f>IF('Open Int.'!E44=0,0,'Open Int.'!H44/'Open Int.'!E44)</f>
        <v>0</v>
      </c>
    </row>
    <row r="45" spans="1:11" ht="15">
      <c r="A45" s="214" t="s">
        <v>211</v>
      </c>
      <c r="B45" s="313">
        <f>Margins!B45</f>
        <v>2062</v>
      </c>
      <c r="C45" s="313">
        <f>Volume!J45</f>
        <v>140.15</v>
      </c>
      <c r="D45" s="195">
        <f>Volume!M45</f>
        <v>1.0818608005769923</v>
      </c>
      <c r="E45" s="187">
        <f>Volume!C45*100</f>
        <v>52</v>
      </c>
      <c r="F45" s="380">
        <f>'Open Int.'!D45*100</f>
        <v>17</v>
      </c>
      <c r="G45" s="188">
        <f>'Open Int.'!R45</f>
        <v>158.74182249</v>
      </c>
      <c r="H45" s="188">
        <f>'Open Int.'!Z45</f>
        <v>20.939805890000002</v>
      </c>
      <c r="I45" s="178">
        <f>'Open Int.'!O45</f>
        <v>0.9675951210631714</v>
      </c>
      <c r="J45" s="198">
        <f>IF(Volume!D45=0,0,Volume!F45/Volume!D45)</f>
        <v>0.07333333333333333</v>
      </c>
      <c r="K45" s="200">
        <f>IF('Open Int.'!E45=0,0,'Open Int.'!H45/'Open Int.'!E45)</f>
        <v>0.17328918322295805</v>
      </c>
    </row>
    <row r="46" spans="1:11" ht="15">
      <c r="A46" s="214" t="s">
        <v>213</v>
      </c>
      <c r="B46" s="313">
        <f>Margins!B46</f>
        <v>650</v>
      </c>
      <c r="C46" s="313">
        <f>Volume!J46</f>
        <v>622.2</v>
      </c>
      <c r="D46" s="195">
        <f>Volume!M46</f>
        <v>-0.4081632653061152</v>
      </c>
      <c r="E46" s="187">
        <f>Volume!C46*100</f>
        <v>-47</v>
      </c>
      <c r="F46" s="380">
        <f>'Open Int.'!D46*100</f>
        <v>-3</v>
      </c>
      <c r="G46" s="188">
        <f>'Open Int.'!R46</f>
        <v>125.939502</v>
      </c>
      <c r="H46" s="188">
        <f>'Open Int.'!Z46</f>
        <v>-4.942499249999997</v>
      </c>
      <c r="I46" s="178">
        <f>'Open Int.'!O46</f>
        <v>0.9710982658959537</v>
      </c>
      <c r="J46" s="198">
        <f>IF(Volume!D46=0,0,Volume!F46/Volume!D46)</f>
        <v>0</v>
      </c>
      <c r="K46" s="200">
        <f>IF('Open Int.'!E46=0,0,'Open Int.'!H46/'Open Int.'!E46)</f>
        <v>0</v>
      </c>
    </row>
    <row r="47" spans="1:11" ht="15">
      <c r="A47" s="214" t="s">
        <v>4</v>
      </c>
      <c r="B47" s="313">
        <f>Margins!B47</f>
        <v>300</v>
      </c>
      <c r="C47" s="313">
        <f>Volume!J47</f>
        <v>1553.65</v>
      </c>
      <c r="D47" s="195">
        <f>Volume!M47</f>
        <v>1.5391150905169717</v>
      </c>
      <c r="E47" s="187">
        <f>Volume!C47*100</f>
        <v>32</v>
      </c>
      <c r="F47" s="380">
        <f>'Open Int.'!D47*100</f>
        <v>8</v>
      </c>
      <c r="G47" s="188">
        <f>'Open Int.'!R47</f>
        <v>128.1295155</v>
      </c>
      <c r="H47" s="188">
        <f>'Open Int.'!Z47</f>
        <v>11.076865499999997</v>
      </c>
      <c r="I47" s="178">
        <f>'Open Int.'!O47</f>
        <v>0.9759912695525645</v>
      </c>
      <c r="J47" s="198">
        <f>IF(Volume!D47=0,0,Volume!F47/Volume!D47)</f>
        <v>0</v>
      </c>
      <c r="K47" s="200">
        <f>IF('Open Int.'!E47=0,0,'Open Int.'!H47/'Open Int.'!E47)</f>
        <v>0</v>
      </c>
    </row>
    <row r="48" spans="1:11" ht="15">
      <c r="A48" s="214" t="s">
        <v>93</v>
      </c>
      <c r="B48" s="313">
        <f>Margins!B48</f>
        <v>400</v>
      </c>
      <c r="C48" s="313">
        <f>Volume!J48</f>
        <v>1056.4</v>
      </c>
      <c r="D48" s="195">
        <f>Volume!M48</f>
        <v>1.0184078412622608</v>
      </c>
      <c r="E48" s="187">
        <f>Volume!C48*100</f>
        <v>-9</v>
      </c>
      <c r="F48" s="380">
        <f>'Open Int.'!D48*100</f>
        <v>6</v>
      </c>
      <c r="G48" s="188">
        <f>'Open Int.'!R48</f>
        <v>139.10675200000003</v>
      </c>
      <c r="H48" s="188">
        <f>'Open Int.'!Z48</f>
        <v>9.72656200000003</v>
      </c>
      <c r="I48" s="178">
        <f>'Open Int.'!O48</f>
        <v>0.9839003645200486</v>
      </c>
      <c r="J48" s="198">
        <f>IF(Volume!D48=0,0,Volume!F48/Volume!D48)</f>
        <v>0</v>
      </c>
      <c r="K48" s="200">
        <f>IF('Open Int.'!E48=0,0,'Open Int.'!H48/'Open Int.'!E48)</f>
        <v>0</v>
      </c>
    </row>
    <row r="49" spans="1:11" ht="15">
      <c r="A49" s="214" t="s">
        <v>212</v>
      </c>
      <c r="B49" s="313">
        <f>Margins!B49</f>
        <v>400</v>
      </c>
      <c r="C49" s="313">
        <f>Volume!J49</f>
        <v>737</v>
      </c>
      <c r="D49" s="195">
        <f>Volume!M49</f>
        <v>3.482167930356635</v>
      </c>
      <c r="E49" s="187">
        <f>Volume!C49*100</f>
        <v>65</v>
      </c>
      <c r="F49" s="380">
        <f>'Open Int.'!D49*100</f>
        <v>-1</v>
      </c>
      <c r="G49" s="188">
        <f>'Open Int.'!R49</f>
        <v>87.67352</v>
      </c>
      <c r="H49" s="188">
        <f>'Open Int.'!Z49</f>
        <v>2.465912000000003</v>
      </c>
      <c r="I49" s="178">
        <f>'Open Int.'!O49</f>
        <v>0.9868863483523873</v>
      </c>
      <c r="J49" s="198">
        <f>IF(Volume!D49=0,0,Volume!F49/Volume!D49)</f>
        <v>0</v>
      </c>
      <c r="K49" s="200">
        <f>IF('Open Int.'!E49=0,0,'Open Int.'!H49/'Open Int.'!E49)</f>
        <v>0</v>
      </c>
    </row>
    <row r="50" spans="1:11" ht="15">
      <c r="A50" s="214" t="s">
        <v>5</v>
      </c>
      <c r="B50" s="313">
        <f>Margins!B50</f>
        <v>1595</v>
      </c>
      <c r="C50" s="313">
        <f>Volume!J50</f>
        <v>177.95</v>
      </c>
      <c r="D50" s="195">
        <f>Volume!M50</f>
        <v>3.882078225335655</v>
      </c>
      <c r="E50" s="187">
        <f>Volume!C50*100</f>
        <v>109.00000000000001</v>
      </c>
      <c r="F50" s="380">
        <f>'Open Int.'!D50*100</f>
        <v>2</v>
      </c>
      <c r="G50" s="188">
        <f>'Open Int.'!R50</f>
        <v>944.07617755</v>
      </c>
      <c r="H50" s="188">
        <f>'Open Int.'!Z50</f>
        <v>51.5916148</v>
      </c>
      <c r="I50" s="178">
        <f>'Open Int.'!O50</f>
        <v>0.9896578678371716</v>
      </c>
      <c r="J50" s="198">
        <f>IF(Volume!D50=0,0,Volume!F50/Volume!D50)</f>
        <v>0.14080459770114942</v>
      </c>
      <c r="K50" s="200">
        <f>IF('Open Int.'!E50=0,0,'Open Int.'!H50/'Open Int.'!E50)</f>
        <v>0.14058577405857742</v>
      </c>
    </row>
    <row r="51" spans="1:11" ht="15">
      <c r="A51" s="214" t="s">
        <v>214</v>
      </c>
      <c r="B51" s="313">
        <f>Margins!B51</f>
        <v>1000</v>
      </c>
      <c r="C51" s="313">
        <f>Volume!J51</f>
        <v>230.75</v>
      </c>
      <c r="D51" s="195">
        <f>Volume!M51</f>
        <v>1.4285714285714286</v>
      </c>
      <c r="E51" s="187">
        <f>Volume!C51*100</f>
        <v>-25</v>
      </c>
      <c r="F51" s="380">
        <f>'Open Int.'!D51*100</f>
        <v>-4</v>
      </c>
      <c r="G51" s="188">
        <f>'Open Int.'!R51</f>
        <v>306.366775</v>
      </c>
      <c r="H51" s="188">
        <f>'Open Int.'!Z51</f>
        <v>-2.123224999999991</v>
      </c>
      <c r="I51" s="178">
        <f>'Open Int.'!O51</f>
        <v>0.9798147171800858</v>
      </c>
      <c r="J51" s="198">
        <f>IF(Volume!D51=0,0,Volume!F51/Volume!D51)</f>
        <v>0.17278617710583152</v>
      </c>
      <c r="K51" s="200">
        <f>IF('Open Int.'!E51=0,0,'Open Int.'!H51/'Open Int.'!E51)</f>
        <v>0.16941051513542218</v>
      </c>
    </row>
    <row r="52" spans="1:11" ht="15">
      <c r="A52" s="214" t="s">
        <v>215</v>
      </c>
      <c r="B52" s="313">
        <f>Margins!B52</f>
        <v>1300</v>
      </c>
      <c r="C52" s="313">
        <f>Volume!J52</f>
        <v>274.4</v>
      </c>
      <c r="D52" s="195">
        <f>Volume!M52</f>
        <v>-1.2061206120612142</v>
      </c>
      <c r="E52" s="187">
        <f>Volume!C52*100</f>
        <v>-20</v>
      </c>
      <c r="F52" s="380">
        <f>'Open Int.'!D52*100</f>
        <v>1</v>
      </c>
      <c r="G52" s="188">
        <f>'Open Int.'!R52</f>
        <v>152.39078399999997</v>
      </c>
      <c r="H52" s="188">
        <f>'Open Int.'!Z52</f>
        <v>-0.632801000000029</v>
      </c>
      <c r="I52" s="178">
        <f>'Open Int.'!O52</f>
        <v>0.9681647940074907</v>
      </c>
      <c r="J52" s="198">
        <f>IF(Volume!D52=0,0,Volume!F52/Volume!D52)</f>
        <v>0.09523809523809523</v>
      </c>
      <c r="K52" s="200">
        <f>IF('Open Int.'!E52=0,0,'Open Int.'!H52/'Open Int.'!E52)</f>
        <v>0.09259259259259259</v>
      </c>
    </row>
    <row r="53" spans="1:11" ht="15">
      <c r="A53" s="214" t="s">
        <v>57</v>
      </c>
      <c r="B53" s="313">
        <f>Margins!B53</f>
        <v>300</v>
      </c>
      <c r="C53" s="313">
        <f>Volume!J53</f>
        <v>2008.8</v>
      </c>
      <c r="D53" s="195">
        <f>Volume!M53</f>
        <v>-0.13422818791946536</v>
      </c>
      <c r="E53" s="187">
        <f>Volume!C53*100</f>
        <v>-51</v>
      </c>
      <c r="F53" s="380">
        <f>'Open Int.'!D53*100</f>
        <v>7.000000000000001</v>
      </c>
      <c r="G53" s="188">
        <f>'Open Int.'!R53</f>
        <v>142.52436</v>
      </c>
      <c r="H53" s="188">
        <f>'Open Int.'!Z53</f>
        <v>9.22225499999999</v>
      </c>
      <c r="I53" s="178">
        <f>'Open Int.'!O53</f>
        <v>0.599154334038055</v>
      </c>
      <c r="J53" s="198">
        <f>IF(Volume!D53=0,0,Volume!F53/Volume!D53)</f>
        <v>2</v>
      </c>
      <c r="K53" s="200">
        <f>IF('Open Int.'!E53=0,0,'Open Int.'!H53/'Open Int.'!E53)</f>
        <v>5.555555555555555</v>
      </c>
    </row>
    <row r="54" spans="1:11" ht="15">
      <c r="A54" s="214" t="s">
        <v>216</v>
      </c>
      <c r="B54" s="313">
        <f>Margins!B54</f>
        <v>700</v>
      </c>
      <c r="C54" s="313">
        <f>Volume!J54</f>
        <v>870.8</v>
      </c>
      <c r="D54" s="195">
        <f>Volume!M54</f>
        <v>0.051703337737683895</v>
      </c>
      <c r="E54" s="187">
        <f>Volume!C54*100</f>
        <v>-40</v>
      </c>
      <c r="F54" s="380">
        <f>'Open Int.'!D54*100</f>
        <v>3</v>
      </c>
      <c r="G54" s="188">
        <f>'Open Int.'!R54</f>
        <v>791.879396</v>
      </c>
      <c r="H54" s="188">
        <f>'Open Int.'!Z54</f>
        <v>19.783207500000003</v>
      </c>
      <c r="I54" s="178">
        <f>'Open Int.'!O54</f>
        <v>0.9812177661457933</v>
      </c>
      <c r="J54" s="198">
        <f>IF(Volume!D54=0,0,Volume!F54/Volume!D54)</f>
        <v>0.21031746031746032</v>
      </c>
      <c r="K54" s="200">
        <f>IF('Open Int.'!E54=0,0,'Open Int.'!H54/'Open Int.'!E54)</f>
        <v>0.12288875946418171</v>
      </c>
    </row>
    <row r="55" spans="1:11" ht="15">
      <c r="A55" s="214" t="s">
        <v>156</v>
      </c>
      <c r="B55" s="313">
        <f>Margins!B55</f>
        <v>4800</v>
      </c>
      <c r="C55" s="313">
        <f>Volume!J55</f>
        <v>76.1</v>
      </c>
      <c r="D55" s="195">
        <f>Volume!M55</f>
        <v>1.1295681063122847</v>
      </c>
      <c r="E55" s="187">
        <f>Volume!C55*100</f>
        <v>12</v>
      </c>
      <c r="F55" s="380">
        <f>'Open Int.'!D55*100</f>
        <v>1</v>
      </c>
      <c r="G55" s="188">
        <f>'Open Int.'!R55</f>
        <v>153.892464</v>
      </c>
      <c r="H55" s="188">
        <f>'Open Int.'!Z55</f>
        <v>3.8138639999999953</v>
      </c>
      <c r="I55" s="178">
        <f>'Open Int.'!O55</f>
        <v>0.9648706384998813</v>
      </c>
      <c r="J55" s="198">
        <f>IF(Volume!D55=0,0,Volume!F55/Volume!D55)</f>
        <v>0.2919254658385093</v>
      </c>
      <c r="K55" s="200">
        <f>IF('Open Int.'!E55=0,0,'Open Int.'!H55/'Open Int.'!E55)</f>
        <v>0.2222222222222222</v>
      </c>
    </row>
    <row r="56" spans="1:11" ht="15">
      <c r="A56" s="214" t="s">
        <v>200</v>
      </c>
      <c r="B56" s="313">
        <f>Margins!B56</f>
        <v>5900</v>
      </c>
      <c r="C56" s="313">
        <f>Volume!J56</f>
        <v>75.35</v>
      </c>
      <c r="D56" s="195">
        <f>Volume!M56</f>
        <v>3.2899246058944365</v>
      </c>
      <c r="E56" s="187">
        <f>Volume!C56*100</f>
        <v>1</v>
      </c>
      <c r="F56" s="380">
        <f>'Open Int.'!D56*100</f>
        <v>-3</v>
      </c>
      <c r="G56" s="188">
        <f>'Open Int.'!R56</f>
        <v>150.618622</v>
      </c>
      <c r="H56" s="188">
        <f>'Open Int.'!Z56</f>
        <v>1.3972084999999765</v>
      </c>
      <c r="I56" s="178">
        <f>'Open Int.'!O56</f>
        <v>0.9713695395513577</v>
      </c>
      <c r="J56" s="198">
        <f>IF(Volume!D56=0,0,Volume!F56/Volume!D56)</f>
        <v>0.07547169811320754</v>
      </c>
      <c r="K56" s="200">
        <f>IF('Open Int.'!E56=0,0,'Open Int.'!H56/'Open Int.'!E56)</f>
        <v>0.14431239388794567</v>
      </c>
    </row>
    <row r="57" spans="1:11" ht="15">
      <c r="A57" s="214" t="s">
        <v>191</v>
      </c>
      <c r="B57" s="313">
        <f>Margins!B57</f>
        <v>31500</v>
      </c>
      <c r="C57" s="313">
        <f>Volume!J57</f>
        <v>11.2</v>
      </c>
      <c r="D57" s="195">
        <f>Volume!M57</f>
        <v>0.44843049327353307</v>
      </c>
      <c r="E57" s="187">
        <f>Volume!C57*100</f>
        <v>-18</v>
      </c>
      <c r="F57" s="380">
        <f>'Open Int.'!D57*100</f>
        <v>-1</v>
      </c>
      <c r="G57" s="188">
        <f>'Open Int.'!R57</f>
        <v>131.02992</v>
      </c>
      <c r="H57" s="188">
        <f>'Open Int.'!Z57</f>
        <v>0.3039750000000083</v>
      </c>
      <c r="I57" s="178">
        <f>'Open Int.'!O57</f>
        <v>0.9076467420570813</v>
      </c>
      <c r="J57" s="198">
        <f>IF(Volume!D57=0,0,Volume!F57/Volume!D57)</f>
        <v>0.125</v>
      </c>
      <c r="K57" s="200">
        <f>IF('Open Int.'!E57=0,0,'Open Int.'!H57/'Open Int.'!E57)</f>
        <v>0.19176136363636365</v>
      </c>
    </row>
    <row r="58" spans="1:11" ht="15">
      <c r="A58" s="214" t="s">
        <v>157</v>
      </c>
      <c r="B58" s="313">
        <f>Margins!B58</f>
        <v>1750</v>
      </c>
      <c r="C58" s="313">
        <f>Volume!J58</f>
        <v>152.1</v>
      </c>
      <c r="D58" s="195">
        <f>Volume!M58</f>
        <v>-1.9974226804123676</v>
      </c>
      <c r="E58" s="187">
        <f>Volume!C58*100</f>
        <v>-40</v>
      </c>
      <c r="F58" s="380">
        <f>'Open Int.'!D58*100</f>
        <v>3</v>
      </c>
      <c r="G58" s="188">
        <f>'Open Int.'!R58</f>
        <v>150.7349025</v>
      </c>
      <c r="H58" s="188">
        <f>'Open Int.'!Z58</f>
        <v>1.0289825000000121</v>
      </c>
      <c r="I58" s="178">
        <f>'Open Int.'!O58</f>
        <v>0.9708634999117076</v>
      </c>
      <c r="J58" s="198">
        <f>IF(Volume!D58=0,0,Volume!F58/Volume!D58)</f>
        <v>0</v>
      </c>
      <c r="K58" s="200">
        <f>IF('Open Int.'!E58=0,0,'Open Int.'!H58/'Open Int.'!E58)</f>
        <v>0.10023866348448687</v>
      </c>
    </row>
    <row r="59" spans="1:11" ht="15">
      <c r="A59" s="214" t="s">
        <v>192</v>
      </c>
      <c r="B59" s="313">
        <f>Margins!B59</f>
        <v>1450</v>
      </c>
      <c r="C59" s="313">
        <f>Volume!J59</f>
        <v>228.25</v>
      </c>
      <c r="D59" s="195">
        <f>Volume!M59</f>
        <v>6.113435611343563</v>
      </c>
      <c r="E59" s="187">
        <f>Volume!C59*100</f>
        <v>91</v>
      </c>
      <c r="F59" s="380">
        <f>'Open Int.'!D59*100</f>
        <v>3</v>
      </c>
      <c r="G59" s="188">
        <f>'Open Int.'!R59</f>
        <v>484.82696625</v>
      </c>
      <c r="H59" s="188">
        <f>'Open Int.'!Z59</f>
        <v>35.417460749999975</v>
      </c>
      <c r="I59" s="178">
        <f>'Open Int.'!O59</f>
        <v>0.9780872414499283</v>
      </c>
      <c r="J59" s="198">
        <f>IF(Volume!D59=0,0,Volume!F59/Volume!D59)</f>
        <v>0.1905114899925871</v>
      </c>
      <c r="K59" s="200">
        <f>IF('Open Int.'!E59=0,0,'Open Int.'!H59/'Open Int.'!E59)</f>
        <v>0.18874172185430463</v>
      </c>
    </row>
    <row r="60" spans="1:11" ht="15">
      <c r="A60" s="214" t="s">
        <v>182</v>
      </c>
      <c r="B60" s="313">
        <f>Margins!B60</f>
        <v>7700</v>
      </c>
      <c r="C60" s="313">
        <f>Volume!J60</f>
        <v>43.5</v>
      </c>
      <c r="D60" s="195">
        <f>Volume!M60</f>
        <v>0.4618937644341867</v>
      </c>
      <c r="E60" s="187">
        <f>Volume!C60*100</f>
        <v>-37</v>
      </c>
      <c r="F60" s="380">
        <f>'Open Int.'!D60*100</f>
        <v>0</v>
      </c>
      <c r="G60" s="188">
        <f>'Open Int.'!R60</f>
        <v>72.88512</v>
      </c>
      <c r="H60" s="188">
        <f>'Open Int.'!Z60</f>
        <v>0.36844499999999414</v>
      </c>
      <c r="I60" s="178">
        <f>'Open Int.'!O60</f>
        <v>0.9696691176470589</v>
      </c>
      <c r="J60" s="198">
        <f>IF(Volume!D60=0,0,Volume!F60/Volume!D60)</f>
        <v>0</v>
      </c>
      <c r="K60" s="200">
        <f>IF('Open Int.'!E60=0,0,'Open Int.'!H60/'Open Int.'!E60)</f>
        <v>0.1261682242990654</v>
      </c>
    </row>
    <row r="61" spans="1:11" ht="15">
      <c r="A61" s="214" t="s">
        <v>217</v>
      </c>
      <c r="B61" s="313">
        <f>Margins!B61</f>
        <v>200</v>
      </c>
      <c r="C61" s="313">
        <f>Volume!J61</f>
        <v>2233.5</v>
      </c>
      <c r="D61" s="195">
        <f>Volume!M61</f>
        <v>1.7030189882063702</v>
      </c>
      <c r="E61" s="187">
        <f>Volume!C61*100</f>
        <v>24</v>
      </c>
      <c r="F61" s="380">
        <f>'Open Int.'!D61*100</f>
        <v>2</v>
      </c>
      <c r="G61" s="188">
        <f>'Open Int.'!R61</f>
        <v>747.23976</v>
      </c>
      <c r="H61" s="188">
        <f>'Open Int.'!Z61</f>
        <v>23.493044000000054</v>
      </c>
      <c r="I61" s="178">
        <f>'Open Int.'!O61</f>
        <v>0.9502032520325203</v>
      </c>
      <c r="J61" s="198">
        <f>IF(Volume!D61=0,0,Volume!F61/Volume!D61)</f>
        <v>0.1691542288557214</v>
      </c>
      <c r="K61" s="200">
        <f>IF('Open Int.'!E61=0,0,'Open Int.'!H61/'Open Int.'!E61)</f>
        <v>0.19444444444444445</v>
      </c>
    </row>
    <row r="62" spans="1:11" ht="15">
      <c r="A62" s="214" t="s">
        <v>158</v>
      </c>
      <c r="B62" s="313">
        <f>Margins!B62</f>
        <v>2950</v>
      </c>
      <c r="C62" s="313">
        <f>Volume!J62</f>
        <v>113.55</v>
      </c>
      <c r="D62" s="195">
        <f>Volume!M62</f>
        <v>-1.9006479481641494</v>
      </c>
      <c r="E62" s="187">
        <f>Volume!C62*100</f>
        <v>-15</v>
      </c>
      <c r="F62" s="380">
        <f>'Open Int.'!D62*100</f>
        <v>4</v>
      </c>
      <c r="G62" s="188">
        <f>'Open Int.'!R62</f>
        <v>15.91119375</v>
      </c>
      <c r="H62" s="188">
        <f>'Open Int.'!Z62</f>
        <v>0.23806500000000064</v>
      </c>
      <c r="I62" s="178">
        <f>'Open Int.'!O62</f>
        <v>0.9663157894736842</v>
      </c>
      <c r="J62" s="198">
        <f>IF(Volume!D62=0,0,Volume!F62/Volume!D62)</f>
        <v>0</v>
      </c>
      <c r="K62" s="200">
        <f>IF('Open Int.'!E62=0,0,'Open Int.'!H62/'Open Int.'!E62)</f>
        <v>0</v>
      </c>
    </row>
    <row r="63" spans="1:11" ht="15">
      <c r="A63" s="214" t="s">
        <v>104</v>
      </c>
      <c r="B63" s="313">
        <f>Margins!B63</f>
        <v>600</v>
      </c>
      <c r="C63" s="313">
        <f>Volume!J63</f>
        <v>435.45</v>
      </c>
      <c r="D63" s="195">
        <f>Volume!M63</f>
        <v>-0.022959476523940474</v>
      </c>
      <c r="E63" s="187">
        <f>Volume!C63*100</f>
        <v>-24</v>
      </c>
      <c r="F63" s="380">
        <f>'Open Int.'!D63*100</f>
        <v>-1</v>
      </c>
      <c r="G63" s="188">
        <f>'Open Int.'!R63</f>
        <v>74.827728</v>
      </c>
      <c r="H63" s="188">
        <f>'Open Int.'!Z63</f>
        <v>-0.8795730000000077</v>
      </c>
      <c r="I63" s="178">
        <f>'Open Int.'!O63</f>
        <v>0.9835893854748603</v>
      </c>
      <c r="J63" s="198">
        <f>IF(Volume!D63=0,0,Volume!F63/Volume!D63)</f>
        <v>0</v>
      </c>
      <c r="K63" s="200">
        <f>IF('Open Int.'!E63=0,0,'Open Int.'!H63/'Open Int.'!E63)</f>
        <v>0</v>
      </c>
    </row>
    <row r="64" spans="1:11" ht="15">
      <c r="A64" s="214" t="s">
        <v>48</v>
      </c>
      <c r="B64" s="313">
        <f>Margins!B64</f>
        <v>1100</v>
      </c>
      <c r="C64" s="313">
        <f>Volume!J64</f>
        <v>280.5</v>
      </c>
      <c r="D64" s="195">
        <f>Volume!M64</f>
        <v>4.158930560712955</v>
      </c>
      <c r="E64" s="187">
        <f>Volume!C64*100</f>
        <v>147</v>
      </c>
      <c r="F64" s="380">
        <f>'Open Int.'!D64*100</f>
        <v>-9</v>
      </c>
      <c r="G64" s="188">
        <f>'Open Int.'!R64</f>
        <v>410.00124</v>
      </c>
      <c r="H64" s="188">
        <f>'Open Int.'!Z64</f>
        <v>-18.850931000000003</v>
      </c>
      <c r="I64" s="178">
        <f>'Open Int.'!O64</f>
        <v>0.9921733895243829</v>
      </c>
      <c r="J64" s="198">
        <f>IF(Volume!D64=0,0,Volume!F64/Volume!D64)</f>
        <v>0.07719298245614035</v>
      </c>
      <c r="K64" s="200">
        <f>IF('Open Int.'!E64=0,0,'Open Int.'!H64/'Open Int.'!E64)</f>
        <v>0.09386281588447654</v>
      </c>
    </row>
    <row r="65" spans="1:11" ht="15">
      <c r="A65" s="214" t="s">
        <v>6</v>
      </c>
      <c r="B65" s="313">
        <f>Margins!B65</f>
        <v>1125</v>
      </c>
      <c r="C65" s="313">
        <f>Volume!J65</f>
        <v>174.65</v>
      </c>
      <c r="D65" s="195">
        <f>Volume!M65</f>
        <v>-1.2160633484162928</v>
      </c>
      <c r="E65" s="187">
        <f>Volume!C65*100</f>
        <v>60</v>
      </c>
      <c r="F65" s="380">
        <f>'Open Int.'!D65*100</f>
        <v>18</v>
      </c>
      <c r="G65" s="188">
        <f>'Open Int.'!R65</f>
        <v>288.650604375</v>
      </c>
      <c r="H65" s="188">
        <f>'Open Int.'!Z65</f>
        <v>36.44540437500001</v>
      </c>
      <c r="I65" s="178">
        <f>'Open Int.'!O65</f>
        <v>0.9612688040296781</v>
      </c>
      <c r="J65" s="198">
        <f>IF(Volume!D65=0,0,Volume!F65/Volume!D65)</f>
        <v>0.175</v>
      </c>
      <c r="K65" s="200">
        <f>IF('Open Int.'!E65=0,0,'Open Int.'!H65/'Open Int.'!E65)</f>
        <v>0.15611406476558723</v>
      </c>
    </row>
    <row r="66" spans="1:11" ht="15">
      <c r="A66" s="214" t="s">
        <v>193</v>
      </c>
      <c r="B66" s="313">
        <f>Margins!B66</f>
        <v>1000</v>
      </c>
      <c r="C66" s="313">
        <f>Volume!J66</f>
        <v>400.35</v>
      </c>
      <c r="D66" s="195">
        <f>Volume!M66</f>
        <v>0.3509211680661823</v>
      </c>
      <c r="E66" s="187">
        <f>Volume!C66*100</f>
        <v>-30</v>
      </c>
      <c r="F66" s="380">
        <f>'Open Int.'!D66*100</f>
        <v>8</v>
      </c>
      <c r="G66" s="188">
        <f>'Open Int.'!R66</f>
        <v>529.062525</v>
      </c>
      <c r="H66" s="188">
        <f>'Open Int.'!Z66</f>
        <v>39.510980000000075</v>
      </c>
      <c r="I66" s="178">
        <f>'Open Int.'!O66</f>
        <v>0.9689746500189179</v>
      </c>
      <c r="J66" s="198">
        <f>IF(Volume!D66=0,0,Volume!F66/Volume!D66)</f>
        <v>0.046218487394957986</v>
      </c>
      <c r="K66" s="200">
        <f>IF('Open Int.'!E66=0,0,'Open Int.'!H66/'Open Int.'!E66)</f>
        <v>0.13177570093457944</v>
      </c>
    </row>
    <row r="67" spans="1:11" ht="15">
      <c r="A67" s="214" t="s">
        <v>183</v>
      </c>
      <c r="B67" s="313">
        <f>Margins!B67</f>
        <v>600</v>
      </c>
      <c r="C67" s="313">
        <f>Volume!J67</f>
        <v>572.15</v>
      </c>
      <c r="D67" s="195">
        <f>Volume!M67</f>
        <v>1.0687157745981195</v>
      </c>
      <c r="E67" s="187">
        <f>Volume!C67*100</f>
        <v>4</v>
      </c>
      <c r="F67" s="380">
        <f>'Open Int.'!D67*100</f>
        <v>1</v>
      </c>
      <c r="G67" s="188">
        <f>'Open Int.'!R67</f>
        <v>7.792683</v>
      </c>
      <c r="H67" s="188">
        <f>'Open Int.'!Z67</f>
        <v>0.1842990000000002</v>
      </c>
      <c r="I67" s="178">
        <f>'Open Int.'!O67</f>
        <v>1</v>
      </c>
      <c r="J67" s="198">
        <f>IF(Volume!D67=0,0,Volume!F67/Volume!D67)</f>
        <v>0</v>
      </c>
      <c r="K67" s="200">
        <f>IF('Open Int.'!E67=0,0,'Open Int.'!H67/'Open Int.'!E67)</f>
        <v>0</v>
      </c>
    </row>
    <row r="68" spans="1:11" ht="15">
      <c r="A68" s="214" t="s">
        <v>147</v>
      </c>
      <c r="B68" s="313">
        <f>Margins!B68</f>
        <v>400</v>
      </c>
      <c r="C68" s="313">
        <f>Volume!J68</f>
        <v>607.5</v>
      </c>
      <c r="D68" s="195">
        <f>Volume!M68</f>
        <v>-0.9376273950264982</v>
      </c>
      <c r="E68" s="187">
        <f>Volume!C68*100</f>
        <v>1</v>
      </c>
      <c r="F68" s="380">
        <f>'Open Int.'!D68*100</f>
        <v>5</v>
      </c>
      <c r="G68" s="188">
        <f>'Open Int.'!R68</f>
        <v>148.3758</v>
      </c>
      <c r="H68" s="188">
        <f>'Open Int.'!Z68</f>
        <v>5.3659000000000106</v>
      </c>
      <c r="I68" s="178">
        <f>'Open Int.'!O68</f>
        <v>0.9737962659679005</v>
      </c>
      <c r="J68" s="198">
        <f>IF(Volume!D68=0,0,Volume!F68/Volume!D68)</f>
        <v>0</v>
      </c>
      <c r="K68" s="200">
        <f>IF('Open Int.'!E68=0,0,'Open Int.'!H68/'Open Int.'!E68)</f>
        <v>0.0784313725490196</v>
      </c>
    </row>
    <row r="69" spans="1:11" ht="15">
      <c r="A69" s="214" t="s">
        <v>159</v>
      </c>
      <c r="B69" s="313">
        <f>Margins!B69</f>
        <v>250</v>
      </c>
      <c r="C69" s="313">
        <f>Volume!J69</f>
        <v>2176</v>
      </c>
      <c r="D69" s="195">
        <f>Volume!M69</f>
        <v>6.690201269887967</v>
      </c>
      <c r="E69" s="187">
        <f>Volume!C69*100</f>
        <v>328</v>
      </c>
      <c r="F69" s="380">
        <f>'Open Int.'!D69*100</f>
        <v>-2</v>
      </c>
      <c r="G69" s="188">
        <f>'Open Int.'!R69</f>
        <v>55.5424</v>
      </c>
      <c r="H69" s="188">
        <f>'Open Int.'!Z69</f>
        <v>2.208167500000002</v>
      </c>
      <c r="I69" s="178">
        <f>'Open Int.'!O69</f>
        <v>0.9911851126346719</v>
      </c>
      <c r="J69" s="198">
        <f>IF(Volume!D69=0,0,Volume!F69/Volume!D69)</f>
        <v>0</v>
      </c>
      <c r="K69" s="200">
        <f>IF('Open Int.'!E69=0,0,'Open Int.'!H69/'Open Int.'!E69)</f>
        <v>0</v>
      </c>
    </row>
    <row r="70" spans="1:11" ht="15">
      <c r="A70" s="214" t="s">
        <v>148</v>
      </c>
      <c r="B70" s="313">
        <f>Margins!B70</f>
        <v>12500</v>
      </c>
      <c r="C70" s="313">
        <f>Volume!J70</f>
        <v>29.45</v>
      </c>
      <c r="D70" s="195">
        <f>Volume!M70</f>
        <v>1.9031141868512136</v>
      </c>
      <c r="E70" s="187">
        <f>Volume!C70*100</f>
        <v>24</v>
      </c>
      <c r="F70" s="380">
        <f>'Open Int.'!D70*100</f>
        <v>-1</v>
      </c>
      <c r="G70" s="188">
        <f>'Open Int.'!R70</f>
        <v>82.7913125</v>
      </c>
      <c r="H70" s="188">
        <f>'Open Int.'!Z70</f>
        <v>1.546187500000002</v>
      </c>
      <c r="I70" s="178">
        <f>'Open Int.'!O70</f>
        <v>0.9573143619386394</v>
      </c>
      <c r="J70" s="198">
        <f>IF(Volume!D70=0,0,Volume!F70/Volume!D70)</f>
        <v>0.034482758620689655</v>
      </c>
      <c r="K70" s="200">
        <f>IF('Open Int.'!E70=0,0,'Open Int.'!H70/'Open Int.'!E70)</f>
        <v>0.19285714285714287</v>
      </c>
    </row>
    <row r="71" spans="1:11" ht="15">
      <c r="A71" s="214" t="s">
        <v>184</v>
      </c>
      <c r="B71" s="313">
        <f>Margins!B71</f>
        <v>4000</v>
      </c>
      <c r="C71" s="313">
        <f>Volume!J71</f>
        <v>115.6</v>
      </c>
      <c r="D71" s="195">
        <f>Volume!M71</f>
        <v>2.664298401420959</v>
      </c>
      <c r="E71" s="187">
        <f>Volume!C71*100</f>
        <v>56.99999999999999</v>
      </c>
      <c r="F71" s="380">
        <f>'Open Int.'!D71*100</f>
        <v>1</v>
      </c>
      <c r="G71" s="188">
        <f>'Open Int.'!R71</f>
        <v>89.42816</v>
      </c>
      <c r="H71" s="188">
        <f>'Open Int.'!Z71</f>
        <v>3.5368800000000107</v>
      </c>
      <c r="I71" s="178">
        <f>'Open Int.'!O71</f>
        <v>0.9886246122026887</v>
      </c>
      <c r="J71" s="198">
        <f>IF(Volume!D71=0,0,Volume!F71/Volume!D71)</f>
        <v>0</v>
      </c>
      <c r="K71" s="200">
        <f>IF('Open Int.'!E71=0,0,'Open Int.'!H71/'Open Int.'!E71)</f>
        <v>0</v>
      </c>
    </row>
    <row r="72" spans="1:11" ht="15">
      <c r="A72" s="214" t="s">
        <v>194</v>
      </c>
      <c r="B72" s="313">
        <f>Margins!B72</f>
        <v>2500</v>
      </c>
      <c r="C72" s="313">
        <f>Volume!J72</f>
        <v>127.65</v>
      </c>
      <c r="D72" s="195">
        <f>Volume!M72</f>
        <v>7.133864876206462</v>
      </c>
      <c r="E72" s="187">
        <f>Volume!C72*100</f>
        <v>384</v>
      </c>
      <c r="F72" s="380">
        <f>'Open Int.'!D72*100</f>
        <v>32</v>
      </c>
      <c r="G72" s="188">
        <f>'Open Int.'!R72</f>
        <v>42.188325</v>
      </c>
      <c r="H72" s="188">
        <f>'Open Int.'!Z72</f>
        <v>11.894437499999999</v>
      </c>
      <c r="I72" s="178">
        <f>'Open Int.'!O72</f>
        <v>0.9780635400907716</v>
      </c>
      <c r="J72" s="198">
        <f>IF(Volume!D72=0,0,Volume!F72/Volume!D72)</f>
        <v>0.1</v>
      </c>
      <c r="K72" s="200">
        <f>IF('Open Int.'!E72=0,0,'Open Int.'!H72/'Open Int.'!E72)</f>
        <v>0.0375</v>
      </c>
    </row>
    <row r="73" spans="1:11" ht="15">
      <c r="A73" s="214" t="s">
        <v>160</v>
      </c>
      <c r="B73" s="313">
        <f>Margins!B73</f>
        <v>1700</v>
      </c>
      <c r="C73" s="313">
        <f>Volume!J73</f>
        <v>159.6</v>
      </c>
      <c r="D73" s="195">
        <f>Volume!M73</f>
        <v>0.9168510907366352</v>
      </c>
      <c r="E73" s="187">
        <f>Volume!C73*100</f>
        <v>-28.000000000000004</v>
      </c>
      <c r="F73" s="380">
        <f>'Open Int.'!D73*100</f>
        <v>0</v>
      </c>
      <c r="G73" s="188">
        <f>'Open Int.'!R73</f>
        <v>35.54292</v>
      </c>
      <c r="H73" s="188">
        <f>'Open Int.'!Z73</f>
        <v>0.4035715000000053</v>
      </c>
      <c r="I73" s="178">
        <f>'Open Int.'!O73</f>
        <v>0.9687022900763359</v>
      </c>
      <c r="J73" s="198">
        <f>IF(Volume!D73=0,0,Volume!F73/Volume!D73)</f>
        <v>0</v>
      </c>
      <c r="K73" s="200">
        <f>IF('Open Int.'!E73=0,0,'Open Int.'!H73/'Open Int.'!E73)</f>
        <v>0.17857142857142858</v>
      </c>
    </row>
    <row r="74" spans="1:11" ht="15">
      <c r="A74" s="214" t="s">
        <v>357</v>
      </c>
      <c r="B74" s="313">
        <f>Margins!B74</f>
        <v>850</v>
      </c>
      <c r="C74" s="313">
        <f>Volume!J74</f>
        <v>245.2</v>
      </c>
      <c r="D74" s="195">
        <f>Volume!M74</f>
        <v>0.8431009664815886</v>
      </c>
      <c r="E74" s="187">
        <f>Volume!C74*100</f>
        <v>8</v>
      </c>
      <c r="F74" s="380">
        <f>'Open Int.'!D74*100</f>
        <v>0</v>
      </c>
      <c r="G74" s="188">
        <f>'Open Int.'!R74</f>
        <v>175.552166</v>
      </c>
      <c r="H74" s="188">
        <f>'Open Int.'!Z74</f>
        <v>0.35164925000000835</v>
      </c>
      <c r="I74" s="178">
        <f>'Open Int.'!O74</f>
        <v>0.9893149709129764</v>
      </c>
      <c r="J74" s="198">
        <f>IF(Volume!D74=0,0,Volume!F74/Volume!D74)</f>
        <v>0.11666666666666667</v>
      </c>
      <c r="K74" s="200">
        <f>IF('Open Int.'!E74=0,0,'Open Int.'!H74/'Open Int.'!E74)</f>
        <v>0.06914344685242518</v>
      </c>
    </row>
    <row r="75" spans="1:11" ht="15">
      <c r="A75" s="214" t="s">
        <v>226</v>
      </c>
      <c r="B75" s="313">
        <f>Margins!B75</f>
        <v>200</v>
      </c>
      <c r="C75" s="313">
        <f>Volume!J75</f>
        <v>1460.7</v>
      </c>
      <c r="D75" s="195">
        <f>Volume!M75</f>
        <v>0.5922457131051675</v>
      </c>
      <c r="E75" s="187">
        <f>Volume!C75*100</f>
        <v>-28.999999999999996</v>
      </c>
      <c r="F75" s="380">
        <f>'Open Int.'!D75*100</f>
        <v>-1</v>
      </c>
      <c r="G75" s="188">
        <f>'Open Int.'!R75</f>
        <v>250.539264</v>
      </c>
      <c r="H75" s="188">
        <f>'Open Int.'!Z75</f>
        <v>-0.5288260000000093</v>
      </c>
      <c r="I75" s="178">
        <f>'Open Int.'!O75</f>
        <v>0.9865904850746269</v>
      </c>
      <c r="J75" s="198">
        <f>IF(Volume!D75=0,0,Volume!F75/Volume!D75)</f>
        <v>0.07317073170731707</v>
      </c>
      <c r="K75" s="200">
        <f>IF('Open Int.'!E75=0,0,'Open Int.'!H75/'Open Int.'!E75)</f>
        <v>0.09881422924901186</v>
      </c>
    </row>
    <row r="76" spans="1:11" ht="15">
      <c r="A76" s="214" t="s">
        <v>7</v>
      </c>
      <c r="B76" s="313">
        <f>Margins!B76</f>
        <v>625</v>
      </c>
      <c r="C76" s="313">
        <f>Volume!J76</f>
        <v>807.85</v>
      </c>
      <c r="D76" s="195">
        <f>Volume!M76</f>
        <v>2.655823114556195</v>
      </c>
      <c r="E76" s="187">
        <f>Volume!C76*100</f>
        <v>37</v>
      </c>
      <c r="F76" s="380">
        <f>'Open Int.'!D76*100</f>
        <v>0</v>
      </c>
      <c r="G76" s="188">
        <f>'Open Int.'!R76</f>
        <v>134.05866825</v>
      </c>
      <c r="H76" s="188">
        <f>'Open Int.'!Z76</f>
        <v>3.724009250000023</v>
      </c>
      <c r="I76" s="178">
        <f>'Open Int.'!O76</f>
        <v>0.9733646690168429</v>
      </c>
      <c r="J76" s="198">
        <f>IF(Volume!D76=0,0,Volume!F76/Volume!D76)</f>
        <v>0.1111111111111111</v>
      </c>
      <c r="K76" s="200">
        <f>IF('Open Int.'!E76=0,0,'Open Int.'!H76/'Open Int.'!E76)</f>
        <v>0.2777777777777778</v>
      </c>
    </row>
    <row r="77" spans="1:11" ht="15">
      <c r="A77" s="214" t="s">
        <v>185</v>
      </c>
      <c r="B77" s="313">
        <f>Margins!B77</f>
        <v>1200</v>
      </c>
      <c r="C77" s="313">
        <f>Volume!J77</f>
        <v>436.15</v>
      </c>
      <c r="D77" s="195">
        <f>Volume!M77</f>
        <v>-1.0997732426303908</v>
      </c>
      <c r="E77" s="187">
        <f>Volume!C77*100</f>
        <v>43</v>
      </c>
      <c r="F77" s="380">
        <f>'Open Int.'!D77*100</f>
        <v>6</v>
      </c>
      <c r="G77" s="188">
        <f>'Open Int.'!R77</f>
        <v>165.91146</v>
      </c>
      <c r="H77" s="188">
        <f>'Open Int.'!Z77</f>
        <v>7.204380000000015</v>
      </c>
      <c r="I77" s="178">
        <f>'Open Int.'!O77</f>
        <v>0.9861198738170347</v>
      </c>
      <c r="J77" s="198">
        <f>IF(Volume!D77=0,0,Volume!F77/Volume!D77)</f>
        <v>0</v>
      </c>
      <c r="K77" s="200">
        <f>IF('Open Int.'!E77=0,0,'Open Int.'!H77/'Open Int.'!E77)</f>
        <v>0</v>
      </c>
    </row>
    <row r="78" spans="1:11" ht="15">
      <c r="A78" s="214" t="s">
        <v>240</v>
      </c>
      <c r="B78" s="313">
        <f>Margins!B78</f>
        <v>400</v>
      </c>
      <c r="C78" s="313">
        <f>Volume!J78</f>
        <v>905.9</v>
      </c>
      <c r="D78" s="195">
        <f>Volume!M78</f>
        <v>0.2323522903297215</v>
      </c>
      <c r="E78" s="187">
        <f>Volume!C78*100</f>
        <v>-27</v>
      </c>
      <c r="F78" s="380">
        <f>'Open Int.'!D78*100</f>
        <v>-3</v>
      </c>
      <c r="G78" s="188">
        <f>'Open Int.'!R78</f>
        <v>160.815368</v>
      </c>
      <c r="H78" s="188">
        <f>'Open Int.'!Z78</f>
        <v>-4.760791999999981</v>
      </c>
      <c r="I78" s="178">
        <f>'Open Int.'!O78</f>
        <v>0.9851284362325372</v>
      </c>
      <c r="J78" s="198">
        <f>IF(Volume!D78=0,0,Volume!F78/Volume!D78)</f>
        <v>0</v>
      </c>
      <c r="K78" s="200">
        <f>IF('Open Int.'!E78=0,0,'Open Int.'!H78/'Open Int.'!E78)</f>
        <v>0.2222222222222222</v>
      </c>
    </row>
    <row r="79" spans="1:11" ht="15">
      <c r="A79" s="214" t="s">
        <v>223</v>
      </c>
      <c r="B79" s="313">
        <f>Margins!B79</f>
        <v>1250</v>
      </c>
      <c r="C79" s="313">
        <f>Volume!J79</f>
        <v>235.15</v>
      </c>
      <c r="D79" s="195">
        <f>Volume!M79</f>
        <v>1.2050785452980466</v>
      </c>
      <c r="E79" s="187">
        <f>Volume!C79*100</f>
        <v>-42</v>
      </c>
      <c r="F79" s="380">
        <f>'Open Int.'!D79*100</f>
        <v>1</v>
      </c>
      <c r="G79" s="188">
        <f>'Open Int.'!R79</f>
        <v>182.4764</v>
      </c>
      <c r="H79" s="188">
        <f>'Open Int.'!Z79</f>
        <v>3.7992500000000007</v>
      </c>
      <c r="I79" s="178">
        <f>'Open Int.'!O79</f>
        <v>0.892235824742268</v>
      </c>
      <c r="J79" s="198">
        <f>IF(Volume!D79=0,0,Volume!F79/Volume!D79)</f>
        <v>0.575</v>
      </c>
      <c r="K79" s="200">
        <f>IF('Open Int.'!E79=0,0,'Open Int.'!H79/'Open Int.'!E79)</f>
        <v>0.8895348837209303</v>
      </c>
    </row>
    <row r="80" spans="1:11" ht="15">
      <c r="A80" s="214" t="s">
        <v>186</v>
      </c>
      <c r="B80" s="313">
        <f>Margins!B80</f>
        <v>1600</v>
      </c>
      <c r="C80" s="313">
        <f>Volume!J80</f>
        <v>272.2</v>
      </c>
      <c r="D80" s="195">
        <f>Volume!M80</f>
        <v>7.03893039716869</v>
      </c>
      <c r="E80" s="187">
        <f>Volume!C80*100</f>
        <v>191</v>
      </c>
      <c r="F80" s="380">
        <f>'Open Int.'!D80*100</f>
        <v>-6</v>
      </c>
      <c r="G80" s="188">
        <f>'Open Int.'!R80</f>
        <v>243.23792</v>
      </c>
      <c r="H80" s="188">
        <f>'Open Int.'!Z80</f>
        <v>2.7718399999999974</v>
      </c>
      <c r="I80" s="178">
        <f>'Open Int.'!O80</f>
        <v>0.9905102954341988</v>
      </c>
      <c r="J80" s="198">
        <f>IF(Volume!D80=0,0,Volume!F80/Volume!D80)</f>
        <v>0.102803738317757</v>
      </c>
      <c r="K80" s="200">
        <f>IF('Open Int.'!E80=0,0,'Open Int.'!H80/'Open Int.'!E80)</f>
        <v>0.24516129032258063</v>
      </c>
    </row>
    <row r="81" spans="1:11" ht="15">
      <c r="A81" s="214" t="s">
        <v>161</v>
      </c>
      <c r="B81" s="313">
        <f>Margins!B81</f>
        <v>8900</v>
      </c>
      <c r="C81" s="313">
        <f>Volume!J81</f>
        <v>39.8</v>
      </c>
      <c r="D81" s="195">
        <f>Volume!M81</f>
        <v>-0.37546933667085275</v>
      </c>
      <c r="E81" s="187">
        <f>Volume!C81*100</f>
        <v>-74</v>
      </c>
      <c r="F81" s="380">
        <f>'Open Int.'!D81*100</f>
        <v>-1</v>
      </c>
      <c r="G81" s="188">
        <f>'Open Int.'!R81</f>
        <v>26.779031999999997</v>
      </c>
      <c r="H81" s="188">
        <f>'Open Int.'!Z81</f>
        <v>-0.3142590000000034</v>
      </c>
      <c r="I81" s="178">
        <f>'Open Int.'!O81</f>
        <v>0.9775132275132276</v>
      </c>
      <c r="J81" s="198">
        <f>IF(Volume!D81=0,0,Volume!F81/Volume!D81)</f>
        <v>0.5</v>
      </c>
      <c r="K81" s="200">
        <f>IF('Open Int.'!E81=0,0,'Open Int.'!H81/'Open Int.'!E81)</f>
        <v>0.03225806451612903</v>
      </c>
    </row>
    <row r="82" spans="1:11" ht="15">
      <c r="A82" s="214" t="s">
        <v>8</v>
      </c>
      <c r="B82" s="313">
        <f>Margins!B82</f>
        <v>1600</v>
      </c>
      <c r="C82" s="313">
        <f>Volume!J82</f>
        <v>132.4</v>
      </c>
      <c r="D82" s="195">
        <f>Volume!M82</f>
        <v>0</v>
      </c>
      <c r="E82" s="187">
        <f>Volume!C82*100</f>
        <v>-2</v>
      </c>
      <c r="F82" s="380">
        <f>'Open Int.'!D82*100</f>
        <v>2</v>
      </c>
      <c r="G82" s="188">
        <f>'Open Int.'!R82</f>
        <v>286.111104</v>
      </c>
      <c r="H82" s="188">
        <f>'Open Int.'!Z82</f>
        <v>5.084159999999997</v>
      </c>
      <c r="I82" s="178">
        <f>'Open Int.'!O82</f>
        <v>0.9803790907744706</v>
      </c>
      <c r="J82" s="198">
        <f>IF(Volume!D82=0,0,Volume!F82/Volume!D82)</f>
        <v>0.12</v>
      </c>
      <c r="K82" s="200">
        <f>IF('Open Int.'!E82=0,0,'Open Int.'!H82/'Open Int.'!E82)</f>
        <v>0.12157534246575342</v>
      </c>
    </row>
    <row r="83" spans="1:11" ht="15">
      <c r="A83" s="214" t="s">
        <v>195</v>
      </c>
      <c r="B83" s="313">
        <f>Margins!B83</f>
        <v>28000</v>
      </c>
      <c r="C83" s="313">
        <f>Volume!J83</f>
        <v>11.7</v>
      </c>
      <c r="D83" s="195">
        <f>Volume!M83</f>
        <v>0.429184549356214</v>
      </c>
      <c r="E83" s="187">
        <f>Volume!C83*100</f>
        <v>-18</v>
      </c>
      <c r="F83" s="380">
        <f>'Open Int.'!D83*100</f>
        <v>0</v>
      </c>
      <c r="G83" s="188">
        <f>'Open Int.'!R83</f>
        <v>44.94672</v>
      </c>
      <c r="H83" s="188">
        <f>'Open Int.'!Z83</f>
        <v>1.1706799999999973</v>
      </c>
      <c r="I83" s="178">
        <f>'Open Int.'!O83</f>
        <v>0.9271137026239067</v>
      </c>
      <c r="J83" s="198">
        <f>IF(Volume!D83=0,0,Volume!F83/Volume!D83)</f>
        <v>0.5</v>
      </c>
      <c r="K83" s="200">
        <f>IF('Open Int.'!E83=0,0,'Open Int.'!H83/'Open Int.'!E83)</f>
        <v>0.1387900355871886</v>
      </c>
    </row>
    <row r="84" spans="1:11" ht="15">
      <c r="A84" s="214" t="s">
        <v>218</v>
      </c>
      <c r="B84" s="313">
        <f>Margins!B84</f>
        <v>1150</v>
      </c>
      <c r="C84" s="313">
        <f>Volume!J84</f>
        <v>209.3</v>
      </c>
      <c r="D84" s="195">
        <f>Volume!M84</f>
        <v>2.824858757062147</v>
      </c>
      <c r="E84" s="187">
        <f>Volume!C84*100</f>
        <v>80</v>
      </c>
      <c r="F84" s="380">
        <f>'Open Int.'!D84*100</f>
        <v>-2</v>
      </c>
      <c r="G84" s="188">
        <f>'Open Int.'!R84</f>
        <v>64.9154415</v>
      </c>
      <c r="H84" s="188">
        <f>'Open Int.'!Z84</f>
        <v>1.034327249999997</v>
      </c>
      <c r="I84" s="178">
        <f>'Open Int.'!O84</f>
        <v>0.9406748238783834</v>
      </c>
      <c r="J84" s="198">
        <f>IF(Volume!D84=0,0,Volume!F84/Volume!D84)</f>
        <v>0</v>
      </c>
      <c r="K84" s="200">
        <f>IF('Open Int.'!E84=0,0,'Open Int.'!H84/'Open Int.'!E84)</f>
        <v>0.039603960396039604</v>
      </c>
    </row>
    <row r="85" spans="1:11" ht="15">
      <c r="A85" s="214" t="s">
        <v>187</v>
      </c>
      <c r="B85" s="313">
        <f>Margins!B85</f>
        <v>2200</v>
      </c>
      <c r="C85" s="313">
        <f>Volume!J85</f>
        <v>204.85</v>
      </c>
      <c r="D85" s="195">
        <f>Volume!M85</f>
        <v>0.26921194322074543</v>
      </c>
      <c r="E85" s="187">
        <f>Volume!C85*100</f>
        <v>66</v>
      </c>
      <c r="F85" s="380">
        <f>'Open Int.'!D85*100</f>
        <v>11</v>
      </c>
      <c r="G85" s="188">
        <f>'Open Int.'!R85</f>
        <v>112.306964</v>
      </c>
      <c r="H85" s="188">
        <f>'Open Int.'!Z85</f>
        <v>11.043625999999989</v>
      </c>
      <c r="I85" s="178">
        <f>'Open Int.'!O85</f>
        <v>0.9815409309791332</v>
      </c>
      <c r="J85" s="198">
        <f>IF(Volume!D85=0,0,Volume!F85/Volume!D85)</f>
        <v>0</v>
      </c>
      <c r="K85" s="200">
        <f>IF('Open Int.'!E85=0,0,'Open Int.'!H85/'Open Int.'!E85)</f>
        <v>0</v>
      </c>
    </row>
    <row r="86" spans="1:11" ht="15">
      <c r="A86" s="214" t="s">
        <v>162</v>
      </c>
      <c r="B86" s="313">
        <f>Margins!B86</f>
        <v>5900</v>
      </c>
      <c r="C86" s="313">
        <f>Volume!J86</f>
        <v>58.2</v>
      </c>
      <c r="D86" s="195">
        <f>Volume!M86</f>
        <v>-0.5977796754910236</v>
      </c>
      <c r="E86" s="187">
        <f>Volume!C86*100</f>
        <v>-45</v>
      </c>
      <c r="F86" s="380">
        <f>'Open Int.'!D86*100</f>
        <v>0</v>
      </c>
      <c r="G86" s="188">
        <f>'Open Int.'!R86</f>
        <v>30.320454</v>
      </c>
      <c r="H86" s="188">
        <f>'Open Int.'!Z86</f>
        <v>-0.009616999999998654</v>
      </c>
      <c r="I86" s="178">
        <f>'Open Int.'!O86</f>
        <v>0.9728199320498301</v>
      </c>
      <c r="J86" s="198">
        <f>IF(Volume!D86=0,0,Volume!F86/Volume!D86)</f>
        <v>0</v>
      </c>
      <c r="K86" s="200">
        <f>IF('Open Int.'!E86=0,0,'Open Int.'!H86/'Open Int.'!E86)</f>
        <v>0.024390243902439025</v>
      </c>
    </row>
    <row r="87" spans="1:11" ht="15">
      <c r="A87" s="214" t="s">
        <v>163</v>
      </c>
      <c r="B87" s="313">
        <f>Margins!B87</f>
        <v>2090</v>
      </c>
      <c r="C87" s="313">
        <f>Volume!J87</f>
        <v>241.85</v>
      </c>
      <c r="D87" s="195">
        <f>Volume!M87</f>
        <v>0.6659729448491131</v>
      </c>
      <c r="E87" s="187">
        <f>Volume!C87*100</f>
        <v>-32</v>
      </c>
      <c r="F87" s="380">
        <f>'Open Int.'!D87*100</f>
        <v>-1</v>
      </c>
      <c r="G87" s="188">
        <f>'Open Int.'!R87</f>
        <v>16.4782079</v>
      </c>
      <c r="H87" s="188">
        <f>'Open Int.'!Z87</f>
        <v>-0.09183459999999855</v>
      </c>
      <c r="I87" s="178">
        <f>'Open Int.'!O87</f>
        <v>0.9877300613496932</v>
      </c>
      <c r="J87" s="198">
        <f>IF(Volume!D87=0,0,Volume!F87/Volume!D87)</f>
        <v>0</v>
      </c>
      <c r="K87" s="200">
        <f>IF('Open Int.'!E87=0,0,'Open Int.'!H87/'Open Int.'!E87)</f>
        <v>0</v>
      </c>
    </row>
    <row r="88" spans="1:11" ht="15">
      <c r="A88" s="214" t="s">
        <v>137</v>
      </c>
      <c r="B88" s="313">
        <f>Margins!B88</f>
        <v>3250</v>
      </c>
      <c r="C88" s="313">
        <f>Volume!J88</f>
        <v>143.1</v>
      </c>
      <c r="D88" s="195">
        <f>Volume!M88</f>
        <v>-1.5479876160990713</v>
      </c>
      <c r="E88" s="187">
        <f>Volume!C88*100</f>
        <v>-23</v>
      </c>
      <c r="F88" s="380">
        <f>'Open Int.'!D88*100</f>
        <v>8</v>
      </c>
      <c r="G88" s="188">
        <f>'Open Int.'!R88</f>
        <v>421.2184275</v>
      </c>
      <c r="H88" s="188">
        <f>'Open Int.'!Z88</f>
        <v>22.334422500000016</v>
      </c>
      <c r="I88" s="178">
        <f>'Open Int.'!O88</f>
        <v>0.9761510433918517</v>
      </c>
      <c r="J88" s="198">
        <f>IF(Volume!D88=0,0,Volume!F88/Volume!D88)</f>
        <v>0.1364562118126273</v>
      </c>
      <c r="K88" s="200">
        <f>IF('Open Int.'!E88=0,0,'Open Int.'!H88/'Open Int.'!E88)</f>
        <v>0.13132022471910113</v>
      </c>
    </row>
    <row r="89" spans="1:11" ht="15">
      <c r="A89" s="214" t="s">
        <v>50</v>
      </c>
      <c r="B89" s="313">
        <f>Margins!B89</f>
        <v>450</v>
      </c>
      <c r="C89" s="313">
        <f>Volume!J89</f>
        <v>820.3</v>
      </c>
      <c r="D89" s="195">
        <f>Volume!M89</f>
        <v>2.249922094110309</v>
      </c>
      <c r="E89" s="187">
        <f>Volume!C89*100</f>
        <v>41</v>
      </c>
      <c r="F89" s="380">
        <f>'Open Int.'!D89*100</f>
        <v>9</v>
      </c>
      <c r="G89" s="188">
        <f>'Open Int.'!R89</f>
        <v>548.7930045</v>
      </c>
      <c r="H89" s="188">
        <f>'Open Int.'!Z89</f>
        <v>54.81960075000006</v>
      </c>
      <c r="I89" s="178">
        <f>'Open Int.'!O89</f>
        <v>0.9515705925876101</v>
      </c>
      <c r="J89" s="198">
        <f>IF(Volume!D89=0,0,Volume!F89/Volume!D89)</f>
        <v>0.023923444976076555</v>
      </c>
      <c r="K89" s="200">
        <f>IF('Open Int.'!E89=0,0,'Open Int.'!H89/'Open Int.'!E89)</f>
        <v>0.054357204486626405</v>
      </c>
    </row>
    <row r="90" spans="1:11" ht="15">
      <c r="A90" s="214" t="s">
        <v>188</v>
      </c>
      <c r="B90" s="313">
        <f>Margins!B90</f>
        <v>1050</v>
      </c>
      <c r="C90" s="313">
        <f>Volume!J90</f>
        <v>195.45</v>
      </c>
      <c r="D90" s="195">
        <f>Volume!M90</f>
        <v>1.770372298880488</v>
      </c>
      <c r="E90" s="187">
        <f>Volume!C90*100</f>
        <v>6</v>
      </c>
      <c r="F90" s="380">
        <f>'Open Int.'!D90*100</f>
        <v>-1</v>
      </c>
      <c r="G90" s="188">
        <f>'Open Int.'!R90</f>
        <v>83.54607975</v>
      </c>
      <c r="H90" s="188">
        <f>'Open Int.'!Z90</f>
        <v>0.6064065000000056</v>
      </c>
      <c r="I90" s="178">
        <f>'Open Int.'!O90</f>
        <v>0.9746990911323999</v>
      </c>
      <c r="J90" s="198">
        <f>IF(Volume!D90=0,0,Volume!F90/Volume!D90)</f>
        <v>0</v>
      </c>
      <c r="K90" s="200">
        <f>IF('Open Int.'!E90=0,0,'Open Int.'!H90/'Open Int.'!E90)</f>
        <v>0</v>
      </c>
    </row>
    <row r="91" spans="1:11" ht="15">
      <c r="A91" s="214" t="s">
        <v>94</v>
      </c>
      <c r="B91" s="313">
        <f>Margins!B91</f>
        <v>1200</v>
      </c>
      <c r="C91" s="313">
        <f>Volume!J91</f>
        <v>228.5</v>
      </c>
      <c r="D91" s="195">
        <f>Volume!M91</f>
        <v>0.2852754004827763</v>
      </c>
      <c r="E91" s="187">
        <f>Volume!C91*100</f>
        <v>13</v>
      </c>
      <c r="F91" s="380">
        <f>'Open Int.'!D91*100</f>
        <v>2</v>
      </c>
      <c r="G91" s="188">
        <f>'Open Int.'!R91</f>
        <v>42.66552</v>
      </c>
      <c r="H91" s="188">
        <f>'Open Int.'!Z91</f>
        <v>1.0236540000000005</v>
      </c>
      <c r="I91" s="178">
        <f>'Open Int.'!O91</f>
        <v>0.9704370179948586</v>
      </c>
      <c r="J91" s="198">
        <f>IF(Volume!D91=0,0,Volume!F91/Volume!D91)</f>
        <v>0</v>
      </c>
      <c r="K91" s="200">
        <f>IF('Open Int.'!E91=0,0,'Open Int.'!H91/'Open Int.'!E91)</f>
        <v>0.2727272727272727</v>
      </c>
    </row>
    <row r="92" spans="1:11" ht="15">
      <c r="A92" s="214" t="s">
        <v>360</v>
      </c>
      <c r="B92" s="313">
        <f>Margins!B92</f>
        <v>700</v>
      </c>
      <c r="C92" s="313">
        <f>Volume!J92</f>
        <v>460.9</v>
      </c>
      <c r="D92" s="195">
        <f>Volume!M92</f>
        <v>-1.716600916942107</v>
      </c>
      <c r="E92" s="187">
        <f>Volume!C92*100</f>
        <v>-33</v>
      </c>
      <c r="F92" s="380">
        <f>'Open Int.'!D92*100</f>
        <v>3</v>
      </c>
      <c r="G92" s="188">
        <f>'Open Int.'!R92</f>
        <v>300.69116</v>
      </c>
      <c r="H92" s="188">
        <f>'Open Int.'!Z92</f>
        <v>3.578508499999998</v>
      </c>
      <c r="I92" s="178">
        <f>'Open Int.'!O92</f>
        <v>0.9771459227467811</v>
      </c>
      <c r="J92" s="198">
        <f>IF(Volume!D92=0,0,Volume!F92/Volume!D92)</f>
        <v>0</v>
      </c>
      <c r="K92" s="200">
        <f>IF('Open Int.'!E92=0,0,'Open Int.'!H92/'Open Int.'!E92)</f>
        <v>0.010510510510510511</v>
      </c>
    </row>
    <row r="93" spans="1:11" ht="15">
      <c r="A93" s="214" t="s">
        <v>241</v>
      </c>
      <c r="B93" s="313">
        <f>Margins!B93</f>
        <v>650</v>
      </c>
      <c r="C93" s="313">
        <f>Volume!J93</f>
        <v>401.4</v>
      </c>
      <c r="D93" s="195">
        <f>Volume!M93</f>
        <v>2.2024188415022223</v>
      </c>
      <c r="E93" s="187">
        <f>Volume!C93*100</f>
        <v>212</v>
      </c>
      <c r="F93" s="380">
        <f>'Open Int.'!D93*100</f>
        <v>10</v>
      </c>
      <c r="G93" s="188">
        <f>'Open Int.'!R93</f>
        <v>27.969552</v>
      </c>
      <c r="H93" s="188">
        <f>'Open Int.'!Z93</f>
        <v>3.0790207500000015</v>
      </c>
      <c r="I93" s="178">
        <f>'Open Int.'!O93</f>
        <v>0.996268656716418</v>
      </c>
      <c r="J93" s="198">
        <f>IF(Volume!D93=0,0,Volume!F93/Volume!D93)</f>
        <v>0</v>
      </c>
      <c r="K93" s="200">
        <f>IF('Open Int.'!E93=0,0,'Open Int.'!H93/'Open Int.'!E93)</f>
        <v>0</v>
      </c>
    </row>
    <row r="94" spans="1:11" ht="15">
      <c r="A94" s="214" t="s">
        <v>95</v>
      </c>
      <c r="B94" s="313">
        <f>Margins!B94</f>
        <v>1200</v>
      </c>
      <c r="C94" s="313">
        <f>Volume!J94</f>
        <v>507.8</v>
      </c>
      <c r="D94" s="195">
        <f>Volume!M94</f>
        <v>1.3370584713629992</v>
      </c>
      <c r="E94" s="187">
        <f>Volume!C94*100</f>
        <v>31</v>
      </c>
      <c r="F94" s="380">
        <f>'Open Int.'!D94*100</f>
        <v>2</v>
      </c>
      <c r="G94" s="188">
        <f>'Open Int.'!R94</f>
        <v>203.282496</v>
      </c>
      <c r="H94" s="188">
        <f>'Open Int.'!Z94</f>
        <v>7.011648000000008</v>
      </c>
      <c r="I94" s="178">
        <f>'Open Int.'!O94</f>
        <v>0.9898081534772182</v>
      </c>
      <c r="J94" s="198">
        <f>IF(Volume!D94=0,0,Volume!F94/Volume!D94)</f>
        <v>0</v>
      </c>
      <c r="K94" s="200">
        <f>IF('Open Int.'!E94=0,0,'Open Int.'!H94/'Open Int.'!E94)</f>
        <v>0.05555555555555555</v>
      </c>
    </row>
    <row r="95" spans="1:11" ht="15">
      <c r="A95" s="214" t="s">
        <v>242</v>
      </c>
      <c r="B95" s="313">
        <f>Margins!B95</f>
        <v>2800</v>
      </c>
      <c r="C95" s="313">
        <f>Volume!J95</f>
        <v>147.45</v>
      </c>
      <c r="D95" s="195">
        <f>Volume!M95</f>
        <v>2.502606882168922</v>
      </c>
      <c r="E95" s="187">
        <f>Volume!C95*100</f>
        <v>15</v>
      </c>
      <c r="F95" s="380">
        <f>'Open Int.'!D95*100</f>
        <v>0</v>
      </c>
      <c r="G95" s="188">
        <f>'Open Int.'!R95</f>
        <v>135.41808</v>
      </c>
      <c r="H95" s="188">
        <f>'Open Int.'!Z95</f>
        <v>4.152078000000017</v>
      </c>
      <c r="I95" s="178">
        <f>'Open Int.'!O95</f>
        <v>0.9878048780487805</v>
      </c>
      <c r="J95" s="198">
        <f>IF(Volume!D95=0,0,Volume!F95/Volume!D95)</f>
        <v>0.17061611374407584</v>
      </c>
      <c r="K95" s="200">
        <f>IF('Open Int.'!E95=0,0,'Open Int.'!H95/'Open Int.'!E95)</f>
        <v>0.2222222222222222</v>
      </c>
    </row>
    <row r="96" spans="1:11" ht="15">
      <c r="A96" s="214" t="s">
        <v>243</v>
      </c>
      <c r="B96" s="313">
        <f>Margins!B96</f>
        <v>300</v>
      </c>
      <c r="C96" s="313">
        <f>Volume!J96</f>
        <v>1011.7</v>
      </c>
      <c r="D96" s="195">
        <f>Volume!M96</f>
        <v>-0.40362276038589384</v>
      </c>
      <c r="E96" s="187">
        <f>Volume!C96*100</f>
        <v>-43</v>
      </c>
      <c r="F96" s="380">
        <f>'Open Int.'!D96*100</f>
        <v>-1</v>
      </c>
      <c r="G96" s="188">
        <f>'Open Int.'!R96</f>
        <v>293.979786</v>
      </c>
      <c r="H96" s="188">
        <f>'Open Int.'!Z96</f>
        <v>-3.3550319999999942</v>
      </c>
      <c r="I96" s="178">
        <f>'Open Int.'!O96</f>
        <v>0.9914309312409664</v>
      </c>
      <c r="J96" s="198">
        <f>IF(Volume!D96=0,0,Volume!F96/Volume!D96)</f>
        <v>0</v>
      </c>
      <c r="K96" s="200">
        <f>IF('Open Int.'!E96=0,0,'Open Int.'!H96/'Open Int.'!E96)</f>
        <v>0.2857142857142857</v>
      </c>
    </row>
    <row r="97" spans="1:11" ht="15">
      <c r="A97" s="214" t="s">
        <v>244</v>
      </c>
      <c r="B97" s="313">
        <f>Margins!B97</f>
        <v>800</v>
      </c>
      <c r="C97" s="313">
        <f>Volume!J97</f>
        <v>375.45</v>
      </c>
      <c r="D97" s="195">
        <f>Volume!M97</f>
        <v>1.0088781275221952</v>
      </c>
      <c r="E97" s="187">
        <f>Volume!C97*100</f>
        <v>13</v>
      </c>
      <c r="F97" s="380">
        <f>'Open Int.'!D97*100</f>
        <v>-2</v>
      </c>
      <c r="G97" s="188">
        <f>'Open Int.'!R97</f>
        <v>302.973132</v>
      </c>
      <c r="H97" s="188">
        <f>'Open Int.'!Z97</f>
        <v>-1.1072039999999674</v>
      </c>
      <c r="I97" s="178">
        <f>'Open Int.'!O97</f>
        <v>0.9782888866858332</v>
      </c>
      <c r="J97" s="198">
        <f>IF(Volume!D97=0,0,Volume!F97/Volume!D97)</f>
        <v>0.10666666666666667</v>
      </c>
      <c r="K97" s="200">
        <f>IF('Open Int.'!E97=0,0,'Open Int.'!H97/'Open Int.'!E97)</f>
        <v>0.12880886426592797</v>
      </c>
    </row>
    <row r="98" spans="1:11" ht="15">
      <c r="A98" s="214" t="s">
        <v>251</v>
      </c>
      <c r="B98" s="313">
        <f>Margins!B98</f>
        <v>700</v>
      </c>
      <c r="C98" s="313">
        <f>Volume!J98</f>
        <v>466.25</v>
      </c>
      <c r="D98" s="195">
        <f>Volume!M98</f>
        <v>4.1317699609156895</v>
      </c>
      <c r="E98" s="187">
        <f>Volume!C98*100</f>
        <v>50</v>
      </c>
      <c r="F98" s="380">
        <f>'Open Int.'!D98*100</f>
        <v>12</v>
      </c>
      <c r="G98" s="188">
        <f>'Open Int.'!R98</f>
        <v>925.20785</v>
      </c>
      <c r="H98" s="188">
        <f>'Open Int.'!Z98</f>
        <v>136.94397500000002</v>
      </c>
      <c r="I98" s="178">
        <f>'Open Int.'!O98</f>
        <v>0.9718498659517426</v>
      </c>
      <c r="J98" s="198">
        <f>IF(Volume!D98=0,0,Volume!F98/Volume!D98)</f>
        <v>0.228617536309844</v>
      </c>
      <c r="K98" s="200">
        <f>IF('Open Int.'!E98=0,0,'Open Int.'!H98/'Open Int.'!E98)</f>
        <v>0.2968923418423973</v>
      </c>
    </row>
    <row r="99" spans="1:11" ht="15">
      <c r="A99" s="214" t="s">
        <v>113</v>
      </c>
      <c r="B99" s="313">
        <f>Margins!B99</f>
        <v>550</v>
      </c>
      <c r="C99" s="313">
        <f>Volume!J99</f>
        <v>540.2</v>
      </c>
      <c r="D99" s="195">
        <f>Volume!M99</f>
        <v>1.694277108433735</v>
      </c>
      <c r="E99" s="187">
        <f>Volume!C99*100</f>
        <v>79</v>
      </c>
      <c r="F99" s="380">
        <f>'Open Int.'!D99*100</f>
        <v>6</v>
      </c>
      <c r="G99" s="188">
        <f>'Open Int.'!R99</f>
        <v>254.979802</v>
      </c>
      <c r="H99" s="188">
        <f>'Open Int.'!Z99</f>
        <v>18.534714000000008</v>
      </c>
      <c r="I99" s="178">
        <f>'Open Int.'!O99</f>
        <v>0.9918433931484503</v>
      </c>
      <c r="J99" s="198">
        <f>IF(Volume!D99=0,0,Volume!F99/Volume!D99)</f>
        <v>0.056962025316455694</v>
      </c>
      <c r="K99" s="200">
        <f>IF('Open Int.'!E99=0,0,'Open Int.'!H99/'Open Int.'!E99)</f>
        <v>0.07228915662650602</v>
      </c>
    </row>
    <row r="100" spans="1:11" ht="15">
      <c r="A100" s="214" t="s">
        <v>164</v>
      </c>
      <c r="B100" s="313">
        <f>Margins!B100</f>
        <v>550</v>
      </c>
      <c r="C100" s="313">
        <f>Volume!J100</f>
        <v>577.25</v>
      </c>
      <c r="D100" s="195">
        <f>Volume!M100</f>
        <v>1.059173669467779</v>
      </c>
      <c r="E100" s="187">
        <f>Volume!C100*100</f>
        <v>-34</v>
      </c>
      <c r="F100" s="380">
        <f>'Open Int.'!D100*100</f>
        <v>-2</v>
      </c>
      <c r="G100" s="188">
        <f>'Open Int.'!R100</f>
        <v>403.59011</v>
      </c>
      <c r="H100" s="188">
        <f>'Open Int.'!Z100</f>
        <v>-3.875410000000045</v>
      </c>
      <c r="I100" s="178">
        <f>'Open Int.'!O100</f>
        <v>0.9859188168659534</v>
      </c>
      <c r="J100" s="198">
        <f>IF(Volume!D100=0,0,Volume!F100/Volume!D100)</f>
        <v>0</v>
      </c>
      <c r="K100" s="200">
        <f>IF('Open Int.'!E100=0,0,'Open Int.'!H100/'Open Int.'!E100)</f>
        <v>0.10613598673300166</v>
      </c>
    </row>
    <row r="101" spans="1:11" ht="15">
      <c r="A101" s="214" t="s">
        <v>219</v>
      </c>
      <c r="B101" s="313">
        <f>Margins!B101</f>
        <v>300</v>
      </c>
      <c r="C101" s="313">
        <f>Volume!J101</f>
        <v>1253.7</v>
      </c>
      <c r="D101" s="195">
        <f>Volume!M101</f>
        <v>-0.4565484933899718</v>
      </c>
      <c r="E101" s="187">
        <f>Volume!C101*100</f>
        <v>-15</v>
      </c>
      <c r="F101" s="380">
        <f>'Open Int.'!D101*100</f>
        <v>4</v>
      </c>
      <c r="G101" s="188">
        <f>'Open Int.'!R101</f>
        <v>2068.492167</v>
      </c>
      <c r="H101" s="188">
        <f>'Open Int.'!Z101</f>
        <v>59.88352349999991</v>
      </c>
      <c r="I101" s="178">
        <f>'Open Int.'!O101</f>
        <v>0.9927996072513046</v>
      </c>
      <c r="J101" s="198">
        <f>IF(Volume!D101=0,0,Volume!F101/Volume!D101)</f>
        <v>0.4779816513761468</v>
      </c>
      <c r="K101" s="200">
        <f>IF('Open Int.'!E101=0,0,'Open Int.'!H101/'Open Int.'!E101)</f>
        <v>0.21661288643697305</v>
      </c>
    </row>
    <row r="102" spans="1:11" ht="15">
      <c r="A102" s="214" t="s">
        <v>233</v>
      </c>
      <c r="B102" s="313">
        <f>Margins!B102</f>
        <v>3350</v>
      </c>
      <c r="C102" s="313">
        <f>Volume!J102</f>
        <v>64.1</v>
      </c>
      <c r="D102" s="195">
        <f>Volume!M102</f>
        <v>0.3915426781519074</v>
      </c>
      <c r="E102" s="187">
        <f>Volume!C102*100</f>
        <v>-61</v>
      </c>
      <c r="F102" s="380">
        <f>'Open Int.'!D102*100</f>
        <v>1</v>
      </c>
      <c r="G102" s="188">
        <f>'Open Int.'!R102</f>
        <v>248.061872</v>
      </c>
      <c r="H102" s="188">
        <f>'Open Int.'!Z102</f>
        <v>4.582347749999997</v>
      </c>
      <c r="I102" s="178">
        <f>'Open Int.'!O102</f>
        <v>0.9310076177285319</v>
      </c>
      <c r="J102" s="198">
        <f>IF(Volume!D102=0,0,Volume!F102/Volume!D102)</f>
        <v>0</v>
      </c>
      <c r="K102" s="200">
        <f>IF('Open Int.'!E102=0,0,'Open Int.'!H102/'Open Int.'!E102)</f>
        <v>0.1846590909090909</v>
      </c>
    </row>
    <row r="103" spans="1:11" ht="15">
      <c r="A103" s="214" t="s">
        <v>252</v>
      </c>
      <c r="B103" s="313">
        <f>Margins!B103</f>
        <v>2700</v>
      </c>
      <c r="C103" s="313">
        <f>Volume!J103</f>
        <v>82.75</v>
      </c>
      <c r="D103" s="195">
        <f>Volume!M103</f>
        <v>3.9572864321608114</v>
      </c>
      <c r="E103" s="187">
        <f>Volume!C103*100</f>
        <v>36</v>
      </c>
      <c r="F103" s="380">
        <f>'Open Int.'!D103*100</f>
        <v>-2</v>
      </c>
      <c r="G103" s="188">
        <f>'Open Int.'!R103</f>
        <v>171.2105775</v>
      </c>
      <c r="H103" s="188">
        <f>'Open Int.'!Z103</f>
        <v>4.475641499999995</v>
      </c>
      <c r="I103" s="178">
        <f>'Open Int.'!O103</f>
        <v>0.9778154769672452</v>
      </c>
      <c r="J103" s="198">
        <f>IF(Volume!D103=0,0,Volume!F103/Volume!D103)</f>
        <v>0.07142857142857142</v>
      </c>
      <c r="K103" s="200">
        <f>IF('Open Int.'!E103=0,0,'Open Int.'!H103/'Open Int.'!E103)</f>
        <v>0.14752475247524752</v>
      </c>
    </row>
    <row r="104" spans="1:11" ht="15">
      <c r="A104" s="214" t="s">
        <v>220</v>
      </c>
      <c r="B104" s="313">
        <f>Margins!B104</f>
        <v>600</v>
      </c>
      <c r="C104" s="313">
        <f>Volume!J104</f>
        <v>476.65</v>
      </c>
      <c r="D104" s="195">
        <f>Volume!M104</f>
        <v>1.9463159020425551</v>
      </c>
      <c r="E104" s="187">
        <f>Volume!C104*100</f>
        <v>60</v>
      </c>
      <c r="F104" s="380">
        <f>'Open Int.'!D104*100</f>
        <v>8</v>
      </c>
      <c r="G104" s="188">
        <f>'Open Int.'!R104</f>
        <v>267.314853</v>
      </c>
      <c r="H104" s="188">
        <f>'Open Int.'!Z104</f>
        <v>22.047474000000022</v>
      </c>
      <c r="I104" s="178">
        <f>'Open Int.'!O104</f>
        <v>0.9801005670268536</v>
      </c>
      <c r="J104" s="198">
        <f>IF(Volume!D104=0,0,Volume!F104/Volume!D104)</f>
        <v>0.19805194805194806</v>
      </c>
      <c r="K104" s="200">
        <f>IF('Open Int.'!E104=0,0,'Open Int.'!H104/'Open Int.'!E104)</f>
        <v>0.22793053545586106</v>
      </c>
    </row>
    <row r="105" spans="1:11" ht="15">
      <c r="A105" s="214" t="s">
        <v>221</v>
      </c>
      <c r="B105" s="313">
        <f>Margins!B105</f>
        <v>500</v>
      </c>
      <c r="C105" s="313">
        <f>Volume!J105</f>
        <v>1264.45</v>
      </c>
      <c r="D105" s="195">
        <f>Volume!M105</f>
        <v>3.3300645583067743</v>
      </c>
      <c r="E105" s="187">
        <f>Volume!C105*100</f>
        <v>26</v>
      </c>
      <c r="F105" s="380">
        <f>'Open Int.'!D105*100</f>
        <v>3</v>
      </c>
      <c r="G105" s="188">
        <f>'Open Int.'!R105</f>
        <v>905.725535</v>
      </c>
      <c r="H105" s="188">
        <f>'Open Int.'!Z105</f>
        <v>54.15270500000008</v>
      </c>
      <c r="I105" s="178">
        <f>'Open Int.'!O105</f>
        <v>0.9865977942202988</v>
      </c>
      <c r="J105" s="198">
        <f>IF(Volume!D105=0,0,Volume!F105/Volume!D105)</f>
        <v>0.4260614934114202</v>
      </c>
      <c r="K105" s="200">
        <f>IF('Open Int.'!E105=0,0,'Open Int.'!H105/'Open Int.'!E105)</f>
        <v>0.3519968676585748</v>
      </c>
    </row>
    <row r="106" spans="1:11" ht="15">
      <c r="A106" s="214" t="s">
        <v>51</v>
      </c>
      <c r="B106" s="313">
        <f>Margins!B106</f>
        <v>1600</v>
      </c>
      <c r="C106" s="313">
        <f>Volume!J106</f>
        <v>158.8</v>
      </c>
      <c r="D106" s="195">
        <f>Volume!M106</f>
        <v>0.37926675094818124</v>
      </c>
      <c r="E106" s="187">
        <f>Volume!C106*100</f>
        <v>-12</v>
      </c>
      <c r="F106" s="380">
        <f>'Open Int.'!D106*100</f>
        <v>1</v>
      </c>
      <c r="G106" s="188">
        <f>'Open Int.'!R106</f>
        <v>20.70752</v>
      </c>
      <c r="H106" s="188">
        <f>'Open Int.'!Z106</f>
        <v>0.28073599999999743</v>
      </c>
      <c r="I106" s="178">
        <f>'Open Int.'!O106</f>
        <v>0.9852760736196319</v>
      </c>
      <c r="J106" s="198">
        <f>IF(Volume!D106=0,0,Volume!F106/Volume!D106)</f>
        <v>0</v>
      </c>
      <c r="K106" s="200">
        <f>IF('Open Int.'!E106=0,0,'Open Int.'!H106/'Open Int.'!E106)</f>
        <v>0.25806451612903225</v>
      </c>
    </row>
    <row r="107" spans="1:11" ht="15">
      <c r="A107" s="214" t="s">
        <v>245</v>
      </c>
      <c r="B107" s="313">
        <f>Margins!B107</f>
        <v>375</v>
      </c>
      <c r="C107" s="313">
        <f>Volume!J107</f>
        <v>1134.85</v>
      </c>
      <c r="D107" s="195">
        <f>Volume!M107</f>
        <v>-0.17592470422659104</v>
      </c>
      <c r="E107" s="187">
        <f>Volume!C107*100</f>
        <v>-31</v>
      </c>
      <c r="F107" s="380">
        <f>'Open Int.'!D107*100</f>
        <v>0</v>
      </c>
      <c r="G107" s="188">
        <f>'Open Int.'!R107</f>
        <v>654.3545099999999</v>
      </c>
      <c r="H107" s="188">
        <f>'Open Int.'!Z107</f>
        <v>-1.6221506250000175</v>
      </c>
      <c r="I107" s="178">
        <f>'Open Int.'!O107</f>
        <v>0.9730749219562955</v>
      </c>
      <c r="J107" s="198">
        <f>IF(Volume!D107=0,0,Volume!F107/Volume!D107)</f>
        <v>0.04054054054054054</v>
      </c>
      <c r="K107" s="200">
        <f>IF('Open Int.'!E107=0,0,'Open Int.'!H107/'Open Int.'!E107)</f>
        <v>0.07250755287009064</v>
      </c>
    </row>
    <row r="108" spans="1:11" ht="15">
      <c r="A108" s="214" t="s">
        <v>196</v>
      </c>
      <c r="B108" s="313">
        <f>Margins!B108</f>
        <v>1500</v>
      </c>
      <c r="C108" s="313">
        <f>Volume!J108</f>
        <v>187.5</v>
      </c>
      <c r="D108" s="195">
        <f>Volume!M108</f>
        <v>0.9693053311793277</v>
      </c>
      <c r="E108" s="187">
        <f>Volume!C108*100</f>
        <v>-35</v>
      </c>
      <c r="F108" s="380">
        <f>'Open Int.'!D108*100</f>
        <v>0</v>
      </c>
      <c r="G108" s="188">
        <f>'Open Int.'!R108</f>
        <v>113.00625</v>
      </c>
      <c r="H108" s="188">
        <f>'Open Int.'!Z108</f>
        <v>1.6419599999999974</v>
      </c>
      <c r="I108" s="178">
        <f>'Open Int.'!O108</f>
        <v>0.9646590343454455</v>
      </c>
      <c r="J108" s="198">
        <f>IF(Volume!D108=0,0,Volume!F108/Volume!D108)</f>
        <v>0</v>
      </c>
      <c r="K108" s="200">
        <f>IF('Open Int.'!E108=0,0,'Open Int.'!H108/'Open Int.'!E108)</f>
        <v>0.04516129032258064</v>
      </c>
    </row>
    <row r="109" spans="1:11" ht="15">
      <c r="A109" s="214" t="s">
        <v>197</v>
      </c>
      <c r="B109" s="313">
        <f>Margins!B109</f>
        <v>850</v>
      </c>
      <c r="C109" s="313">
        <f>Volume!J109</f>
        <v>334.1</v>
      </c>
      <c r="D109" s="195">
        <f>Volume!M109</f>
        <v>1.0892586989410054</v>
      </c>
      <c r="E109" s="187">
        <f>Volume!C109*100</f>
        <v>-56.99999999999999</v>
      </c>
      <c r="F109" s="380">
        <f>'Open Int.'!D109*100</f>
        <v>1</v>
      </c>
      <c r="G109" s="188">
        <f>'Open Int.'!R109</f>
        <v>10.507445</v>
      </c>
      <c r="H109" s="188">
        <f>'Open Int.'!Z109</f>
        <v>0.2255900000000004</v>
      </c>
      <c r="I109" s="178">
        <f>'Open Int.'!O109</f>
        <v>0.9675675675675676</v>
      </c>
      <c r="J109" s="198">
        <f>IF(Volume!D109=0,0,Volume!F109/Volume!D109)</f>
        <v>0</v>
      </c>
      <c r="K109" s="200">
        <f>IF('Open Int.'!E109=0,0,'Open Int.'!H109/'Open Int.'!E109)</f>
        <v>0</v>
      </c>
    </row>
    <row r="110" spans="1:11" ht="15">
      <c r="A110" s="214" t="s">
        <v>165</v>
      </c>
      <c r="B110" s="313">
        <f>Margins!B110</f>
        <v>875</v>
      </c>
      <c r="C110" s="313">
        <f>Volume!J110</f>
        <v>551.75</v>
      </c>
      <c r="D110" s="195">
        <f>Volume!M110</f>
        <v>4.1529023124115145</v>
      </c>
      <c r="E110" s="187">
        <f>Volume!C110*100</f>
        <v>11</v>
      </c>
      <c r="F110" s="380">
        <f>'Open Int.'!D110*100</f>
        <v>0</v>
      </c>
      <c r="G110" s="188">
        <f>'Open Int.'!R110</f>
        <v>588.8000125</v>
      </c>
      <c r="H110" s="188">
        <f>'Open Int.'!Z110</f>
        <v>25.609543749999943</v>
      </c>
      <c r="I110" s="178">
        <f>'Open Int.'!O110</f>
        <v>0.9924565431288948</v>
      </c>
      <c r="J110" s="198">
        <f>IF(Volume!D110=0,0,Volume!F110/Volume!D110)</f>
        <v>0.2857142857142857</v>
      </c>
      <c r="K110" s="200">
        <f>IF('Open Int.'!E110=0,0,'Open Int.'!H110/'Open Int.'!E110)</f>
        <v>0.15950920245398773</v>
      </c>
    </row>
    <row r="111" spans="1:11" ht="15">
      <c r="A111" s="214" t="s">
        <v>166</v>
      </c>
      <c r="B111" s="313">
        <f>Margins!B111</f>
        <v>450</v>
      </c>
      <c r="C111" s="313">
        <f>Volume!J111</f>
        <v>980.05</v>
      </c>
      <c r="D111" s="195">
        <f>Volume!M111</f>
        <v>2.2643084468096135</v>
      </c>
      <c r="E111" s="187">
        <f>Volume!C111*100</f>
        <v>33</v>
      </c>
      <c r="F111" s="380">
        <f>'Open Int.'!D111*100</f>
        <v>1</v>
      </c>
      <c r="G111" s="188">
        <f>'Open Int.'!R111</f>
        <v>305.716797</v>
      </c>
      <c r="H111" s="188">
        <f>'Open Int.'!Z111</f>
        <v>10.607289750000007</v>
      </c>
      <c r="I111" s="178">
        <f>'Open Int.'!O111</f>
        <v>0.9780727062896711</v>
      </c>
      <c r="J111" s="198">
        <f>IF(Volume!D111=0,0,Volume!F111/Volume!D111)</f>
        <v>0</v>
      </c>
      <c r="K111" s="200">
        <f>IF('Open Int.'!E111=0,0,'Open Int.'!H111/'Open Int.'!E111)</f>
        <v>0</v>
      </c>
    </row>
    <row r="112" spans="1:11" ht="15">
      <c r="A112" s="214" t="s">
        <v>231</v>
      </c>
      <c r="B112" s="313">
        <f>Margins!B112</f>
        <v>250</v>
      </c>
      <c r="C112" s="313">
        <f>Volume!J112</f>
        <v>1331.4</v>
      </c>
      <c r="D112" s="195">
        <f>Volume!M112</f>
        <v>0.361827227498883</v>
      </c>
      <c r="E112" s="187">
        <f>Volume!C112*100</f>
        <v>-56.99999999999999</v>
      </c>
      <c r="F112" s="380">
        <f>'Open Int.'!D112*100</f>
        <v>-3</v>
      </c>
      <c r="G112" s="188">
        <f>'Open Int.'!R112</f>
        <v>78.386175</v>
      </c>
      <c r="H112" s="188">
        <f>'Open Int.'!Z112</f>
        <v>-0.41386500000000126</v>
      </c>
      <c r="I112" s="178">
        <f>'Open Int.'!O112</f>
        <v>0.978343949044586</v>
      </c>
      <c r="J112" s="198">
        <f>IF(Volume!D112=0,0,Volume!F112/Volume!D112)</f>
        <v>21</v>
      </c>
      <c r="K112" s="200">
        <f>IF('Open Int.'!E112=0,0,'Open Int.'!H112/'Open Int.'!E112)</f>
        <v>8.4</v>
      </c>
    </row>
    <row r="113" spans="1:11" ht="15">
      <c r="A113" s="214" t="s">
        <v>246</v>
      </c>
      <c r="B113" s="313">
        <f>Margins!B113</f>
        <v>200</v>
      </c>
      <c r="C113" s="313">
        <f>Volume!J113</f>
        <v>1303.7</v>
      </c>
      <c r="D113" s="195">
        <f>Volume!M113</f>
        <v>-0.7649857278782077</v>
      </c>
      <c r="E113" s="187">
        <f>Volume!C113*100</f>
        <v>10</v>
      </c>
      <c r="F113" s="380">
        <f>'Open Int.'!D113*100</f>
        <v>10</v>
      </c>
      <c r="G113" s="188">
        <f>'Open Int.'!R113</f>
        <v>196.102554</v>
      </c>
      <c r="H113" s="188">
        <f>'Open Int.'!Z113</f>
        <v>15.829779000000002</v>
      </c>
      <c r="I113" s="178">
        <f>'Open Int.'!O113</f>
        <v>0.9696848823294775</v>
      </c>
      <c r="J113" s="198">
        <f>IF(Volume!D113=0,0,Volume!F113/Volume!D113)</f>
        <v>0</v>
      </c>
      <c r="K113" s="200">
        <f>IF('Open Int.'!E113=0,0,'Open Int.'!H113/'Open Int.'!E113)</f>
        <v>0.0948905109489051</v>
      </c>
    </row>
    <row r="114" spans="1:11" ht="15">
      <c r="A114" s="214" t="s">
        <v>105</v>
      </c>
      <c r="B114" s="313">
        <f>Margins!B114</f>
        <v>7600</v>
      </c>
      <c r="C114" s="313">
        <f>Volume!J114</f>
        <v>73.3</v>
      </c>
      <c r="D114" s="195">
        <f>Volume!M114</f>
        <v>-0.20422055820286683</v>
      </c>
      <c r="E114" s="187">
        <f>Volume!C114*100</f>
        <v>-16</v>
      </c>
      <c r="F114" s="380">
        <f>'Open Int.'!D114*100</f>
        <v>5</v>
      </c>
      <c r="G114" s="188">
        <f>'Open Int.'!R114</f>
        <v>85.734612</v>
      </c>
      <c r="H114" s="188">
        <f>'Open Int.'!Z114</f>
        <v>3.6204500000000053</v>
      </c>
      <c r="I114" s="178">
        <f>'Open Int.'!O114</f>
        <v>0.9590643274853801</v>
      </c>
      <c r="J114" s="198">
        <f>IF(Volume!D114=0,0,Volume!F114/Volume!D114)</f>
        <v>0.4</v>
      </c>
      <c r="K114" s="200">
        <f>IF('Open Int.'!E114=0,0,'Open Int.'!H114/'Open Int.'!E114)</f>
        <v>0.10752688172043011</v>
      </c>
    </row>
    <row r="115" spans="1:11" ht="15">
      <c r="A115" s="214" t="s">
        <v>167</v>
      </c>
      <c r="B115" s="313">
        <f>Margins!B115</f>
        <v>1350</v>
      </c>
      <c r="C115" s="313">
        <f>Volume!J115</f>
        <v>224.35</v>
      </c>
      <c r="D115" s="195">
        <f>Volume!M115</f>
        <v>2.513136851724926</v>
      </c>
      <c r="E115" s="187">
        <f>Volume!C115*100</f>
        <v>49</v>
      </c>
      <c r="F115" s="380">
        <f>'Open Int.'!D115*100</f>
        <v>-5</v>
      </c>
      <c r="G115" s="188">
        <f>'Open Int.'!R115</f>
        <v>44.219385</v>
      </c>
      <c r="H115" s="188">
        <f>'Open Int.'!Z115</f>
        <v>-0.8659034999999946</v>
      </c>
      <c r="I115" s="178">
        <f>'Open Int.'!O115</f>
        <v>0.9719178082191781</v>
      </c>
      <c r="J115" s="198">
        <f>IF(Volume!D115=0,0,Volume!F115/Volume!D115)</f>
        <v>0.3333333333333333</v>
      </c>
      <c r="K115" s="200">
        <f>IF('Open Int.'!E115=0,0,'Open Int.'!H115/'Open Int.'!E115)</f>
        <v>0.18181818181818182</v>
      </c>
    </row>
    <row r="116" spans="1:11" ht="15">
      <c r="A116" s="214" t="s">
        <v>224</v>
      </c>
      <c r="B116" s="313">
        <f>Margins!B116</f>
        <v>412</v>
      </c>
      <c r="C116" s="313">
        <f>Volume!J116</f>
        <v>858.25</v>
      </c>
      <c r="D116" s="195">
        <f>Volume!M116</f>
        <v>1.1550474394484005</v>
      </c>
      <c r="E116" s="187">
        <f>Volume!C116*100</f>
        <v>-24</v>
      </c>
      <c r="F116" s="380">
        <f>'Open Int.'!D116*100</f>
        <v>3</v>
      </c>
      <c r="G116" s="188">
        <f>'Open Int.'!R116</f>
        <v>400.3094279</v>
      </c>
      <c r="H116" s="188">
        <f>'Open Int.'!Z116</f>
        <v>13.065308979999998</v>
      </c>
      <c r="I116" s="178">
        <f>'Open Int.'!O116</f>
        <v>0.9825103789417896</v>
      </c>
      <c r="J116" s="198">
        <f>IF(Volume!D116=0,0,Volume!F116/Volume!D116)</f>
        <v>0.24509803921568626</v>
      </c>
      <c r="K116" s="200">
        <f>IF('Open Int.'!E116=0,0,'Open Int.'!H116/'Open Int.'!E116)</f>
        <v>0.22330097087378642</v>
      </c>
    </row>
    <row r="117" spans="1:11" ht="15">
      <c r="A117" s="214" t="s">
        <v>247</v>
      </c>
      <c r="B117" s="313">
        <f>Margins!B117</f>
        <v>800</v>
      </c>
      <c r="C117" s="313">
        <f>Volume!J117</f>
        <v>558.9</v>
      </c>
      <c r="D117" s="195">
        <f>Volume!M117</f>
        <v>-0.11616477526583456</v>
      </c>
      <c r="E117" s="187">
        <f>Volume!C117*100</f>
        <v>-32</v>
      </c>
      <c r="F117" s="380">
        <f>'Open Int.'!D117*100</f>
        <v>2</v>
      </c>
      <c r="G117" s="188">
        <f>'Open Int.'!R117</f>
        <v>93.44808</v>
      </c>
      <c r="H117" s="188">
        <f>'Open Int.'!Z117</f>
        <v>1.4580600000000175</v>
      </c>
      <c r="I117" s="178">
        <f>'Open Int.'!O117</f>
        <v>0.970334928229665</v>
      </c>
      <c r="J117" s="198">
        <f>IF(Volume!D117=0,0,Volume!F117/Volume!D117)</f>
        <v>0</v>
      </c>
      <c r="K117" s="200">
        <f>IF('Open Int.'!E117=0,0,'Open Int.'!H117/'Open Int.'!E117)</f>
        <v>0.024691358024691357</v>
      </c>
    </row>
    <row r="118" spans="1:11" ht="15">
      <c r="A118" s="214" t="s">
        <v>201</v>
      </c>
      <c r="B118" s="313">
        <f>Margins!B118</f>
        <v>675</v>
      </c>
      <c r="C118" s="313">
        <f>Volume!J118</f>
        <v>459.15</v>
      </c>
      <c r="D118" s="195">
        <f>Volume!M118</f>
        <v>5.357962368058734</v>
      </c>
      <c r="E118" s="187">
        <f>Volume!C118*100</f>
        <v>147</v>
      </c>
      <c r="F118" s="380">
        <f>'Open Int.'!D118*100</f>
        <v>2</v>
      </c>
      <c r="G118" s="188">
        <f>'Open Int.'!R118</f>
        <v>1398.046321125</v>
      </c>
      <c r="H118" s="188">
        <f>'Open Int.'!Z118</f>
        <v>100.83750412500012</v>
      </c>
      <c r="I118" s="178">
        <f>'Open Int.'!O118</f>
        <v>0.9733534327961161</v>
      </c>
      <c r="J118" s="198">
        <f>IF(Volume!D118=0,0,Volume!F118/Volume!D118)</f>
        <v>0.16091954022988506</v>
      </c>
      <c r="K118" s="200">
        <f>IF('Open Int.'!E118=0,0,'Open Int.'!H118/'Open Int.'!E118)</f>
        <v>0.2116275989935108</v>
      </c>
    </row>
    <row r="119" spans="1:11" ht="15">
      <c r="A119" s="214" t="s">
        <v>222</v>
      </c>
      <c r="B119" s="313">
        <f>Margins!B119</f>
        <v>275</v>
      </c>
      <c r="C119" s="313">
        <f>Volume!J119</f>
        <v>716.65</v>
      </c>
      <c r="D119" s="195">
        <f>Volume!M119</f>
        <v>0.8868867459702899</v>
      </c>
      <c r="E119" s="187">
        <f>Volume!C119*100</f>
        <v>-48</v>
      </c>
      <c r="F119" s="380">
        <f>'Open Int.'!D119*100</f>
        <v>0</v>
      </c>
      <c r="G119" s="188">
        <f>'Open Int.'!R119</f>
        <v>104.668524125</v>
      </c>
      <c r="H119" s="188">
        <f>'Open Int.'!Z119</f>
        <v>0.7247844999999984</v>
      </c>
      <c r="I119" s="178">
        <f>'Open Int.'!O119</f>
        <v>0.9898324232724534</v>
      </c>
      <c r="J119" s="198">
        <f>IF(Volume!D119=0,0,Volume!F119/Volume!D119)</f>
        <v>0</v>
      </c>
      <c r="K119" s="200">
        <f>IF('Open Int.'!E119=0,0,'Open Int.'!H119/'Open Int.'!E119)</f>
        <v>0.043243243243243246</v>
      </c>
    </row>
    <row r="120" spans="1:11" ht="15">
      <c r="A120" s="214" t="s">
        <v>133</v>
      </c>
      <c r="B120" s="313">
        <f>Margins!B120</f>
        <v>250</v>
      </c>
      <c r="C120" s="313">
        <f>Volume!J120</f>
        <v>1160.2</v>
      </c>
      <c r="D120" s="195">
        <f>Volume!M120</f>
        <v>0.9220598469032827</v>
      </c>
      <c r="E120" s="187">
        <f>Volume!C120*100</f>
        <v>15</v>
      </c>
      <c r="F120" s="380">
        <f>'Open Int.'!D120*100</f>
        <v>11</v>
      </c>
      <c r="G120" s="188">
        <f>'Open Int.'!R120</f>
        <v>341.939945</v>
      </c>
      <c r="H120" s="188">
        <f>'Open Int.'!Z120</f>
        <v>33.875885000000096</v>
      </c>
      <c r="I120" s="178">
        <f>'Open Int.'!O120</f>
        <v>0.964203918907456</v>
      </c>
      <c r="J120" s="198">
        <f>IF(Volume!D120=0,0,Volume!F120/Volume!D120)</f>
        <v>0.07</v>
      </c>
      <c r="K120" s="200">
        <f>IF('Open Int.'!E120=0,0,'Open Int.'!H120/'Open Int.'!E120)</f>
        <v>0.04231830726770929</v>
      </c>
    </row>
    <row r="121" spans="1:11" ht="15">
      <c r="A121" s="214" t="s">
        <v>248</v>
      </c>
      <c r="B121" s="313">
        <f>Margins!B121</f>
        <v>411</v>
      </c>
      <c r="C121" s="313">
        <f>Volume!J121</f>
        <v>759.8</v>
      </c>
      <c r="D121" s="195">
        <f>Volume!M121</f>
        <v>0.9566834972096641</v>
      </c>
      <c r="E121" s="187">
        <f>Volume!C121*100</f>
        <v>-12</v>
      </c>
      <c r="F121" s="380">
        <f>'Open Int.'!D121*100</f>
        <v>-3</v>
      </c>
      <c r="G121" s="188">
        <f>'Open Int.'!R121</f>
        <v>165.00758951999998</v>
      </c>
      <c r="H121" s="188">
        <f>'Open Int.'!Z121</f>
        <v>-3.2926607400000307</v>
      </c>
      <c r="I121" s="178">
        <f>'Open Int.'!O121</f>
        <v>0.9876987130961393</v>
      </c>
      <c r="J121" s="198">
        <f>IF(Volume!D121=0,0,Volume!F121/Volume!D121)</f>
        <v>0</v>
      </c>
      <c r="K121" s="200">
        <f>IF('Open Int.'!E121=0,0,'Open Int.'!H121/'Open Int.'!E121)</f>
        <v>0.11627906976744186</v>
      </c>
    </row>
    <row r="122" spans="1:11" ht="15">
      <c r="A122" s="214" t="s">
        <v>189</v>
      </c>
      <c r="B122" s="313">
        <f>Margins!B122</f>
        <v>2950</v>
      </c>
      <c r="C122" s="313">
        <f>Volume!J122</f>
        <v>87.65</v>
      </c>
      <c r="D122" s="195">
        <f>Volume!M122</f>
        <v>-0.17084282460135702</v>
      </c>
      <c r="E122" s="187">
        <f>Volume!C122*100</f>
        <v>-23</v>
      </c>
      <c r="F122" s="380">
        <f>'Open Int.'!D122*100</f>
        <v>0</v>
      </c>
      <c r="G122" s="188">
        <f>'Open Int.'!R122</f>
        <v>62.780189</v>
      </c>
      <c r="H122" s="188">
        <f>'Open Int.'!Z122</f>
        <v>-0.41825099999999793</v>
      </c>
      <c r="I122" s="178">
        <f>'Open Int.'!O122</f>
        <v>0.9584019769357496</v>
      </c>
      <c r="J122" s="198">
        <f>IF(Volume!D122=0,0,Volume!F122/Volume!D122)</f>
        <v>0</v>
      </c>
      <c r="K122" s="200">
        <f>IF('Open Int.'!E122=0,0,'Open Int.'!H122/'Open Int.'!E122)</f>
        <v>0.0718954248366013</v>
      </c>
    </row>
    <row r="123" spans="1:11" ht="15">
      <c r="A123" s="214" t="s">
        <v>96</v>
      </c>
      <c r="B123" s="313">
        <f>Margins!B123</f>
        <v>4200</v>
      </c>
      <c r="C123" s="313">
        <f>Volume!J123</f>
        <v>119.15</v>
      </c>
      <c r="D123" s="195">
        <f>Volume!M123</f>
        <v>2.4065320154705727</v>
      </c>
      <c r="E123" s="187">
        <f>Volume!C123*100</f>
        <v>53</v>
      </c>
      <c r="F123" s="380">
        <f>'Open Int.'!D123*100</f>
        <v>4</v>
      </c>
      <c r="G123" s="188">
        <f>'Open Int.'!R123</f>
        <v>55.497687</v>
      </c>
      <c r="H123" s="188">
        <f>'Open Int.'!Z123</f>
        <v>3.16113</v>
      </c>
      <c r="I123" s="178">
        <f>'Open Int.'!O123</f>
        <v>0.9594229035166817</v>
      </c>
      <c r="J123" s="198">
        <f>IF(Volume!D123=0,0,Volume!F123/Volume!D123)</f>
        <v>0</v>
      </c>
      <c r="K123" s="200">
        <f>IF('Open Int.'!E123=0,0,'Open Int.'!H123/'Open Int.'!E123)</f>
        <v>0.03571428571428571</v>
      </c>
    </row>
    <row r="124" spans="1:11" ht="15">
      <c r="A124" s="214" t="s">
        <v>168</v>
      </c>
      <c r="B124" s="313">
        <f>Margins!B124</f>
        <v>900</v>
      </c>
      <c r="C124" s="313">
        <f>Volume!J124</f>
        <v>458.65</v>
      </c>
      <c r="D124" s="195">
        <f>Volume!M124</f>
        <v>2.331548415885763</v>
      </c>
      <c r="E124" s="187">
        <f>Volume!C124*100</f>
        <v>5</v>
      </c>
      <c r="F124" s="380">
        <f>'Open Int.'!D124*100</f>
        <v>-6</v>
      </c>
      <c r="G124" s="188">
        <f>'Open Int.'!R124</f>
        <v>27.739152</v>
      </c>
      <c r="H124" s="188">
        <f>'Open Int.'!Z124</f>
        <v>-1.1428559999999983</v>
      </c>
      <c r="I124" s="178">
        <f>'Open Int.'!O124</f>
        <v>0.9717261904761905</v>
      </c>
      <c r="J124" s="198">
        <f>IF(Volume!D124=0,0,Volume!F124/Volume!D124)</f>
        <v>0</v>
      </c>
      <c r="K124" s="200">
        <f>IF('Open Int.'!E124=0,0,'Open Int.'!H124/'Open Int.'!E124)</f>
        <v>0</v>
      </c>
    </row>
    <row r="125" spans="1:11" ht="15">
      <c r="A125" s="214" t="s">
        <v>169</v>
      </c>
      <c r="B125" s="313">
        <f>Margins!B125</f>
        <v>6900</v>
      </c>
      <c r="C125" s="313">
        <f>Volume!J125</f>
        <v>48.25</v>
      </c>
      <c r="D125" s="195">
        <f>Volume!M125</f>
        <v>2.6595744680851063</v>
      </c>
      <c r="E125" s="187">
        <f>Volume!C125*100</f>
        <v>-43</v>
      </c>
      <c r="F125" s="380">
        <f>'Open Int.'!D125*100</f>
        <v>-1</v>
      </c>
      <c r="G125" s="188">
        <f>'Open Int.'!R125</f>
        <v>27.9324075</v>
      </c>
      <c r="H125" s="188">
        <f>'Open Int.'!Z125</f>
        <v>0.6263475000000014</v>
      </c>
      <c r="I125" s="178">
        <f>'Open Int.'!O125</f>
        <v>0.9606674612634089</v>
      </c>
      <c r="J125" s="198">
        <f>IF(Volume!D125=0,0,Volume!F125/Volume!D125)</f>
        <v>0.2</v>
      </c>
      <c r="K125" s="200">
        <f>IF('Open Int.'!E125=0,0,'Open Int.'!H125/'Open Int.'!E125)</f>
        <v>0.22857142857142856</v>
      </c>
    </row>
    <row r="126" spans="1:14" ht="15">
      <c r="A126" s="214" t="s">
        <v>170</v>
      </c>
      <c r="B126" s="313">
        <f>Margins!B126</f>
        <v>525</v>
      </c>
      <c r="C126" s="313">
        <f>Volume!J126</f>
        <v>404.75</v>
      </c>
      <c r="D126" s="195">
        <f>Volume!M126</f>
        <v>3.1735916390517436</v>
      </c>
      <c r="E126" s="187">
        <f>Volume!C126*100</f>
        <v>74</v>
      </c>
      <c r="F126" s="380">
        <f>'Open Int.'!D126*100</f>
        <v>10</v>
      </c>
      <c r="G126" s="188">
        <f>'Open Int.'!R126</f>
        <v>152.464265625</v>
      </c>
      <c r="H126" s="188">
        <f>'Open Int.'!Z126</f>
        <v>17.479720125</v>
      </c>
      <c r="I126" s="178">
        <f>'Open Int.'!O126</f>
        <v>0.9917770034843205</v>
      </c>
      <c r="J126" s="198">
        <f>IF(Volume!D126=0,0,Volume!F126/Volume!D126)</f>
        <v>0.047619047619047616</v>
      </c>
      <c r="K126" s="200">
        <f>IF('Open Int.'!E126=0,0,'Open Int.'!H126/'Open Int.'!E126)</f>
        <v>0.05263157894736842</v>
      </c>
      <c r="N126" s="100"/>
    </row>
    <row r="127" spans="1:14" ht="15">
      <c r="A127" s="214" t="s">
        <v>52</v>
      </c>
      <c r="B127" s="313">
        <f>Margins!B127</f>
        <v>600</v>
      </c>
      <c r="C127" s="313">
        <f>Volume!J127</f>
        <v>566.65</v>
      </c>
      <c r="D127" s="195">
        <f>Volume!M127</f>
        <v>-0.5091739092265785</v>
      </c>
      <c r="E127" s="187">
        <f>Volume!C127*100</f>
        <v>38</v>
      </c>
      <c r="F127" s="380">
        <f>'Open Int.'!D127*100</f>
        <v>10</v>
      </c>
      <c r="G127" s="188">
        <f>'Open Int.'!R127</f>
        <v>242.07288</v>
      </c>
      <c r="H127" s="188">
        <f>'Open Int.'!Z127</f>
        <v>20.495148</v>
      </c>
      <c r="I127" s="178">
        <f>'Open Int.'!O127</f>
        <v>0.9581460674157304</v>
      </c>
      <c r="J127" s="198">
        <f>IF(Volume!D127=0,0,Volume!F127/Volume!D127)</f>
        <v>0.16666666666666666</v>
      </c>
      <c r="K127" s="200">
        <f>IF('Open Int.'!E127=0,0,'Open Int.'!H127/'Open Int.'!E127)</f>
        <v>0.07352941176470588</v>
      </c>
      <c r="N127" s="100"/>
    </row>
    <row r="128" spans="1:11" ht="15">
      <c r="A128" s="189" t="s">
        <v>171</v>
      </c>
      <c r="B128" s="313">
        <f>Margins!B128</f>
        <v>600</v>
      </c>
      <c r="C128" s="313">
        <f>Volume!J128</f>
        <v>345.2</v>
      </c>
      <c r="D128" s="195">
        <f>Volume!M128</f>
        <v>-0.8330939385234225</v>
      </c>
      <c r="E128" s="187">
        <f>Volume!C128*100</f>
        <v>28.999999999999996</v>
      </c>
      <c r="F128" s="380">
        <f>'Open Int.'!D128*100</f>
        <v>3</v>
      </c>
      <c r="G128" s="188">
        <f>'Open Int.'!R128</f>
        <v>51.759288</v>
      </c>
      <c r="H128" s="188">
        <f>'Open Int.'!Z128</f>
        <v>0.9018779999999893</v>
      </c>
      <c r="I128" s="178">
        <f>'Open Int.'!O128</f>
        <v>0.9731892757102841</v>
      </c>
      <c r="J128" s="198">
        <f>IF(Volume!D128=0,0,Volume!F128/Volume!D128)</f>
        <v>0</v>
      </c>
      <c r="K128" s="200">
        <f>IF('Open Int.'!E128=0,0,'Open Int.'!H128/'Open Int.'!E128)</f>
        <v>0</v>
      </c>
    </row>
    <row r="129" spans="1:11" ht="15.75" thickBot="1">
      <c r="A129" s="277" t="s">
        <v>227</v>
      </c>
      <c r="B129" s="313">
        <f>Margins!B129</f>
        <v>700</v>
      </c>
      <c r="C129" s="313">
        <f>Volume!J129</f>
        <v>342</v>
      </c>
      <c r="D129" s="195">
        <f>Volume!M129</f>
        <v>-3.1161473087818696</v>
      </c>
      <c r="E129" s="187">
        <f>Volume!C129*100</f>
        <v>61</v>
      </c>
      <c r="F129" s="380">
        <f>'Open Int.'!D129*100</f>
        <v>-13</v>
      </c>
      <c r="G129" s="188">
        <f>'Open Int.'!R129</f>
        <v>450.86202</v>
      </c>
      <c r="H129" s="188">
        <f>'Open Int.'!Z129</f>
        <v>41.71383999999995</v>
      </c>
      <c r="I129" s="178">
        <f>'Open Int.'!O129</f>
        <v>0.9215738331651888</v>
      </c>
      <c r="J129" s="198">
        <f>IF(Volume!D129=0,0,Volume!F129/Volume!D129)</f>
        <v>0.24137083896327233</v>
      </c>
      <c r="K129" s="200">
        <f>IF('Open Int.'!E129=0,0,'Open Int.'!H129/'Open Int.'!E129)</f>
        <v>0.19263588544710694</v>
      </c>
    </row>
    <row r="130" spans="2:11" ht="15" hidden="1">
      <c r="B130" s="185"/>
      <c r="C130" s="185"/>
      <c r="D130" s="186"/>
      <c r="E130" s="187"/>
      <c r="F130" s="314"/>
      <c r="G130" s="183">
        <f>'Open Int.'!R130</f>
        <v>52253.79658348501</v>
      </c>
      <c r="H130" s="137">
        <f>'Open Int.'!Z130</f>
        <v>2388.6797850800035</v>
      </c>
      <c r="I130" s="184"/>
      <c r="J130" s="137"/>
      <c r="K130" s="165"/>
    </row>
    <row r="131" spans="6:9" ht="15">
      <c r="F131" s="11"/>
      <c r="I131" s="104"/>
    </row>
    <row r="132" spans="1:8" ht="15.75">
      <c r="A132" s="14"/>
      <c r="B132" s="14"/>
      <c r="C132" s="14"/>
      <c r="D132" s="15"/>
      <c r="E132" s="16"/>
      <c r="F132" s="9"/>
      <c r="G132" s="74"/>
      <c r="H132" s="74"/>
    </row>
    <row r="133" spans="2:10" ht="15.75" thickBot="1">
      <c r="B133" s="41" t="s">
        <v>67</v>
      </c>
      <c r="C133" s="42"/>
      <c r="D133" s="17"/>
      <c r="E133" s="12"/>
      <c r="F133" s="12"/>
      <c r="G133" s="13"/>
      <c r="H133" s="18"/>
      <c r="I133" s="18"/>
      <c r="J133" s="8"/>
    </row>
    <row r="134" spans="1:11" ht="15.75" thickBot="1">
      <c r="A134" s="30"/>
      <c r="B134" s="136" t="s">
        <v>198</v>
      </c>
      <c r="C134" s="136" t="s">
        <v>88</v>
      </c>
      <c r="D134" s="268" t="s">
        <v>9</v>
      </c>
      <c r="E134" s="136" t="s">
        <v>98</v>
      </c>
      <c r="F134" s="136" t="s">
        <v>63</v>
      </c>
      <c r="G134" s="19"/>
      <c r="I134" s="12"/>
      <c r="K134" s="13"/>
    </row>
    <row r="135" spans="1:11" ht="15">
      <c r="A135" s="205" t="s">
        <v>74</v>
      </c>
      <c r="B135" s="249">
        <f>'Open Int.'!$V$4</f>
        <v>95.092872</v>
      </c>
      <c r="C135" s="249">
        <f>'Open Int.'!$V$5</f>
        <v>3.880486</v>
      </c>
      <c r="D135" s="269">
        <f>'Open Int.'!$V$6</f>
        <v>12261.69118</v>
      </c>
      <c r="E135" s="263">
        <f>F135-(D135+C135+B135)</f>
        <v>24148.788197479997</v>
      </c>
      <c r="F135" s="263">
        <f>'Open Int.'!$V$130</f>
        <v>36509.452735479994</v>
      </c>
      <c r="G135" s="20"/>
      <c r="H135" s="43" t="s">
        <v>73</v>
      </c>
      <c r="I135" s="44"/>
      <c r="J135" s="66">
        <f>F138</f>
        <v>52253.796583485</v>
      </c>
      <c r="K135" s="18"/>
    </row>
    <row r="136" spans="1:11" ht="15">
      <c r="A136" s="215" t="s">
        <v>75</v>
      </c>
      <c r="B136" s="250">
        <f>'Open Int.'!$W$4</f>
        <v>0.059582</v>
      </c>
      <c r="C136" s="250">
        <f>'Open Int.'!$W$5</f>
        <v>0</v>
      </c>
      <c r="D136" s="270">
        <f>'Open Int.'!$W$6</f>
        <v>5439.054755</v>
      </c>
      <c r="E136" s="267">
        <f>F136-(D136+C136+B136)</f>
        <v>2577.615180570003</v>
      </c>
      <c r="F136" s="250">
        <f>'Open Int.'!$W$130</f>
        <v>8016.729517570003</v>
      </c>
      <c r="G136" s="21"/>
      <c r="H136" s="43" t="s">
        <v>80</v>
      </c>
      <c r="I136" s="44"/>
      <c r="J136" s="82">
        <f>'Open Int.'!$Z$130</f>
        <v>2388.6797850800035</v>
      </c>
      <c r="K136" s="138">
        <f>J136/(J135-J136)</f>
        <v>0.047902821419971264</v>
      </c>
    </row>
    <row r="137" spans="1:11" ht="15.75" thickBot="1">
      <c r="A137" s="217" t="s">
        <v>76</v>
      </c>
      <c r="B137" s="251">
        <f>'Open Int.'!$X$4</f>
        <v>0</v>
      </c>
      <c r="C137" s="251">
        <f>'Open Int.'!$X$5</f>
        <v>0</v>
      </c>
      <c r="D137" s="271">
        <f>'Open Int.'!$X$6</f>
        <v>7237.4387205</v>
      </c>
      <c r="E137" s="264">
        <f>F137-(D137+C137+B137)</f>
        <v>490.17560993499956</v>
      </c>
      <c r="F137" s="264">
        <f>'Open Int.'!$X$130</f>
        <v>7727.614330435</v>
      </c>
      <c r="G137" s="20"/>
      <c r="H137" s="381"/>
      <c r="I137" s="381"/>
      <c r="J137" s="382"/>
      <c r="K137" s="383"/>
    </row>
    <row r="138" spans="1:10" ht="15.75" thickBot="1">
      <c r="A138" s="214" t="s">
        <v>11</v>
      </c>
      <c r="B138" s="31">
        <f>SUM(B135:B137)</f>
        <v>95.152454</v>
      </c>
      <c r="C138" s="31">
        <f>SUM(C135:C137)</f>
        <v>3.880486</v>
      </c>
      <c r="D138" s="272">
        <f>SUM(D135:D137)</f>
        <v>24938.1846555</v>
      </c>
      <c r="E138" s="31">
        <f>SUM(E135:E137)</f>
        <v>27216.578987984998</v>
      </c>
      <c r="F138" s="31">
        <f>SUM(F135:F137)</f>
        <v>52253.796583485</v>
      </c>
      <c r="G138" s="23"/>
      <c r="H138" s="45" t="s">
        <v>81</v>
      </c>
      <c r="I138" s="46"/>
      <c r="J138" s="22">
        <f>Volume!P131</f>
        <v>0.33328489166451564</v>
      </c>
    </row>
    <row r="139" spans="1:11" ht="15">
      <c r="A139" s="205" t="s">
        <v>68</v>
      </c>
      <c r="B139" s="249">
        <f>'Open Int.'!$S$4</f>
        <v>94.616216</v>
      </c>
      <c r="C139" s="249">
        <f>'Open Int.'!$S$5</f>
        <v>3.880486</v>
      </c>
      <c r="D139" s="273">
        <f>'Open Int.'!$S$6</f>
        <v>22565.447085</v>
      </c>
      <c r="E139" s="265">
        <f>F139-(D139+C139)</f>
        <v>26592.351872595</v>
      </c>
      <c r="F139" s="265">
        <f>'Open Int.'!$S$130</f>
        <v>49161.679443595</v>
      </c>
      <c r="G139" s="21"/>
      <c r="H139" s="45" t="s">
        <v>82</v>
      </c>
      <c r="I139" s="46"/>
      <c r="J139" s="24">
        <f>'Open Int.'!E131</f>
        <v>0.2820433810865746</v>
      </c>
      <c r="K139" s="13"/>
    </row>
    <row r="140" spans="1:10" ht="15.75" thickBot="1">
      <c r="A140" s="217" t="s">
        <v>79</v>
      </c>
      <c r="B140" s="266">
        <f>B138-B139</f>
        <v>0.5362380000000115</v>
      </c>
      <c r="C140" s="266">
        <f>C138-C139</f>
        <v>0</v>
      </c>
      <c r="D140" s="274">
        <f>D138-D139</f>
        <v>2372.7375705000013</v>
      </c>
      <c r="E140" s="266">
        <f>E138-E139</f>
        <v>624.2271153899965</v>
      </c>
      <c r="F140" s="266">
        <f>F138-F139</f>
        <v>3092.117139889997</v>
      </c>
      <c r="G140" s="21"/>
      <c r="J140" s="67"/>
    </row>
    <row r="141" ht="15">
      <c r="G141" s="93"/>
    </row>
    <row r="142" spans="4:9" ht="15">
      <c r="D142" s="51"/>
      <c r="E142" s="27"/>
      <c r="I142" s="25"/>
    </row>
    <row r="143" spans="3:8" ht="15">
      <c r="C143" s="51"/>
      <c r="D143" s="51"/>
      <c r="E143" s="102"/>
      <c r="F143" s="286"/>
      <c r="H143" s="27"/>
    </row>
    <row r="144" spans="4:7" ht="15">
      <c r="D144" s="51"/>
      <c r="E144" s="27"/>
      <c r="F144" s="27"/>
      <c r="G144" s="27"/>
    </row>
    <row r="145" spans="4:5" ht="15">
      <c r="D145" s="51"/>
      <c r="E145" s="27"/>
    </row>
    <row r="148" ht="15">
      <c r="A148" s="8" t="s">
        <v>135</v>
      </c>
    </row>
    <row r="149" ht="15">
      <c r="A149" s="8" t="s">
        <v>130</v>
      </c>
    </row>
    <row r="163" ht="15">
      <c r="G163" s="12" t="s">
        <v>130</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200"/>
  <sheetViews>
    <sheetView workbookViewId="0" topLeftCell="A1">
      <selection activeCell="C69" sqref="C69"/>
    </sheetView>
  </sheetViews>
  <sheetFormatPr defaultColWidth="9.140625" defaultRowHeight="12.75"/>
  <cols>
    <col min="1" max="1" width="20.28125" style="26" customWidth="1"/>
    <col min="2" max="2" width="14.7109375" style="26" customWidth="1"/>
    <col min="3" max="3" width="37.421875" style="26" bestFit="1" customWidth="1"/>
    <col min="4" max="4" width="14.7109375" style="26" customWidth="1"/>
    <col min="5" max="5" width="12.28125" style="26" customWidth="1"/>
    <col min="6" max="6" width="20.8515625" style="26" customWidth="1"/>
    <col min="7" max="16384" width="9.140625" style="26" customWidth="1"/>
  </cols>
  <sheetData>
    <row r="1" spans="1:4" ht="13.5">
      <c r="A1" s="455" t="s">
        <v>142</v>
      </c>
      <c r="B1" s="455"/>
      <c r="C1" s="455"/>
      <c r="D1" s="96">
        <f ca="1">NOW()</f>
        <v>39067.591667361114</v>
      </c>
    </row>
    <row r="2" spans="1:3" ht="13.5">
      <c r="A2" s="98" t="s">
        <v>143</v>
      </c>
      <c r="B2" s="98" t="s">
        <v>144</v>
      </c>
      <c r="C2" s="99" t="s">
        <v>145</v>
      </c>
    </row>
    <row r="3" spans="1:3" ht="13.5">
      <c r="A3" s="26" t="s">
        <v>253</v>
      </c>
      <c r="B3" s="96">
        <v>39079</v>
      </c>
      <c r="C3" s="97">
        <f>B3-D1</f>
        <v>11.40833263888635</v>
      </c>
    </row>
    <row r="4" spans="1:3" ht="13.5">
      <c r="A4" s="26" t="s">
        <v>255</v>
      </c>
      <c r="B4" s="96">
        <v>39107</v>
      </c>
      <c r="C4" s="97">
        <f>B4-D1</f>
        <v>39.40833263888635</v>
      </c>
    </row>
    <row r="5" spans="1:3" ht="13.5">
      <c r="A5" s="26" t="s">
        <v>361</v>
      </c>
      <c r="B5" s="96">
        <v>39135</v>
      </c>
      <c r="C5" s="97">
        <f>B5-D1</f>
        <v>67.40833263888635</v>
      </c>
    </row>
    <row r="6" spans="1:3" ht="13.5">
      <c r="A6" s="52"/>
      <c r="B6" s="101"/>
      <c r="C6" s="97"/>
    </row>
    <row r="7" spans="1:3" ht="13.5">
      <c r="A7" s="454" t="s">
        <v>146</v>
      </c>
      <c r="B7" s="454"/>
      <c r="C7" s="454"/>
    </row>
    <row r="8" spans="1:3" ht="13.5">
      <c r="A8" s="94" t="s">
        <v>129</v>
      </c>
      <c r="B8" s="95" t="s">
        <v>131</v>
      </c>
      <c r="C8" s="94" t="s">
        <v>140</v>
      </c>
    </row>
    <row r="9" spans="1:3" ht="13.5">
      <c r="A9" s="26" t="s">
        <v>363</v>
      </c>
      <c r="B9" s="400">
        <v>39070</v>
      </c>
      <c r="C9" s="26" t="s">
        <v>364</v>
      </c>
    </row>
    <row r="200" ht="13.5">
      <c r="M200" s="26" t="s">
        <v>362</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52"/>
  <sheetViews>
    <sheetView workbookViewId="0" topLeftCell="A1">
      <selection activeCell="B192" sqref="B192"/>
    </sheetView>
  </sheetViews>
  <sheetFormatPr defaultColWidth="9.140625" defaultRowHeight="12.75" outlineLevelRow="2"/>
  <cols>
    <col min="1" max="1" width="20.421875" style="390" bestFit="1" customWidth="1"/>
    <col min="2" max="2" width="15.57421875" style="390" customWidth="1"/>
    <col min="3" max="3" width="13.421875" style="390" customWidth="1"/>
    <col min="4" max="4" width="9.421875" style="397" bestFit="1" customWidth="1"/>
    <col min="5" max="16384" width="9.140625" style="390" customWidth="1"/>
  </cols>
  <sheetData>
    <row r="1" spans="1:4" ht="21.75" thickBot="1">
      <c r="A1" s="409" t="s">
        <v>256</v>
      </c>
      <c r="B1" s="410"/>
      <c r="C1" s="410"/>
      <c r="D1" s="410"/>
    </row>
    <row r="2" spans="1:4" ht="17.25" customHeight="1">
      <c r="A2" s="391" t="s">
        <v>257</v>
      </c>
      <c r="B2" s="391" t="s">
        <v>73</v>
      </c>
      <c r="C2" s="392" t="s">
        <v>84</v>
      </c>
      <c r="D2" s="396" t="s">
        <v>258</v>
      </c>
    </row>
    <row r="3" ht="17.25" customHeight="1">
      <c r="D3" s="390"/>
    </row>
    <row r="4" spans="1:4" ht="15" outlineLevel="1">
      <c r="A4" s="391" t="s">
        <v>259</v>
      </c>
      <c r="B4" s="391">
        <f>SUM(B5:B7)</f>
        <v>8925700</v>
      </c>
      <c r="C4" s="391">
        <f>SUM(C5:C7)</f>
        <v>-3550</v>
      </c>
      <c r="D4" s="396">
        <f>C4/(B4-C4)</f>
        <v>-0.0003975697846963631</v>
      </c>
    </row>
    <row r="5" spans="1:4" ht="14.25" outlineLevel="2">
      <c r="A5" s="393" t="s">
        <v>16</v>
      </c>
      <c r="B5" s="394">
        <f>'Open Int.'!B15</f>
        <v>1062900</v>
      </c>
      <c r="C5" s="394">
        <f>'Open Int.'!C15</f>
        <v>36100</v>
      </c>
      <c r="D5" s="395">
        <f aca="true" t="shared" si="0" ref="D5:D68">C5/(B5-C5)</f>
        <v>0.035157771717958704</v>
      </c>
    </row>
    <row r="6" spans="1:4" ht="14.25" outlineLevel="2">
      <c r="A6" s="393" t="s">
        <v>260</v>
      </c>
      <c r="B6" s="394">
        <f>'Open Int.'!B49</f>
        <v>1184000</v>
      </c>
      <c r="C6" s="394">
        <f>'Open Int.'!C49</f>
        <v>-7200</v>
      </c>
      <c r="D6" s="395">
        <f t="shared" si="0"/>
        <v>-0.006044325050369375</v>
      </c>
    </row>
    <row r="7" spans="1:4" ht="14.25" outlineLevel="2">
      <c r="A7" s="393" t="s">
        <v>261</v>
      </c>
      <c r="B7" s="394">
        <f>'Open Int.'!B122</f>
        <v>6678800</v>
      </c>
      <c r="C7" s="394">
        <f>'Open Int.'!C122</f>
        <v>-32450</v>
      </c>
      <c r="D7" s="395">
        <f t="shared" si="0"/>
        <v>-0.004835164835164835</v>
      </c>
    </row>
    <row r="8" spans="1:4" ht="15">
      <c r="A8" s="391" t="s">
        <v>262</v>
      </c>
      <c r="B8" s="391">
        <f>SUM(B9:B13)</f>
        <v>65380162</v>
      </c>
      <c r="C8" s="391">
        <f>SUM(C9:C13)</f>
        <v>419952</v>
      </c>
      <c r="D8" s="396">
        <f>C8/(B8-C8)</f>
        <v>0.006464757426122853</v>
      </c>
    </row>
    <row r="9" spans="1:4" ht="14.25" outlineLevel="2">
      <c r="A9" s="393" t="s">
        <v>263</v>
      </c>
      <c r="B9" s="394">
        <f>'Open Int.'!B13</f>
        <v>51016100</v>
      </c>
      <c r="C9" s="394">
        <f>'Open Int.'!C13</f>
        <v>372450</v>
      </c>
      <c r="D9" s="395">
        <f t="shared" si="0"/>
        <v>0.0073543277390156515</v>
      </c>
    </row>
    <row r="10" spans="1:4" ht="14.25" outlineLevel="2">
      <c r="A10" s="393" t="s">
        <v>264</v>
      </c>
      <c r="B10" s="394">
        <f>'Open Int.'!B36</f>
        <v>7468800</v>
      </c>
      <c r="C10" s="394">
        <f>'Open Int.'!C36</f>
        <v>0</v>
      </c>
      <c r="D10" s="395">
        <f t="shared" si="0"/>
        <v>0</v>
      </c>
    </row>
    <row r="11" spans="1:4" ht="14.25" outlineLevel="2">
      <c r="A11" s="393" t="s">
        <v>7</v>
      </c>
      <c r="B11" s="394">
        <f>'Open Int.'!B76</f>
        <v>1599650</v>
      </c>
      <c r="C11" s="394">
        <f>'Open Int.'!C76</f>
        <v>4550</v>
      </c>
      <c r="D11" s="395">
        <f t="shared" si="0"/>
        <v>0.0028524857375713123</v>
      </c>
    </row>
    <row r="12" spans="1:4" ht="14.25" outlineLevel="2">
      <c r="A12" s="393" t="s">
        <v>265</v>
      </c>
      <c r="B12" s="394">
        <f>'Open Int.'!B78</f>
        <v>1669600</v>
      </c>
      <c r="C12" s="394">
        <f>'Open Int.'!C78</f>
        <v>-58400</v>
      </c>
      <c r="D12" s="395">
        <f t="shared" si="0"/>
        <v>-0.033796296296296297</v>
      </c>
    </row>
    <row r="13" spans="1:4" ht="14.25" outlineLevel="2">
      <c r="A13" s="393" t="s">
        <v>109</v>
      </c>
      <c r="B13" s="394">
        <f>'Open Int.'!B116</f>
        <v>3626012</v>
      </c>
      <c r="C13" s="394">
        <f>'Open Int.'!C116</f>
        <v>101352</v>
      </c>
      <c r="D13" s="395">
        <f t="shared" si="0"/>
        <v>0.028755113968439508</v>
      </c>
    </row>
    <row r="14" spans="1:4" ht="15">
      <c r="A14" s="391" t="s">
        <v>266</v>
      </c>
      <c r="B14" s="391">
        <f>B8+B4</f>
        <v>74305862</v>
      </c>
      <c r="C14" s="391">
        <f>C8+C4</f>
        <v>416402</v>
      </c>
      <c r="D14" s="396">
        <f>C14/(B14-C14)</f>
        <v>0.005635472231086815</v>
      </c>
    </row>
    <row r="16" spans="1:4" ht="15" outlineLevel="1">
      <c r="A16" s="391" t="s">
        <v>267</v>
      </c>
      <c r="B16" s="391">
        <f>SUM(B17:B19)</f>
        <v>13441500</v>
      </c>
      <c r="C16" s="391">
        <f>SUM(C17:C19)</f>
        <v>-63000</v>
      </c>
      <c r="D16" s="396">
        <f>C16/(B16-C16)</f>
        <v>-0.004665111629456847</v>
      </c>
    </row>
    <row r="17" spans="1:4" ht="14.25" outlineLevel="1">
      <c r="A17" s="393" t="s">
        <v>196</v>
      </c>
      <c r="B17" s="394">
        <f>'Open Int.'!B108</f>
        <v>5784000</v>
      </c>
      <c r="C17" s="394">
        <f>'Open Int.'!C108</f>
        <v>19500</v>
      </c>
      <c r="D17" s="395">
        <f t="shared" si="0"/>
        <v>0.0033827738745771533</v>
      </c>
    </row>
    <row r="18" spans="1:4" ht="14.25" outlineLevel="1">
      <c r="A18" s="393" t="s">
        <v>268</v>
      </c>
      <c r="B18" s="394">
        <f>'Open Int.'!B19</f>
        <v>4893000</v>
      </c>
      <c r="C18" s="394">
        <f>'Open Int.'!C19</f>
        <v>-73000</v>
      </c>
      <c r="D18" s="395">
        <f t="shared" si="0"/>
        <v>-0.014699959726137737</v>
      </c>
    </row>
    <row r="19" spans="1:4" ht="14.25" outlineLevel="1">
      <c r="A19" s="393" t="s">
        <v>269</v>
      </c>
      <c r="B19" s="394">
        <f>'Open Int.'!B32</f>
        <v>2764500</v>
      </c>
      <c r="C19" s="394">
        <f>'Open Int.'!C32</f>
        <v>-9500</v>
      </c>
      <c r="D19" s="395">
        <f t="shared" si="0"/>
        <v>-0.003424657534246575</v>
      </c>
    </row>
    <row r="20" spans="1:4" ht="15" outlineLevel="1">
      <c r="A20" s="391" t="s">
        <v>270</v>
      </c>
      <c r="B20" s="391">
        <f>SUM(B21:B33)</f>
        <v>53553100</v>
      </c>
      <c r="C20" s="391">
        <f>SUM(C21:C33)</f>
        <v>690550</v>
      </c>
      <c r="D20" s="396">
        <f>C20/(B20-C20)</f>
        <v>0.013063123137268255</v>
      </c>
    </row>
    <row r="21" spans="1:4" ht="14.25" outlineLevel="2">
      <c r="A21" s="393" t="s">
        <v>271</v>
      </c>
      <c r="B21" s="394">
        <f>'Open Int.'!B9</f>
        <v>2508800</v>
      </c>
      <c r="C21" s="394">
        <f>'Open Int.'!C9</f>
        <v>-24500</v>
      </c>
      <c r="D21" s="395">
        <f t="shared" si="0"/>
        <v>-0.009671179883945842</v>
      </c>
    </row>
    <row r="22" spans="1:4" ht="14.25" outlineLevel="2">
      <c r="A22" s="393" t="s">
        <v>272</v>
      </c>
      <c r="B22" s="394">
        <f>'Open Int.'!B11</f>
        <v>5561400</v>
      </c>
      <c r="C22" s="394">
        <f>'Open Int.'!C11</f>
        <v>-133400</v>
      </c>
      <c r="D22" s="395">
        <f t="shared" si="0"/>
        <v>-0.023424878836833602</v>
      </c>
    </row>
    <row r="23" spans="1:4" ht="14.25" outlineLevel="2">
      <c r="A23" s="393" t="s">
        <v>273</v>
      </c>
      <c r="B23" s="394">
        <f>'Open Int.'!B16</f>
        <v>6612200</v>
      </c>
      <c r="C23" s="394">
        <f>'Open Int.'!C16</f>
        <v>56000</v>
      </c>
      <c r="D23" s="395">
        <f t="shared" si="0"/>
        <v>0.008541533205210335</v>
      </c>
    </row>
    <row r="24" spans="1:4" ht="14.25" outlineLevel="2">
      <c r="A24" s="393" t="s">
        <v>274</v>
      </c>
      <c r="B24" s="394">
        <f>'Open Int.'!B17</f>
        <v>4267400</v>
      </c>
      <c r="C24" s="394">
        <f>'Open Int.'!C17</f>
        <v>26600</v>
      </c>
      <c r="D24" s="395">
        <f t="shared" si="0"/>
        <v>0.0062724014336917565</v>
      </c>
    </row>
    <row r="25" spans="1:4" ht="14.25" outlineLevel="2">
      <c r="A25" s="393" t="s">
        <v>275</v>
      </c>
      <c r="B25" s="394">
        <f>'Open Int.'!B25</f>
        <v>1161600</v>
      </c>
      <c r="C25" s="394">
        <f>'Open Int.'!C25</f>
        <v>-177600</v>
      </c>
      <c r="D25" s="395">
        <f t="shared" si="0"/>
        <v>-0.13261648745519714</v>
      </c>
    </row>
    <row r="26" spans="1:4" ht="14.25" outlineLevel="2">
      <c r="A26" s="393" t="s">
        <v>276</v>
      </c>
      <c r="B26" s="394">
        <f>'Open Int.'!B31</f>
        <v>691200</v>
      </c>
      <c r="C26" s="394">
        <f>'Open Int.'!C31</f>
        <v>-20400</v>
      </c>
      <c r="D26" s="395">
        <f t="shared" si="0"/>
        <v>-0.02866779089376054</v>
      </c>
    </row>
    <row r="27" spans="1:4" ht="14.25" outlineLevel="2">
      <c r="A27" s="393" t="s">
        <v>158</v>
      </c>
      <c r="B27" s="394">
        <f>'Open Int.'!B62</f>
        <v>1392400</v>
      </c>
      <c r="C27" s="394">
        <f>'Open Int.'!C62</f>
        <v>56050</v>
      </c>
      <c r="D27" s="395">
        <f t="shared" si="0"/>
        <v>0.04194260485651214</v>
      </c>
    </row>
    <row r="28" spans="1:4" ht="14.25" outlineLevel="2">
      <c r="A28" s="393" t="s">
        <v>277</v>
      </c>
      <c r="B28" s="394">
        <f>'Open Int.'!B91</f>
        <v>1850400</v>
      </c>
      <c r="C28" s="394">
        <f>'Open Int.'!C91</f>
        <v>42000</v>
      </c>
      <c r="D28" s="395">
        <f t="shared" si="0"/>
        <v>0.023224950232249502</v>
      </c>
    </row>
    <row r="29" spans="1:4" ht="14.25" outlineLevel="2">
      <c r="A29" s="393" t="s">
        <v>95</v>
      </c>
      <c r="B29" s="394">
        <f>'Open Int.'!B94</f>
        <v>3912000</v>
      </c>
      <c r="C29" s="394">
        <f>'Open Int.'!C94</f>
        <v>86400</v>
      </c>
      <c r="D29" s="395">
        <f t="shared" si="0"/>
        <v>0.02258469259723965</v>
      </c>
    </row>
    <row r="30" spans="1:4" ht="14.25" outlineLevel="2">
      <c r="A30" s="393" t="s">
        <v>19</v>
      </c>
      <c r="B30" s="394">
        <f>'Open Int.'!B105</f>
        <v>5436500</v>
      </c>
      <c r="C30" s="394">
        <f>'Open Int.'!C105</f>
        <v>161000</v>
      </c>
      <c r="D30" s="395">
        <f t="shared" si="0"/>
        <v>0.030518434271633022</v>
      </c>
    </row>
    <row r="31" spans="1:4" ht="14.25" outlineLevel="2">
      <c r="A31" s="393" t="s">
        <v>278</v>
      </c>
      <c r="B31" s="394">
        <f>'Open Int.'!B114</f>
        <v>10130800</v>
      </c>
      <c r="C31" s="394">
        <f>'Open Int.'!C114</f>
        <v>486400</v>
      </c>
      <c r="D31" s="395">
        <f t="shared" si="0"/>
        <v>0.0504334121355398</v>
      </c>
    </row>
    <row r="32" spans="1:4" ht="14.25" outlineLevel="2">
      <c r="A32" s="393" t="s">
        <v>279</v>
      </c>
      <c r="B32" s="394">
        <f>'Open Int.'!B123</f>
        <v>4536000</v>
      </c>
      <c r="C32" s="394">
        <f>'Open Int.'!C123</f>
        <v>159600</v>
      </c>
      <c r="D32" s="395">
        <f t="shared" si="0"/>
        <v>0.036468330134357005</v>
      </c>
    </row>
    <row r="33" spans="1:4" ht="14.25" outlineLevel="2">
      <c r="A33" s="393" t="s">
        <v>280</v>
      </c>
      <c r="B33" s="394">
        <f>'Open Int.'!B125</f>
        <v>5492400</v>
      </c>
      <c r="C33" s="394">
        <f>'Open Int.'!C125</f>
        <v>-27600</v>
      </c>
      <c r="D33" s="395">
        <f t="shared" si="0"/>
        <v>-0.005</v>
      </c>
    </row>
    <row r="34" spans="1:4" ht="15">
      <c r="A34" s="391" t="s">
        <v>281</v>
      </c>
      <c r="B34" s="391">
        <f>SUM(B35:B42)</f>
        <v>42550000</v>
      </c>
      <c r="C34" s="391">
        <f>SUM(C35:C42)</f>
        <v>1196600</v>
      </c>
      <c r="D34" s="396">
        <f>C34/(B34-C34)</f>
        <v>0.028935952061982812</v>
      </c>
    </row>
    <row r="35" spans="1:4" ht="14.25" outlineLevel="2">
      <c r="A35" s="393" t="s">
        <v>282</v>
      </c>
      <c r="B35" s="394">
        <f>'Open Int.'!B38</f>
        <v>603200</v>
      </c>
      <c r="C35" s="394">
        <f>'Open Int.'!C38</f>
        <v>63700</v>
      </c>
      <c r="D35" s="395">
        <f t="shared" si="0"/>
        <v>0.1180722891566265</v>
      </c>
    </row>
    <row r="36" spans="1:4" ht="14.25" outlineLevel="2">
      <c r="A36" s="393" t="s">
        <v>283</v>
      </c>
      <c r="B36" s="394">
        <f>'Open Int.'!B48</f>
        <v>1315200</v>
      </c>
      <c r="C36" s="394">
        <f>'Open Int.'!C48</f>
        <v>79600</v>
      </c>
      <c r="D36" s="395">
        <f t="shared" si="0"/>
        <v>0.06442214308837811</v>
      </c>
    </row>
    <row r="37" spans="1:4" ht="14.25" outlineLevel="2">
      <c r="A37" s="393" t="s">
        <v>47</v>
      </c>
      <c r="B37" s="394">
        <f>'Open Int.'!B54</f>
        <v>7744100</v>
      </c>
      <c r="C37" s="394">
        <f>'Open Int.'!C54</f>
        <v>209300</v>
      </c>
      <c r="D37" s="395">
        <f t="shared" si="0"/>
        <v>0.027777777777777776</v>
      </c>
    </row>
    <row r="38" spans="1:4" ht="14.25" outlineLevel="2">
      <c r="A38" s="393" t="s">
        <v>284</v>
      </c>
      <c r="B38" s="394">
        <f>'Open Int.'!B55</f>
        <v>14150400</v>
      </c>
      <c r="C38" s="394">
        <f>'Open Int.'!C55</f>
        <v>172800</v>
      </c>
      <c r="D38" s="395">
        <f t="shared" si="0"/>
        <v>0.012362637362637362</v>
      </c>
    </row>
    <row r="39" spans="1:4" ht="14.25" outlineLevel="2">
      <c r="A39" s="393" t="s">
        <v>285</v>
      </c>
      <c r="B39" s="394">
        <f>'Open Int.'!B60</f>
        <v>14899500</v>
      </c>
      <c r="C39" s="394">
        <f>'Open Int.'!C60</f>
        <v>-38500</v>
      </c>
      <c r="D39" s="395">
        <f t="shared" si="0"/>
        <v>-0.002577319587628866</v>
      </c>
    </row>
    <row r="40" spans="1:4" ht="14.25" outlineLevel="2">
      <c r="A40" s="393" t="s">
        <v>286</v>
      </c>
      <c r="B40" s="394">
        <f>'Open Int.'!B67</f>
        <v>136200</v>
      </c>
      <c r="C40" s="394">
        <f>'Open Int.'!C67</f>
        <v>1800</v>
      </c>
      <c r="D40" s="395">
        <f t="shared" si="0"/>
        <v>0.013392857142857142</v>
      </c>
    </row>
    <row r="41" spans="1:4" ht="14.25" outlineLevel="2">
      <c r="A41" s="393" t="s">
        <v>287</v>
      </c>
      <c r="B41" s="394">
        <f>'Open Int.'!B72</f>
        <v>3097500</v>
      </c>
      <c r="C41" s="394">
        <f>'Open Int.'!C72</f>
        <v>747500</v>
      </c>
      <c r="D41" s="395">
        <f t="shared" si="0"/>
        <v>0.3180851063829787</v>
      </c>
    </row>
    <row r="42" spans="1:4" ht="14.25" outlineLevel="2">
      <c r="A42" s="393" t="s">
        <v>288</v>
      </c>
      <c r="B42" s="394">
        <f>'Open Int.'!B124</f>
        <v>603900</v>
      </c>
      <c r="C42" s="394">
        <f>'Open Int.'!C124</f>
        <v>-39600</v>
      </c>
      <c r="D42" s="395">
        <f t="shared" si="0"/>
        <v>-0.06153846153846154</v>
      </c>
    </row>
    <row r="43" spans="1:4" ht="15">
      <c r="A43" s="391" t="s">
        <v>289</v>
      </c>
      <c r="B43" s="391">
        <f>B34+B20</f>
        <v>96103100</v>
      </c>
      <c r="C43" s="391">
        <f>C34+C20</f>
        <v>1887150</v>
      </c>
      <c r="D43" s="396">
        <f>C43/(B43-C43)</f>
        <v>0.020030047990812597</v>
      </c>
    </row>
    <row r="45" spans="1:4" ht="15" outlineLevel="1">
      <c r="A45" s="391" t="s">
        <v>290</v>
      </c>
      <c r="B45" s="391">
        <f>SUM(B46:B49)</f>
        <v>10293450</v>
      </c>
      <c r="C45" s="391">
        <f>SUM(C46:C49)</f>
        <v>-33525</v>
      </c>
      <c r="D45" s="396">
        <f>C45/(B45-C45)</f>
        <v>-0.003246352392641601</v>
      </c>
    </row>
    <row r="46" spans="1:4" ht="14.25">
      <c r="A46" s="393" t="s">
        <v>291</v>
      </c>
      <c r="B46" s="394">
        <f>'Open Int.'!B75</f>
        <v>1604000</v>
      </c>
      <c r="C46" s="394">
        <f>'Open Int.'!C75</f>
        <v>-14200</v>
      </c>
      <c r="D46" s="395">
        <f t="shared" si="0"/>
        <v>-0.008775182301322458</v>
      </c>
    </row>
    <row r="47" spans="1:4" ht="14.25">
      <c r="A47" s="393" t="s">
        <v>292</v>
      </c>
      <c r="B47" s="394">
        <f>'Open Int.'!B96</f>
        <v>2881500</v>
      </c>
      <c r="C47" s="394">
        <f>'Open Int.'!C96</f>
        <v>-20100</v>
      </c>
      <c r="D47" s="395">
        <f t="shared" si="0"/>
        <v>-0.006927212572373863</v>
      </c>
    </row>
    <row r="48" spans="1:4" ht="14.25" outlineLevel="1">
      <c r="A48" s="393" t="s">
        <v>149</v>
      </c>
      <c r="B48" s="394">
        <f>'Open Int.'!B7</f>
        <v>308200</v>
      </c>
      <c r="C48" s="394">
        <f>'Open Int.'!C7</f>
        <v>13900</v>
      </c>
      <c r="D48" s="395">
        <f t="shared" si="0"/>
        <v>0.0472307169554876</v>
      </c>
    </row>
    <row r="49" spans="1:4" ht="14.25" outlineLevel="1">
      <c r="A49" s="393" t="s">
        <v>293</v>
      </c>
      <c r="B49" s="394">
        <f>'Open Int.'!B107</f>
        <v>5499750</v>
      </c>
      <c r="C49" s="394">
        <f>'Open Int.'!C107</f>
        <v>-13125</v>
      </c>
      <c r="D49" s="395">
        <f t="shared" si="0"/>
        <v>-0.0023807904224202436</v>
      </c>
    </row>
    <row r="50" spans="1:4" ht="15" outlineLevel="1">
      <c r="A50" s="391" t="s">
        <v>294</v>
      </c>
      <c r="B50" s="391">
        <f>SUM(B51:B54)</f>
        <v>31033685</v>
      </c>
      <c r="C50" s="391">
        <f>SUM(C51:C54)</f>
        <v>1879654</v>
      </c>
      <c r="D50" s="396">
        <f>C50/(B50-C50)</f>
        <v>0.06447321126879504</v>
      </c>
    </row>
    <row r="51" spans="1:4" ht="14.25">
      <c r="A51" s="393" t="s">
        <v>0</v>
      </c>
      <c r="B51" s="394">
        <f>'Open Int.'!B8</f>
        <v>3121875</v>
      </c>
      <c r="C51" s="394">
        <f>'Open Int.'!C8</f>
        <v>64500</v>
      </c>
      <c r="D51" s="395">
        <f t="shared" si="0"/>
        <v>0.02109652888507298</v>
      </c>
    </row>
    <row r="52" spans="1:4" ht="14.25" outlineLevel="1">
      <c r="A52" s="393" t="s">
        <v>295</v>
      </c>
      <c r="B52" s="394">
        <f>'Open Int.'!B59</f>
        <v>18117750</v>
      </c>
      <c r="C52" s="394">
        <f>'Open Int.'!C59</f>
        <v>475600</v>
      </c>
      <c r="D52" s="395">
        <f t="shared" si="0"/>
        <v>0.026958165529711513</v>
      </c>
    </row>
    <row r="53" spans="1:4" ht="14.25" outlineLevel="1">
      <c r="A53" s="393" t="s">
        <v>28</v>
      </c>
      <c r="B53" s="394">
        <f>'Open Int.'!B45</f>
        <v>9134660</v>
      </c>
      <c r="C53" s="394">
        <f>'Open Int.'!C45</f>
        <v>1323804</v>
      </c>
      <c r="D53" s="395">
        <f t="shared" si="0"/>
        <v>0.16948257655755017</v>
      </c>
    </row>
    <row r="54" spans="1:4" ht="14.25" outlineLevel="1">
      <c r="A54" s="393" t="s">
        <v>239</v>
      </c>
      <c r="B54" s="394">
        <f>'Open Int.'!B44</f>
        <v>659400</v>
      </c>
      <c r="C54" s="394">
        <f>'Open Int.'!C44</f>
        <v>15750</v>
      </c>
      <c r="D54" s="395">
        <f t="shared" si="0"/>
        <v>0.024469820554649267</v>
      </c>
    </row>
    <row r="55" spans="1:4" ht="15" outlineLevel="1">
      <c r="A55" s="391" t="s">
        <v>296</v>
      </c>
      <c r="B55" s="391">
        <f>SUM(B56:B61)</f>
        <v>32722946</v>
      </c>
      <c r="C55" s="391">
        <f>SUM(C56:C61)</f>
        <v>1550376</v>
      </c>
      <c r="D55" s="396">
        <f>C55/(B55-C55)</f>
        <v>0.04973526404784719</v>
      </c>
    </row>
    <row r="56" spans="1:4" ht="14.25">
      <c r="A56" s="393" t="s">
        <v>297</v>
      </c>
      <c r="B56" s="394">
        <f>'Open Int.'!B30</f>
        <v>1058925</v>
      </c>
      <c r="C56" s="394">
        <f>'Open Int.'!C30</f>
        <v>-89775</v>
      </c>
      <c r="D56" s="395">
        <f t="shared" si="0"/>
        <v>-0.07815356489945155</v>
      </c>
    </row>
    <row r="57" spans="1:4" ht="14.25" outlineLevel="1">
      <c r="A57" s="393" t="s">
        <v>154</v>
      </c>
      <c r="B57" s="394">
        <f>'Open Int.'!B33</f>
        <v>3193200</v>
      </c>
      <c r="C57" s="394">
        <f>'Open Int.'!C33</f>
        <v>34200</v>
      </c>
      <c r="D57" s="395">
        <f t="shared" si="0"/>
        <v>0.010826210826210826</v>
      </c>
    </row>
    <row r="58" spans="1:4" ht="14.25" outlineLevel="1">
      <c r="A58" s="393" t="s">
        <v>298</v>
      </c>
      <c r="B58" s="394">
        <f>'Open Int.'!B51</f>
        <v>11075000</v>
      </c>
      <c r="C58" s="394">
        <f>'Open Int.'!C51</f>
        <v>-412000</v>
      </c>
      <c r="D58" s="395">
        <f t="shared" si="0"/>
        <v>-0.035866631844694005</v>
      </c>
    </row>
    <row r="59" spans="1:4" ht="14.25" outlineLevel="1">
      <c r="A59" s="393" t="s">
        <v>6</v>
      </c>
      <c r="B59" s="394">
        <f>'Open Int.'!B65</f>
        <v>13836375</v>
      </c>
      <c r="C59" s="394">
        <f>'Open Int.'!C65</f>
        <v>2086875</v>
      </c>
      <c r="D59" s="395">
        <f t="shared" si="0"/>
        <v>0.17761394101876676</v>
      </c>
    </row>
    <row r="60" spans="1:4" ht="14.25" outlineLevel="1">
      <c r="A60" s="393" t="s">
        <v>299</v>
      </c>
      <c r="B60" s="394">
        <f>'Open Int.'!B119</f>
        <v>1407450</v>
      </c>
      <c r="C60" s="394">
        <f>'Open Int.'!C119</f>
        <v>-3575</v>
      </c>
      <c r="D60" s="395">
        <f t="shared" si="0"/>
        <v>-0.002533619177548236</v>
      </c>
    </row>
    <row r="61" spans="1:4" ht="14.25" outlineLevel="1">
      <c r="A61" s="393" t="s">
        <v>300</v>
      </c>
      <c r="B61" s="394">
        <f>'Open Int.'!B121</f>
        <v>2151996</v>
      </c>
      <c r="C61" s="394">
        <f>'Open Int.'!C121</f>
        <v>-65349</v>
      </c>
      <c r="D61" s="395">
        <f t="shared" si="0"/>
        <v>-0.02947173308619092</v>
      </c>
    </row>
    <row r="62" spans="1:4" ht="15" outlineLevel="1">
      <c r="A62" s="391" t="s">
        <v>301</v>
      </c>
      <c r="B62" s="391">
        <f>SUM(B63:B70)</f>
        <v>33329100</v>
      </c>
      <c r="C62" s="391">
        <f>SUM(C63:C70)</f>
        <v>468650</v>
      </c>
      <c r="D62" s="396">
        <f>C62/(B62-C62)</f>
        <v>0.014261825385836164</v>
      </c>
    </row>
    <row r="63" spans="1:4" ht="14.25">
      <c r="A63" s="393" t="s">
        <v>302</v>
      </c>
      <c r="B63" s="394">
        <f>'Open Int.'!B46</f>
        <v>2016950</v>
      </c>
      <c r="C63" s="394">
        <f>'Open Int.'!C46</f>
        <v>-72150</v>
      </c>
      <c r="D63" s="395">
        <f t="shared" si="0"/>
        <v>-0.034536403235843185</v>
      </c>
    </row>
    <row r="64" spans="1:4" ht="14.25" outlineLevel="1">
      <c r="A64" s="393" t="s">
        <v>29</v>
      </c>
      <c r="B64" s="394">
        <f>'Open Int.'!B61</f>
        <v>2924200</v>
      </c>
      <c r="C64" s="394">
        <f>'Open Int.'!C61</f>
        <v>56000</v>
      </c>
      <c r="D64" s="395">
        <f t="shared" si="0"/>
        <v>0.01952444041559166</v>
      </c>
    </row>
    <row r="65" spans="1:4" ht="14.25" outlineLevel="1">
      <c r="A65" s="393" t="s">
        <v>303</v>
      </c>
      <c r="B65" s="394">
        <f>'Open Int.'!B93</f>
        <v>696150</v>
      </c>
      <c r="C65" s="394">
        <f>'Open Int.'!C93</f>
        <v>63050</v>
      </c>
      <c r="D65" s="395">
        <f t="shared" si="0"/>
        <v>0.09958932238193019</v>
      </c>
    </row>
    <row r="66" spans="1:4" ht="14.25" outlineLevel="1">
      <c r="A66" s="393" t="s">
        <v>304</v>
      </c>
      <c r="B66" s="394">
        <f>'Open Int.'!B95</f>
        <v>7582400</v>
      </c>
      <c r="C66" s="394">
        <f>'Open Int.'!C95</f>
        <v>-5600</v>
      </c>
      <c r="D66" s="395">
        <f t="shared" si="0"/>
        <v>-0.0007380073800738007</v>
      </c>
    </row>
    <row r="67" spans="1:4" ht="14.25" outlineLevel="1">
      <c r="A67" s="393" t="s">
        <v>32</v>
      </c>
      <c r="B67" s="394">
        <f>'Open Int.'!B104</f>
        <v>4590000</v>
      </c>
      <c r="C67" s="394">
        <f>'Open Int.'!C104</f>
        <v>333000</v>
      </c>
      <c r="D67" s="395">
        <f t="shared" si="0"/>
        <v>0.07822410147991543</v>
      </c>
    </row>
    <row r="68" spans="1:4" ht="14.25" outlineLevel="1">
      <c r="A68" s="393" t="s">
        <v>133</v>
      </c>
      <c r="B68" s="394">
        <f>'Open Int.'!B120</f>
        <v>2664000</v>
      </c>
      <c r="C68" s="394">
        <f>'Open Int.'!C120</f>
        <v>253750</v>
      </c>
      <c r="D68" s="395">
        <f t="shared" si="0"/>
        <v>0.10527953531791308</v>
      </c>
    </row>
    <row r="69" spans="1:4" ht="14.25" outlineLevel="1">
      <c r="A69" s="393" t="s">
        <v>305</v>
      </c>
      <c r="B69" s="394">
        <f>'Open Int.'!B127</f>
        <v>4228200</v>
      </c>
      <c r="C69" s="394">
        <f>'Open Int.'!C127</f>
        <v>379800</v>
      </c>
      <c r="D69" s="395">
        <f>C69/(B69-C69)</f>
        <v>0.09869036482694106</v>
      </c>
    </row>
    <row r="70" spans="1:4" ht="14.25" outlineLevel="1">
      <c r="A70" s="393" t="s">
        <v>306</v>
      </c>
      <c r="B70" s="394">
        <f>'Open Int.'!B80</f>
        <v>8627200</v>
      </c>
      <c r="C70" s="394">
        <f>'Open Int.'!C80</f>
        <v>-539200</v>
      </c>
      <c r="D70" s="395">
        <f>C70/(B70-C70)</f>
        <v>-0.058823529411764705</v>
      </c>
    </row>
    <row r="71" spans="1:4" ht="15" outlineLevel="1">
      <c r="A71" s="391" t="s">
        <v>307</v>
      </c>
      <c r="B71" s="391">
        <f>SUM(B72:B83)</f>
        <v>32045370</v>
      </c>
      <c r="C71" s="391">
        <f>SUM(C72:C83)</f>
        <v>410290</v>
      </c>
      <c r="D71" s="396">
        <f>C71/(B71-C71)</f>
        <v>0.012969463013844124</v>
      </c>
    </row>
    <row r="72" spans="1:4" ht="14.25">
      <c r="A72" s="393" t="s">
        <v>308</v>
      </c>
      <c r="B72" s="394">
        <f>'Open Int.'!B14</f>
        <v>1015000</v>
      </c>
      <c r="C72" s="394">
        <f>'Open Int.'!C14</f>
        <v>46550</v>
      </c>
      <c r="D72" s="395">
        <f aca="true" t="shared" si="1" ref="D72:D83">C72/(B72-C72)</f>
        <v>0.04806649801228768</v>
      </c>
    </row>
    <row r="73" spans="1:4" ht="14.25" outlineLevel="1">
      <c r="A73" s="393" t="s">
        <v>309</v>
      </c>
      <c r="B73" s="394">
        <f>'Open Int.'!B29</f>
        <v>3592500</v>
      </c>
      <c r="C73" s="394">
        <f>'Open Int.'!C29</f>
        <v>178750</v>
      </c>
      <c r="D73" s="395">
        <f t="shared" si="1"/>
        <v>0.05236177224459905</v>
      </c>
    </row>
    <row r="74" spans="1:4" ht="14.25" outlineLevel="1">
      <c r="A74" s="393" t="s">
        <v>27</v>
      </c>
      <c r="B74" s="394">
        <f>'Open Int.'!B35</f>
        <v>2770400</v>
      </c>
      <c r="C74" s="394">
        <f>'Open Int.'!C35</f>
        <v>149600</v>
      </c>
      <c r="D74" s="395">
        <f t="shared" si="1"/>
        <v>0.05708180708180708</v>
      </c>
    </row>
    <row r="75" spans="1:4" ht="14.25" outlineLevel="1">
      <c r="A75" s="393" t="s">
        <v>310</v>
      </c>
      <c r="B75" s="394">
        <f>'Open Int.'!B34</f>
        <v>799500</v>
      </c>
      <c r="C75" s="394">
        <f>'Open Int.'!C34</f>
        <v>-1250</v>
      </c>
      <c r="D75" s="395">
        <f t="shared" si="1"/>
        <v>-0.0015610365282547611</v>
      </c>
    </row>
    <row r="76" spans="1:4" ht="14.25" outlineLevel="1">
      <c r="A76" s="393" t="s">
        <v>155</v>
      </c>
      <c r="B76" s="394">
        <f>'Open Int.'!B41</f>
        <v>618300</v>
      </c>
      <c r="C76" s="394">
        <f>'Open Int.'!C41</f>
        <v>82800</v>
      </c>
      <c r="D76" s="395">
        <f t="shared" si="1"/>
        <v>0.1546218487394958</v>
      </c>
    </row>
    <row r="77" spans="1:4" ht="14.25" outlineLevel="1">
      <c r="A77" s="393" t="s">
        <v>311</v>
      </c>
      <c r="B77" s="394">
        <f>'Open Int.'!B79</f>
        <v>6135000</v>
      </c>
      <c r="C77" s="394">
        <f>'Open Int.'!C79</f>
        <v>53750</v>
      </c>
      <c r="D77" s="395">
        <f t="shared" si="1"/>
        <v>0.008838643371017472</v>
      </c>
    </row>
    <row r="78" spans="1:4" ht="14.25" outlineLevel="1">
      <c r="A78" s="393" t="s">
        <v>312</v>
      </c>
      <c r="B78" s="394">
        <f>'Open Int.'!B90</f>
        <v>4095000</v>
      </c>
      <c r="C78" s="394">
        <f>'Open Int.'!C90</f>
        <v>-46200</v>
      </c>
      <c r="D78" s="395">
        <f t="shared" si="1"/>
        <v>-0.011156186612576065</v>
      </c>
    </row>
    <row r="79" spans="1:4" ht="14.25" outlineLevel="1">
      <c r="A79" s="393" t="s">
        <v>313</v>
      </c>
      <c r="B79" s="394">
        <f>'Open Int.'!B87</f>
        <v>675070</v>
      </c>
      <c r="C79" s="394">
        <f>'Open Int.'!C87</f>
        <v>-8360</v>
      </c>
      <c r="D79" s="395">
        <f t="shared" si="1"/>
        <v>-0.012232415902140673</v>
      </c>
    </row>
    <row r="80" spans="1:4" ht="14.25" outlineLevel="1">
      <c r="A80" s="393" t="s">
        <v>30</v>
      </c>
      <c r="B80" s="394">
        <f>'Open Int.'!B97</f>
        <v>7417600</v>
      </c>
      <c r="C80" s="394">
        <f>'Open Int.'!C97</f>
        <v>-127200</v>
      </c>
      <c r="D80" s="395">
        <f t="shared" si="1"/>
        <v>-0.016859293818258934</v>
      </c>
    </row>
    <row r="81" spans="1:4" ht="14.25" outlineLevel="1">
      <c r="A81" s="393" t="s">
        <v>314</v>
      </c>
      <c r="B81" s="394">
        <f>'Open Int.'!B109</f>
        <v>314500</v>
      </c>
      <c r="C81" s="394">
        <f>'Open Int.'!C109</f>
        <v>3400</v>
      </c>
      <c r="D81" s="395">
        <f t="shared" si="1"/>
        <v>0.01092896174863388</v>
      </c>
    </row>
    <row r="82" spans="1:4" ht="14.25" outlineLevel="1">
      <c r="A82" s="393" t="s">
        <v>315</v>
      </c>
      <c r="B82" s="394">
        <f>'Open Int.'!B111</f>
        <v>3118500</v>
      </c>
      <c r="C82" s="394">
        <f>'Open Int.'!C111</f>
        <v>40050</v>
      </c>
      <c r="D82" s="395">
        <f t="shared" si="1"/>
        <v>0.013009793889782196</v>
      </c>
    </row>
    <row r="83" spans="1:4" ht="14.25" outlineLevel="1">
      <c r="A83" s="393" t="s">
        <v>316</v>
      </c>
      <c r="B83" s="394">
        <f>'Open Int.'!B128</f>
        <v>1494000</v>
      </c>
      <c r="C83" s="394">
        <f>'Open Int.'!C128</f>
        <v>38400</v>
      </c>
      <c r="D83" s="395">
        <f t="shared" si="1"/>
        <v>0.026380873866446827</v>
      </c>
    </row>
    <row r="84" spans="1:4" ht="15" outlineLevel="1">
      <c r="A84" s="391" t="s">
        <v>317</v>
      </c>
      <c r="B84" s="391">
        <f>SUM(B85:B87)</f>
        <v>33224050</v>
      </c>
      <c r="C84" s="391">
        <f>SUM(C85:C87)</f>
        <v>444250</v>
      </c>
      <c r="D84" s="396">
        <f>C84/(B84-C84)</f>
        <v>0.013552553706856051</v>
      </c>
    </row>
    <row r="85" spans="1:4" ht="14.25">
      <c r="A85" s="393" t="s">
        <v>318</v>
      </c>
      <c r="B85" s="394">
        <f>'Open Int.'!B10</f>
        <v>6338200</v>
      </c>
      <c r="C85" s="394">
        <f>'Open Int.'!C10</f>
        <v>6700</v>
      </c>
      <c r="D85" s="395">
        <f aca="true" t="shared" si="2" ref="D85:D113">C85/(B85-C85)</f>
        <v>0.0010582010582010583</v>
      </c>
    </row>
    <row r="86" spans="1:4" ht="14.25" outlineLevel="1">
      <c r="A86" s="393" t="s">
        <v>319</v>
      </c>
      <c r="B86" s="394">
        <f>'Open Int.'!B12</f>
        <v>17793400</v>
      </c>
      <c r="C86" s="394">
        <f>'Open Int.'!C12</f>
        <v>-17200</v>
      </c>
      <c r="D86" s="395">
        <f t="shared" si="2"/>
        <v>-0.0009657170449058426</v>
      </c>
    </row>
    <row r="87" spans="1:4" ht="14.25" outlineLevel="1">
      <c r="A87" s="393" t="s">
        <v>320</v>
      </c>
      <c r="B87" s="394">
        <f>'Open Int.'!B26</f>
        <v>9092450</v>
      </c>
      <c r="C87" s="394">
        <f>'Open Int.'!C26</f>
        <v>454750</v>
      </c>
      <c r="D87" s="395">
        <f t="shared" si="2"/>
        <v>0.05264711670930919</v>
      </c>
    </row>
    <row r="88" spans="1:4" ht="15" outlineLevel="1">
      <c r="A88" s="391" t="s">
        <v>321</v>
      </c>
      <c r="B88" s="391">
        <f>SUM(B89:B99)</f>
        <v>110283600</v>
      </c>
      <c r="C88" s="391">
        <f>SUM(C89:C99)</f>
        <v>390850</v>
      </c>
      <c r="D88" s="396">
        <f>C88/(B88-C88)</f>
        <v>0.0035566495514945252</v>
      </c>
    </row>
    <row r="89" spans="1:4" ht="14.25">
      <c r="A89" s="393" t="s">
        <v>322</v>
      </c>
      <c r="B89" s="394">
        <f>'Open Int.'!B23</f>
        <v>3672000</v>
      </c>
      <c r="C89" s="394">
        <f>'Open Int.'!C23</f>
        <v>117000</v>
      </c>
      <c r="D89" s="395">
        <f t="shared" si="2"/>
        <v>0.03291139240506329</v>
      </c>
    </row>
    <row r="90" spans="1:4" ht="14.25" outlineLevel="1">
      <c r="A90" s="393" t="s">
        <v>2</v>
      </c>
      <c r="B90" s="394">
        <f>'Open Int.'!B24</f>
        <v>3676200</v>
      </c>
      <c r="C90" s="394">
        <f>'Open Int.'!C24</f>
        <v>-31900</v>
      </c>
      <c r="D90" s="395">
        <f t="shared" si="2"/>
        <v>-0.008602788490062296</v>
      </c>
    </row>
    <row r="91" spans="1:4" ht="14.25" outlineLevel="1">
      <c r="A91" s="393" t="s">
        <v>323</v>
      </c>
      <c r="B91" s="394">
        <f>'Open Int.'!B37</f>
        <v>18464200</v>
      </c>
      <c r="C91" s="394">
        <f>'Open Int.'!C37</f>
        <v>62150</v>
      </c>
      <c r="D91" s="395">
        <f t="shared" si="2"/>
        <v>0.0033773411114522566</v>
      </c>
    </row>
    <row r="92" spans="1:4" ht="14.25" outlineLevel="1">
      <c r="A92" s="393" t="s">
        <v>103</v>
      </c>
      <c r="B92" s="394">
        <f>'Open Int.'!B39</f>
        <v>4092000</v>
      </c>
      <c r="C92" s="394">
        <f>'Open Int.'!C39</f>
        <v>231000</v>
      </c>
      <c r="D92" s="395">
        <f t="shared" si="2"/>
        <v>0.05982905982905983</v>
      </c>
    </row>
    <row r="93" spans="1:4" ht="14.25" outlineLevel="1">
      <c r="A93" s="393" t="s">
        <v>18</v>
      </c>
      <c r="B93" s="394">
        <f>'Open Int.'!B52</f>
        <v>5246800</v>
      </c>
      <c r="C93" s="394">
        <f>'Open Int.'!C52</f>
        <v>32500</v>
      </c>
      <c r="D93" s="395">
        <f t="shared" si="2"/>
        <v>0.006232859636000997</v>
      </c>
    </row>
    <row r="94" spans="1:4" ht="14.25" outlineLevel="1">
      <c r="A94" s="393" t="s">
        <v>50</v>
      </c>
      <c r="B94" s="394">
        <f>'Open Int.'!B89</f>
        <v>6140250</v>
      </c>
      <c r="C94" s="394">
        <f>'Open Int.'!C89</f>
        <v>500850</v>
      </c>
      <c r="D94" s="395">
        <f t="shared" si="2"/>
        <v>0.08881263964251516</v>
      </c>
    </row>
    <row r="95" spans="1:4" ht="14.25" outlineLevel="1">
      <c r="A95" s="393" t="s">
        <v>104</v>
      </c>
      <c r="B95" s="394">
        <f>'Open Int.'!B63</f>
        <v>1715400</v>
      </c>
      <c r="C95" s="394">
        <f>'Open Int.'!C63</f>
        <v>-19800</v>
      </c>
      <c r="D95" s="395">
        <f t="shared" si="2"/>
        <v>-0.011410788381742738</v>
      </c>
    </row>
    <row r="96" spans="1:4" ht="14.25" outlineLevel="1">
      <c r="A96" s="393" t="s">
        <v>48</v>
      </c>
      <c r="B96" s="394">
        <f>'Open Int.'!B64</f>
        <v>13616900</v>
      </c>
      <c r="C96" s="394">
        <f>'Open Int.'!C64</f>
        <v>-1340900</v>
      </c>
      <c r="D96" s="395">
        <f t="shared" si="2"/>
        <v>-0.08964553610825121</v>
      </c>
    </row>
    <row r="97" spans="1:4" ht="14.25" outlineLevel="1">
      <c r="A97" s="393" t="s">
        <v>161</v>
      </c>
      <c r="B97" s="394">
        <f>'Open Int.'!B81</f>
        <v>6158800</v>
      </c>
      <c r="C97" s="394">
        <f>'Open Int.'!C81</f>
        <v>-71200</v>
      </c>
      <c r="D97" s="395">
        <f t="shared" si="2"/>
        <v>-0.011428571428571429</v>
      </c>
    </row>
    <row r="98" spans="1:4" ht="14.25" outlineLevel="1">
      <c r="A98" s="393" t="s">
        <v>324</v>
      </c>
      <c r="B98" s="394">
        <f>'Open Int.'!B101</f>
        <v>12992700</v>
      </c>
      <c r="C98" s="394">
        <f>'Open Int.'!C101</f>
        <v>485700</v>
      </c>
      <c r="D98" s="395">
        <f t="shared" si="2"/>
        <v>0.038834252818421684</v>
      </c>
    </row>
    <row r="99" spans="1:4" ht="14.25" outlineLevel="1">
      <c r="A99" s="393" t="s">
        <v>325</v>
      </c>
      <c r="B99" s="394">
        <f>'Open Int.'!B102</f>
        <v>34508350</v>
      </c>
      <c r="C99" s="394">
        <f>'Open Int.'!C102</f>
        <v>425450</v>
      </c>
      <c r="D99" s="395">
        <f t="shared" si="2"/>
        <v>0.01248279929231374</v>
      </c>
    </row>
    <row r="100" spans="1:4" ht="15" outlineLevel="1">
      <c r="A100" s="391" t="s">
        <v>326</v>
      </c>
      <c r="B100" s="391">
        <f>SUM(B101:B109)</f>
        <v>120670545</v>
      </c>
      <c r="C100" s="391">
        <f>SUM(C101:C109)</f>
        <v>1300460</v>
      </c>
      <c r="D100" s="396">
        <f>C100/(B100-C100)</f>
        <v>0.010894354309959652</v>
      </c>
    </row>
    <row r="101" spans="1:4" ht="14.25">
      <c r="A101" s="393" t="s">
        <v>327</v>
      </c>
      <c r="B101" s="394">
        <f>'Open Int.'!B50</f>
        <v>48704920</v>
      </c>
      <c r="C101" s="394">
        <f>'Open Int.'!C50</f>
        <v>850135</v>
      </c>
      <c r="D101" s="395">
        <f t="shared" si="2"/>
        <v>0.0177648901776489</v>
      </c>
    </row>
    <row r="102" spans="1:4" ht="14.25" outlineLevel="1">
      <c r="A102" s="393" t="s">
        <v>328</v>
      </c>
      <c r="B102" s="394">
        <f>'Open Int.'!B71</f>
        <v>7624000</v>
      </c>
      <c r="C102" s="394">
        <f>'Open Int.'!C71</f>
        <v>108000</v>
      </c>
      <c r="D102" s="395">
        <f t="shared" si="2"/>
        <v>0.014369345396487493</v>
      </c>
    </row>
    <row r="103" spans="1:4" ht="14.25" outlineLevel="1">
      <c r="A103" s="393" t="s">
        <v>329</v>
      </c>
      <c r="B103" s="394">
        <f>'Open Int.'!B69</f>
        <v>255000</v>
      </c>
      <c r="C103" s="394">
        <f>'Open Int.'!C69</f>
        <v>-6500</v>
      </c>
      <c r="D103" s="395">
        <f t="shared" si="2"/>
        <v>-0.0248565965583174</v>
      </c>
    </row>
    <row r="104" spans="1:4" ht="14.25" outlineLevel="1">
      <c r="A104" s="393" t="s">
        <v>330</v>
      </c>
      <c r="B104" s="394">
        <f>'Open Int.'!B77</f>
        <v>3804000</v>
      </c>
      <c r="C104" s="394">
        <f>'Open Int.'!C77</f>
        <v>205200</v>
      </c>
      <c r="D104" s="395">
        <f t="shared" si="2"/>
        <v>0.05701900633544515</v>
      </c>
    </row>
    <row r="105" spans="1:4" ht="14.25" outlineLevel="1">
      <c r="A105" s="393" t="s">
        <v>49</v>
      </c>
      <c r="B105" s="394">
        <f>'Open Int.'!B84</f>
        <v>2980800</v>
      </c>
      <c r="C105" s="394">
        <f>'Open Int.'!C84</f>
        <v>-47150</v>
      </c>
      <c r="D105" s="395">
        <f t="shared" si="2"/>
        <v>-0.015571591340676035</v>
      </c>
    </row>
    <row r="106" spans="1:4" ht="14.25" outlineLevel="1">
      <c r="A106" s="393" t="s">
        <v>331</v>
      </c>
      <c r="B106" s="394">
        <f>'Open Int.'!B86</f>
        <v>4961900</v>
      </c>
      <c r="C106" s="394">
        <f>'Open Int.'!C86</f>
        <v>11800</v>
      </c>
      <c r="D106" s="395">
        <f t="shared" si="2"/>
        <v>0.0023837902264600714</v>
      </c>
    </row>
    <row r="107" spans="1:4" ht="14.25" outlineLevel="1">
      <c r="A107" s="393" t="s">
        <v>252</v>
      </c>
      <c r="B107" s="394">
        <f>'Open Int.'!B103</f>
        <v>17560800</v>
      </c>
      <c r="C107" s="394">
        <f>'Open Int.'!C103</f>
        <v>-318600</v>
      </c>
      <c r="D107" s="395">
        <f t="shared" si="2"/>
        <v>-0.017819389912413167</v>
      </c>
    </row>
    <row r="108" spans="1:4" ht="14.25" outlineLevel="1">
      <c r="A108" s="393" t="s">
        <v>332</v>
      </c>
      <c r="B108" s="394">
        <f>'Open Int.'!B110</f>
        <v>10506125</v>
      </c>
      <c r="C108" s="394">
        <f>'Open Int.'!C110</f>
        <v>35875</v>
      </c>
      <c r="D108" s="395">
        <f t="shared" si="2"/>
        <v>0.003426374728397125</v>
      </c>
    </row>
    <row r="109" spans="1:4" ht="14.25" outlineLevel="1">
      <c r="A109" s="393" t="s">
        <v>333</v>
      </c>
      <c r="B109" s="394">
        <f>'Open Int.'!B118</f>
        <v>24273000</v>
      </c>
      <c r="C109" s="394">
        <f>'Open Int.'!C118</f>
        <v>461700</v>
      </c>
      <c r="D109" s="395">
        <f t="shared" si="2"/>
        <v>0.019389953509468195</v>
      </c>
    </row>
    <row r="110" spans="1:4" ht="15" outlineLevel="1">
      <c r="A110" s="391" t="s">
        <v>334</v>
      </c>
      <c r="B110" s="391">
        <f>SUM(B111:B113)</f>
        <v>12085000</v>
      </c>
      <c r="C110" s="391">
        <f>SUM(C111:C113)</f>
        <v>-364250</v>
      </c>
      <c r="D110" s="396">
        <f>C110/(B110-C110)</f>
        <v>-0.02925879069020222</v>
      </c>
    </row>
    <row r="111" spans="1:4" ht="14.25">
      <c r="A111" s="393" t="s">
        <v>187</v>
      </c>
      <c r="B111" s="394">
        <f>'Open Int.'!B85</f>
        <v>5467000</v>
      </c>
      <c r="C111" s="394">
        <f>'Open Int.'!C85</f>
        <v>525800</v>
      </c>
      <c r="D111" s="395">
        <f t="shared" si="2"/>
        <v>0.10641139804096171</v>
      </c>
    </row>
    <row r="112" spans="1:4" ht="14.25" outlineLevel="1">
      <c r="A112" s="393" t="s">
        <v>335</v>
      </c>
      <c r="B112" s="394">
        <f>'Open Int.'!B112</f>
        <v>577000</v>
      </c>
      <c r="C112" s="394">
        <f>'Open Int.'!C112</f>
        <v>-15750</v>
      </c>
      <c r="D112" s="395">
        <f t="shared" si="2"/>
        <v>-0.026571067060312106</v>
      </c>
    </row>
    <row r="113" spans="1:4" ht="14.25" outlineLevel="1">
      <c r="A113" s="393" t="s">
        <v>336</v>
      </c>
      <c r="B113" s="394">
        <f>'Open Int.'!B129</f>
        <v>6041000</v>
      </c>
      <c r="C113" s="394">
        <f>'Open Int.'!C129</f>
        <v>-874300</v>
      </c>
      <c r="D113" s="395">
        <f t="shared" si="2"/>
        <v>-0.12642980058710396</v>
      </c>
    </row>
    <row r="114" spans="1:4" ht="15" outlineLevel="1">
      <c r="A114" s="391" t="s">
        <v>337</v>
      </c>
      <c r="B114" s="391">
        <f>SUM(B115:B121)</f>
        <v>34434500</v>
      </c>
      <c r="C114" s="391">
        <f>SUM(C115:C121)</f>
        <v>586725</v>
      </c>
      <c r="D114" s="396">
        <f>C114/(B114-C114)</f>
        <v>0.017334226548126132</v>
      </c>
    </row>
    <row r="115" spans="1:4" ht="14.25">
      <c r="A115" s="393" t="s">
        <v>44</v>
      </c>
      <c r="B115" s="394">
        <f>'Open Int.'!B18</f>
        <v>908600</v>
      </c>
      <c r="C115" s="394">
        <f>'Open Int.'!C18</f>
        <v>116875</v>
      </c>
      <c r="D115" s="395">
        <f aca="true" t="shared" si="3" ref="D115:D151">C115/(B115-C115)</f>
        <v>0.1476207016325113</v>
      </c>
    </row>
    <row r="116" spans="1:4" ht="14.25" outlineLevel="1">
      <c r="A116" s="393" t="s">
        <v>1</v>
      </c>
      <c r="B116" s="394">
        <f>'Open Int.'!B21</f>
        <v>975600</v>
      </c>
      <c r="C116" s="394">
        <f>'Open Int.'!C21</f>
        <v>76800</v>
      </c>
      <c r="D116" s="395">
        <f t="shared" si="3"/>
        <v>0.08544726301735647</v>
      </c>
    </row>
    <row r="117" spans="1:4" ht="14.25" outlineLevel="1">
      <c r="A117" s="393" t="s">
        <v>175</v>
      </c>
      <c r="B117" s="394">
        <f>'Open Int.'!B27</f>
        <v>1008700</v>
      </c>
      <c r="C117" s="394">
        <f>'Open Int.'!C27</f>
        <v>114400</v>
      </c>
      <c r="D117" s="395">
        <f t="shared" si="3"/>
        <v>0.12792127921279212</v>
      </c>
    </row>
    <row r="118" spans="1:4" ht="14.25" outlineLevel="1">
      <c r="A118" s="393" t="s">
        <v>338</v>
      </c>
      <c r="B118" s="394">
        <f>'Open Int.'!B99</f>
        <v>4524300</v>
      </c>
      <c r="C118" s="394">
        <f>'Open Int.'!C99</f>
        <v>255750</v>
      </c>
      <c r="D118" s="395">
        <f t="shared" si="3"/>
        <v>0.05991495941244685</v>
      </c>
    </row>
    <row r="119" spans="1:4" ht="14.25" outlineLevel="1">
      <c r="A119" s="393" t="s">
        <v>339</v>
      </c>
      <c r="B119" s="394">
        <f>'Open Int.'!B70</f>
        <v>23937500</v>
      </c>
      <c r="C119" s="394">
        <f>'Open Int.'!C70</f>
        <v>-137500</v>
      </c>
      <c r="D119" s="395">
        <f t="shared" si="3"/>
        <v>-0.005711318795430945</v>
      </c>
    </row>
    <row r="120" spans="1:4" ht="14.25" outlineLevel="1">
      <c r="A120" s="393" t="s">
        <v>340</v>
      </c>
      <c r="B120" s="394">
        <f>'Open Int.'!B113</f>
        <v>1474200</v>
      </c>
      <c r="C120" s="394">
        <f>'Open Int.'!C113</f>
        <v>131600</v>
      </c>
      <c r="D120" s="395">
        <f t="shared" si="3"/>
        <v>0.09801876955161627</v>
      </c>
    </row>
    <row r="121" spans="1:4" ht="14.25" outlineLevel="1">
      <c r="A121" s="393" t="s">
        <v>33</v>
      </c>
      <c r="B121" s="394">
        <f>'Open Int.'!B117</f>
        <v>1605600</v>
      </c>
      <c r="C121" s="394">
        <f>'Open Int.'!C117</f>
        <v>28800</v>
      </c>
      <c r="D121" s="395">
        <f t="shared" si="3"/>
        <v>0.0182648401826484</v>
      </c>
    </row>
    <row r="122" spans="1:4" ht="15" outlineLevel="1">
      <c r="A122" s="391" t="s">
        <v>341</v>
      </c>
      <c r="B122" s="391">
        <f>SUM(B123:B126)</f>
        <v>49811675</v>
      </c>
      <c r="C122" s="391">
        <f>SUM(C123:C126)</f>
        <v>2739225</v>
      </c>
      <c r="D122" s="396">
        <f>C122/(B122-C122)</f>
        <v>0.058191681121335305</v>
      </c>
    </row>
    <row r="123" spans="1:4" ht="14.25">
      <c r="A123" s="393" t="s">
        <v>342</v>
      </c>
      <c r="B123" s="394">
        <f>'Open Int.'!B20</f>
        <v>9445000</v>
      </c>
      <c r="C123" s="394">
        <f>'Open Int.'!C20</f>
        <v>56000</v>
      </c>
      <c r="D123" s="395">
        <f t="shared" si="3"/>
        <v>0.005964426456491639</v>
      </c>
    </row>
    <row r="124" spans="1:4" ht="14.25" outlineLevel="1">
      <c r="A124" s="393" t="s">
        <v>8</v>
      </c>
      <c r="B124" s="394">
        <f>'Open Int.'!B82</f>
        <v>18465600</v>
      </c>
      <c r="C124" s="394">
        <f>'Open Int.'!C82</f>
        <v>355200</v>
      </c>
      <c r="D124" s="395">
        <f t="shared" si="3"/>
        <v>0.019613040021203287</v>
      </c>
    </row>
    <row r="125" spans="1:4" ht="14.25" outlineLevel="1">
      <c r="A125" s="393" t="s">
        <v>251</v>
      </c>
      <c r="B125" s="394">
        <f>'Open Int.'!B98</f>
        <v>18207700</v>
      </c>
      <c r="C125" s="394">
        <f>'Open Int.'!C98</f>
        <v>2004100</v>
      </c>
      <c r="D125" s="395">
        <f t="shared" si="3"/>
        <v>0.12368239156730602</v>
      </c>
    </row>
    <row r="126" spans="1:4" ht="14.25" outlineLevel="1">
      <c r="A126" s="393" t="s">
        <v>170</v>
      </c>
      <c r="B126" s="394">
        <f>'Open Int.'!B126</f>
        <v>3693375</v>
      </c>
      <c r="C126" s="394">
        <f>'Open Int.'!C126</f>
        <v>323925</v>
      </c>
      <c r="D126" s="395">
        <f t="shared" si="3"/>
        <v>0.09613586787161109</v>
      </c>
    </row>
    <row r="127" spans="1:4" ht="15" outlineLevel="1">
      <c r="A127" s="391" t="s">
        <v>343</v>
      </c>
      <c r="B127" s="391">
        <f>SUM(B128:B131)</f>
        <v>40103550</v>
      </c>
      <c r="C127" s="391">
        <f>SUM(C128:C131)</f>
        <v>-270250</v>
      </c>
      <c r="D127" s="396">
        <f>C127/(B127-C127)</f>
        <v>-0.006693697397817396</v>
      </c>
    </row>
    <row r="128" spans="1:4" ht="14.25">
      <c r="A128" s="393" t="s">
        <v>344</v>
      </c>
      <c r="B128" s="394">
        <f>'Open Int.'!B28</f>
        <v>3601800</v>
      </c>
      <c r="C128" s="394">
        <f>'Open Int.'!C28</f>
        <v>48300</v>
      </c>
      <c r="D128" s="395">
        <f t="shared" si="3"/>
        <v>0.013592233009708738</v>
      </c>
    </row>
    <row r="129" spans="1:4" ht="14.25" outlineLevel="1">
      <c r="A129" s="393" t="s">
        <v>181</v>
      </c>
      <c r="B129" s="394">
        <f>'Open Int.'!B43</f>
        <v>5162500</v>
      </c>
      <c r="C129" s="394">
        <f>'Open Int.'!C43</f>
        <v>-194700</v>
      </c>
      <c r="D129" s="395">
        <f t="shared" si="3"/>
        <v>-0.03634361233480176</v>
      </c>
    </row>
    <row r="130" spans="1:4" ht="14.25" outlineLevel="1">
      <c r="A130" s="393" t="s">
        <v>345</v>
      </c>
      <c r="B130" s="394">
        <f>'Open Int.'!B83</f>
        <v>29456000</v>
      </c>
      <c r="C130" s="394">
        <f>'Open Int.'!C83</f>
        <v>-28000</v>
      </c>
      <c r="D130" s="395">
        <f t="shared" si="3"/>
        <v>-0.000949667616334283</v>
      </c>
    </row>
    <row r="131" spans="1:4" ht="14.25" outlineLevel="1">
      <c r="A131" s="393" t="s">
        <v>346</v>
      </c>
      <c r="B131" s="394">
        <f>'Open Int.'!B115</f>
        <v>1883250</v>
      </c>
      <c r="C131" s="394">
        <f>'Open Int.'!C115</f>
        <v>-95850</v>
      </c>
      <c r="D131" s="395">
        <f t="shared" si="3"/>
        <v>-0.048431105047748974</v>
      </c>
    </row>
    <row r="132" spans="1:4" ht="15" outlineLevel="1">
      <c r="A132" s="391" t="s">
        <v>347</v>
      </c>
      <c r="B132" s="391">
        <f>SUM(B133:B137)</f>
        <v>116195450</v>
      </c>
      <c r="C132" s="391">
        <f>SUM(C133:C137)</f>
        <v>-1675900</v>
      </c>
      <c r="D132" s="396">
        <f>C132/(B132-C132)</f>
        <v>-0.01421804365522241</v>
      </c>
    </row>
    <row r="133" spans="1:4" ht="14.25">
      <c r="A133" s="393" t="s">
        <v>4</v>
      </c>
      <c r="B133" s="394">
        <f>'Open Int.'!B47</f>
        <v>824700</v>
      </c>
      <c r="C133" s="394">
        <f>'Open Int.'!C47</f>
        <v>59700</v>
      </c>
      <c r="D133" s="395">
        <f t="shared" si="3"/>
        <v>0.0780392156862745</v>
      </c>
    </row>
    <row r="134" spans="1:4" ht="14.25" outlineLevel="1">
      <c r="A134" s="393" t="s">
        <v>200</v>
      </c>
      <c r="B134" s="394">
        <f>'Open Int.'!B56</f>
        <v>16012600</v>
      </c>
      <c r="C134" s="394">
        <f>'Open Int.'!C56</f>
        <v>-566400</v>
      </c>
      <c r="D134" s="395">
        <f t="shared" si="3"/>
        <v>-0.03416370106761566</v>
      </c>
    </row>
    <row r="135" spans="1:4" ht="14.25" outlineLevel="1">
      <c r="A135" s="393" t="s">
        <v>191</v>
      </c>
      <c r="B135" s="394">
        <f>'Open Int.'!B57</f>
        <v>90562500</v>
      </c>
      <c r="C135" s="394">
        <f>'Open Int.'!C57</f>
        <v>-1039500</v>
      </c>
      <c r="D135" s="395">
        <f t="shared" si="3"/>
        <v>-0.011348005502063274</v>
      </c>
    </row>
    <row r="136" spans="1:4" ht="14.25" outlineLevel="1">
      <c r="A136" s="393" t="s">
        <v>348</v>
      </c>
      <c r="B136" s="394">
        <f>'Open Int.'!B73</f>
        <v>2170900</v>
      </c>
      <c r="C136" s="394">
        <f>'Open Int.'!C73</f>
        <v>3400</v>
      </c>
      <c r="D136" s="395">
        <f t="shared" si="3"/>
        <v>0.001568627450980392</v>
      </c>
    </row>
    <row r="137" spans="1:4" ht="14.25" outlineLevel="1">
      <c r="A137" s="393" t="s">
        <v>349</v>
      </c>
      <c r="B137" s="394">
        <f>'Open Int.'!B100</f>
        <v>6624750</v>
      </c>
      <c r="C137" s="394">
        <f>'Open Int.'!C100</f>
        <v>-133100</v>
      </c>
      <c r="D137" s="395">
        <f t="shared" si="3"/>
        <v>-0.019695613249776187</v>
      </c>
    </row>
    <row r="138" spans="1:4" ht="15" outlineLevel="1">
      <c r="A138" s="391" t="s">
        <v>350</v>
      </c>
      <c r="B138" s="391">
        <f>SUM(B139:B139)</f>
        <v>1241600</v>
      </c>
      <c r="C138" s="391">
        <f>SUM(C139:C139)</f>
        <v>8000</v>
      </c>
      <c r="D138" s="396">
        <f>C138/(B138-C138)</f>
        <v>0.00648508430609598</v>
      </c>
    </row>
    <row r="139" spans="1:4" ht="14.25">
      <c r="A139" s="393" t="s">
        <v>51</v>
      </c>
      <c r="B139" s="394">
        <f>'Open Int.'!B106</f>
        <v>1241600</v>
      </c>
      <c r="C139" s="394">
        <f>'Open Int.'!C106</f>
        <v>8000</v>
      </c>
      <c r="D139" s="395">
        <f t="shared" si="3"/>
        <v>0.00648508430609598</v>
      </c>
    </row>
    <row r="140" spans="1:4" ht="14.25">
      <c r="A140" s="393" t="s">
        <v>356</v>
      </c>
      <c r="B140" s="394">
        <f>'Open Int.'!B40</f>
        <v>4203600</v>
      </c>
      <c r="C140" s="394">
        <f>'Open Int.'!C40</f>
        <v>-5400</v>
      </c>
      <c r="D140" s="395">
        <f>C140/(B140-C140)</f>
        <v>-0.0012829650748396293</v>
      </c>
    </row>
    <row r="141" spans="1:4" ht="15">
      <c r="A141" s="391" t="s">
        <v>351</v>
      </c>
      <c r="B141" s="391">
        <f>SUM(B142:B144)</f>
        <v>43707750</v>
      </c>
      <c r="C141" s="391">
        <f>SUM(C142:C144)</f>
        <v>1509350</v>
      </c>
      <c r="D141" s="396">
        <f>C141/(B141-C141)</f>
        <v>0.03576794380829605</v>
      </c>
    </row>
    <row r="142" spans="1:4" ht="14.25">
      <c r="A142" s="393" t="s">
        <v>352</v>
      </c>
      <c r="B142" s="394">
        <f>'Open Int.'!B58</f>
        <v>9103500</v>
      </c>
      <c r="C142" s="394">
        <f>'Open Int.'!C58</f>
        <v>253750</v>
      </c>
      <c r="D142" s="395">
        <f t="shared" si="3"/>
        <v>0.028673126359501682</v>
      </c>
    </row>
    <row r="143" spans="1:4" ht="14.25">
      <c r="A143" s="393" t="s">
        <v>353</v>
      </c>
      <c r="B143" s="394">
        <f>'Open Int.'!B68</f>
        <v>2398400</v>
      </c>
      <c r="C143" s="394">
        <f>'Open Int.'!C68</f>
        <v>110400</v>
      </c>
      <c r="D143" s="395">
        <f t="shared" si="3"/>
        <v>0.04825174825174825</v>
      </c>
    </row>
    <row r="144" spans="1:4" ht="15">
      <c r="A144" s="391" t="s">
        <v>358</v>
      </c>
      <c r="B144" s="391">
        <f>SUM(B145:B148)</f>
        <v>32205850</v>
      </c>
      <c r="C144" s="391">
        <f>SUM(C145:C148)</f>
        <v>1145200</v>
      </c>
      <c r="D144" s="396">
        <f>C144/(B144-C144)</f>
        <v>0.03686980150125641</v>
      </c>
    </row>
    <row r="145" spans="1:4" ht="14.25">
      <c r="A145" s="393" t="s">
        <v>354</v>
      </c>
      <c r="B145" s="394">
        <f>'Open Int.'!B66</f>
        <v>12004000</v>
      </c>
      <c r="C145" s="394">
        <f>'Open Int.'!C66</f>
        <v>898000</v>
      </c>
      <c r="D145" s="395">
        <f t="shared" si="3"/>
        <v>0.08085719430938232</v>
      </c>
    </row>
    <row r="146" spans="1:4" ht="14.25">
      <c r="A146" s="393" t="s">
        <v>359</v>
      </c>
      <c r="B146" s="394">
        <f>'Open Int.'!B42</f>
        <v>7870000</v>
      </c>
      <c r="C146" s="394">
        <f>'Open Int.'!C42</f>
        <v>107000</v>
      </c>
      <c r="D146" s="395">
        <f t="shared" si="3"/>
        <v>0.013783331186397012</v>
      </c>
    </row>
    <row r="147" spans="1:4" ht="14.25">
      <c r="A147" s="393" t="s">
        <v>357</v>
      </c>
      <c r="B147" s="394">
        <f>'Open Int.'!B74</f>
        <v>6278950</v>
      </c>
      <c r="C147" s="394">
        <f>'Open Int.'!C74</f>
        <v>-30600</v>
      </c>
      <c r="D147" s="395">
        <f t="shared" si="3"/>
        <v>-0.004849791189546006</v>
      </c>
    </row>
    <row r="148" spans="1:4" ht="14.25">
      <c r="A148" s="393" t="s">
        <v>360</v>
      </c>
      <c r="B148" s="394">
        <f>'Open Int.'!B92</f>
        <v>6052900</v>
      </c>
      <c r="C148" s="394">
        <f>'Open Int.'!C92</f>
        <v>170800</v>
      </c>
      <c r="D148" s="395">
        <f t="shared" si="3"/>
        <v>0.029037248601689873</v>
      </c>
    </row>
    <row r="149" spans="1:4" ht="15">
      <c r="A149" s="391" t="s">
        <v>355</v>
      </c>
      <c r="B149" s="391"/>
      <c r="C149" s="391"/>
      <c r="D149" s="396"/>
    </row>
    <row r="150" spans="1:4" ht="14.25">
      <c r="A150" s="393" t="s">
        <v>198</v>
      </c>
      <c r="B150" s="394">
        <f>'Open Int.'!B4</f>
        <v>159600</v>
      </c>
      <c r="C150" s="394">
        <f>'Open Int.'!C4</f>
        <v>13700</v>
      </c>
      <c r="D150" s="395">
        <f t="shared" si="3"/>
        <v>0.09389993145990404</v>
      </c>
    </row>
    <row r="151" spans="1:4" ht="14.25">
      <c r="A151" s="393" t="s">
        <v>88</v>
      </c>
      <c r="B151" s="394">
        <f>'Open Int.'!B5</f>
        <v>7400</v>
      </c>
      <c r="C151" s="394">
        <f>'Open Int.'!C5</f>
        <v>750</v>
      </c>
      <c r="D151" s="395">
        <f t="shared" si="3"/>
        <v>0.11278195488721804</v>
      </c>
    </row>
    <row r="152" spans="1:4" ht="14.25">
      <c r="A152" s="393" t="s">
        <v>9</v>
      </c>
      <c r="B152" s="394">
        <f>'Open Int.'!B6</f>
        <v>31532000</v>
      </c>
      <c r="C152" s="394">
        <f>'Open Int.'!C6</f>
        <v>1208600</v>
      </c>
      <c r="D152" s="395">
        <f>C152/(B152-C152)</f>
        <v>0.03985700811914231</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17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199" sqref="C199"/>
    </sheetView>
  </sheetViews>
  <sheetFormatPr defaultColWidth="9.140625" defaultRowHeight="12.75"/>
  <cols>
    <col min="1" max="1" width="14.8515625" style="4" customWidth="1"/>
    <col min="2" max="2" width="11.57421875" style="7" customWidth="1"/>
    <col min="3" max="3" width="10.421875" style="7" customWidth="1"/>
    <col min="4" max="4" width="10.7109375" style="134" customWidth="1"/>
    <col min="5" max="5" width="10.57421875" style="7" bestFit="1" customWidth="1"/>
    <col min="6" max="6" width="9.8515625" style="7" customWidth="1"/>
    <col min="7" max="7" width="9.28125" style="60" bestFit="1" customWidth="1"/>
    <col min="8" max="8" width="10.57421875" style="7" bestFit="1" customWidth="1"/>
    <col min="9" max="9" width="8.7109375" style="7" customWidth="1"/>
    <col min="10" max="10" width="9.8515625" style="60" customWidth="1"/>
    <col min="11" max="11" width="12.7109375" style="7" customWidth="1"/>
    <col min="12" max="12" width="11.421875" style="7" customWidth="1"/>
    <col min="13" max="13" width="8.421875" style="60" customWidth="1"/>
    <col min="14" max="14" width="10.57421875" style="4" customWidth="1"/>
    <col min="15" max="15" width="11.8515625" style="4" customWidth="1"/>
    <col min="16" max="16" width="11.140625" style="4" hidden="1" customWidth="1"/>
    <col min="17" max="17" width="14.140625" style="4" hidden="1" customWidth="1"/>
    <col min="18" max="18" width="12.00390625" style="4" hidden="1" customWidth="1"/>
    <col min="19" max="19" width="13.140625" style="4" hidden="1" customWidth="1"/>
    <col min="20" max="20" width="15.00390625" style="62" hidden="1" customWidth="1"/>
    <col min="21" max="21" width="12.140625" style="4" hidden="1" customWidth="1"/>
    <col min="22" max="22" width="10.8515625" style="4" hidden="1" customWidth="1"/>
    <col min="23" max="23" width="10.421875" style="4" hidden="1" customWidth="1"/>
    <col min="24" max="24" width="10.7109375" style="4" hidden="1" customWidth="1"/>
    <col min="25" max="25" width="9.7109375" style="4" hidden="1" customWidth="1"/>
    <col min="26" max="26" width="8.7109375" style="3" hidden="1" customWidth="1"/>
    <col min="27" max="27" width="9.140625" style="61" customWidth="1"/>
    <col min="28" max="16384" width="9.140625" style="4" customWidth="1"/>
  </cols>
  <sheetData>
    <row r="1" spans="1:27" s="65" customFormat="1" ht="23.25" customHeight="1" thickBot="1">
      <c r="A1" s="413" t="s">
        <v>67</v>
      </c>
      <c r="B1" s="413"/>
      <c r="C1" s="413"/>
      <c r="D1" s="414"/>
      <c r="E1" s="128"/>
      <c r="F1" s="128"/>
      <c r="G1" s="85"/>
      <c r="H1" s="128"/>
      <c r="I1" s="128"/>
      <c r="J1" s="85"/>
      <c r="K1" s="128"/>
      <c r="L1" s="128"/>
      <c r="M1" s="85"/>
      <c r="N1" s="84"/>
      <c r="O1" s="84" t="s">
        <v>130</v>
      </c>
      <c r="P1" s="53"/>
      <c r="Q1" s="53"/>
      <c r="R1" s="53"/>
      <c r="S1" s="53"/>
      <c r="T1" s="54"/>
      <c r="U1" s="53"/>
      <c r="V1" s="53"/>
      <c r="W1" s="53"/>
      <c r="X1" s="53"/>
      <c r="Y1" s="53"/>
      <c r="Z1" s="90"/>
      <c r="AA1" s="76" t="s">
        <v>130</v>
      </c>
    </row>
    <row r="2" spans="1:27" s="59" customFormat="1" ht="16.5" customHeight="1" thickBot="1">
      <c r="A2" s="205"/>
      <c r="B2" s="418" t="s">
        <v>10</v>
      </c>
      <c r="C2" s="419"/>
      <c r="D2" s="420"/>
      <c r="E2" s="416" t="s">
        <v>61</v>
      </c>
      <c r="F2" s="421"/>
      <c r="G2" s="422"/>
      <c r="H2" s="416" t="s">
        <v>62</v>
      </c>
      <c r="I2" s="421"/>
      <c r="J2" s="422"/>
      <c r="K2" s="416" t="s">
        <v>63</v>
      </c>
      <c r="L2" s="423"/>
      <c r="M2" s="424"/>
      <c r="N2" s="416" t="s">
        <v>65</v>
      </c>
      <c r="O2" s="417"/>
      <c r="P2" s="86"/>
      <c r="Q2" s="55"/>
      <c r="R2" s="415"/>
      <c r="S2" s="415"/>
      <c r="T2" s="56"/>
      <c r="U2" s="57"/>
      <c r="V2" s="57"/>
      <c r="W2" s="57"/>
      <c r="X2" s="57"/>
      <c r="Y2" s="88"/>
      <c r="Z2" s="411" t="s">
        <v>111</v>
      </c>
      <c r="AA2" s="77"/>
    </row>
    <row r="3" spans="1:27" s="59" customFormat="1" ht="15.75" thickBot="1">
      <c r="A3" s="105" t="s">
        <v>59</v>
      </c>
      <c r="B3" s="280" t="s">
        <v>55</v>
      </c>
      <c r="C3" s="281" t="s">
        <v>84</v>
      </c>
      <c r="D3" s="279" t="s">
        <v>60</v>
      </c>
      <c r="E3" s="280" t="s">
        <v>55</v>
      </c>
      <c r="F3" s="281" t="s">
        <v>84</v>
      </c>
      <c r="G3" s="299" t="s">
        <v>60</v>
      </c>
      <c r="H3" s="280" t="s">
        <v>55</v>
      </c>
      <c r="I3" s="281" t="s">
        <v>84</v>
      </c>
      <c r="J3" s="279" t="s">
        <v>60</v>
      </c>
      <c r="K3" s="280" t="s">
        <v>55</v>
      </c>
      <c r="L3" s="281" t="s">
        <v>84</v>
      </c>
      <c r="M3" s="279" t="s">
        <v>60</v>
      </c>
      <c r="N3" s="34" t="s">
        <v>55</v>
      </c>
      <c r="O3" s="300" t="s">
        <v>64</v>
      </c>
      <c r="P3" s="87" t="s">
        <v>110</v>
      </c>
      <c r="Q3" s="58" t="s">
        <v>234</v>
      </c>
      <c r="R3" s="47" t="s">
        <v>112</v>
      </c>
      <c r="S3" s="58" t="s">
        <v>68</v>
      </c>
      <c r="T3" s="83" t="s">
        <v>69</v>
      </c>
      <c r="U3" s="58" t="s">
        <v>70</v>
      </c>
      <c r="V3" s="58" t="s">
        <v>10</v>
      </c>
      <c r="W3" s="58" t="s">
        <v>77</v>
      </c>
      <c r="X3" s="58" t="s">
        <v>78</v>
      </c>
      <c r="Y3" s="89" t="s">
        <v>97</v>
      </c>
      <c r="Z3" s="412"/>
      <c r="AA3" s="77"/>
    </row>
    <row r="4" spans="1:28" s="59" customFormat="1" ht="15">
      <c r="A4" s="105" t="s">
        <v>198</v>
      </c>
      <c r="B4" s="301">
        <v>159600</v>
      </c>
      <c r="C4" s="302">
        <v>13700</v>
      </c>
      <c r="D4" s="282">
        <v>0.09</v>
      </c>
      <c r="E4" s="301">
        <v>100</v>
      </c>
      <c r="F4" s="303">
        <v>0</v>
      </c>
      <c r="G4" s="282">
        <v>0</v>
      </c>
      <c r="H4" s="301">
        <v>0</v>
      </c>
      <c r="I4" s="303">
        <v>0</v>
      </c>
      <c r="J4" s="282">
        <v>0</v>
      </c>
      <c r="K4" s="301">
        <v>159700</v>
      </c>
      <c r="L4" s="303">
        <v>13700</v>
      </c>
      <c r="M4" s="384">
        <v>0.09</v>
      </c>
      <c r="N4" s="304">
        <v>158800</v>
      </c>
      <c r="O4" s="347">
        <f>N4/K4</f>
        <v>0.9943644333124608</v>
      </c>
      <c r="P4" s="112">
        <f>Volume!K4</f>
        <v>5849.75</v>
      </c>
      <c r="Q4" s="70">
        <f>Volume!J4</f>
        <v>5958.2</v>
      </c>
      <c r="R4" s="249">
        <f>Q4*K4/10000000</f>
        <v>95.152454</v>
      </c>
      <c r="S4" s="107">
        <f>Q4*N4/10000000</f>
        <v>94.616216</v>
      </c>
      <c r="T4" s="113">
        <f>K4-L4</f>
        <v>146000</v>
      </c>
      <c r="U4" s="107">
        <f>L4/T4*100</f>
        <v>9.383561643835616</v>
      </c>
      <c r="V4" s="107">
        <f>Q4*B4/10000000</f>
        <v>95.092872</v>
      </c>
      <c r="W4" s="107">
        <f>Q4*E4/10000000</f>
        <v>0.059582</v>
      </c>
      <c r="X4" s="107">
        <f>Q4*H4/10000000</f>
        <v>0</v>
      </c>
      <c r="Y4" s="107">
        <f>(T4*P4)/10000000</f>
        <v>85.40635</v>
      </c>
      <c r="Z4" s="249">
        <f>R4-Y4</f>
        <v>9.746104000000003</v>
      </c>
      <c r="AA4" s="80"/>
      <c r="AB4" s="79"/>
    </row>
    <row r="5" spans="1:28" s="59" customFormat="1" ht="15">
      <c r="A5" s="206" t="s">
        <v>88</v>
      </c>
      <c r="B5" s="171">
        <v>7400</v>
      </c>
      <c r="C5" s="169">
        <v>750</v>
      </c>
      <c r="D5" s="177">
        <v>0.11</v>
      </c>
      <c r="E5" s="171">
        <v>0</v>
      </c>
      <c r="F5" s="116">
        <v>0</v>
      </c>
      <c r="G5" s="177">
        <v>0</v>
      </c>
      <c r="H5" s="171">
        <v>0</v>
      </c>
      <c r="I5" s="116">
        <v>0</v>
      </c>
      <c r="J5" s="177">
        <v>0</v>
      </c>
      <c r="K5" s="171">
        <v>7400</v>
      </c>
      <c r="L5" s="116">
        <v>750</v>
      </c>
      <c r="M5" s="132">
        <v>0.11</v>
      </c>
      <c r="N5" s="180">
        <v>7400</v>
      </c>
      <c r="O5" s="181">
        <f aca="true" t="shared" si="0" ref="O5:O68">N5/K5</f>
        <v>1</v>
      </c>
      <c r="P5" s="112">
        <f>Volume!K5</f>
        <v>5202.6</v>
      </c>
      <c r="Q5" s="70">
        <f>Volume!J5</f>
        <v>5243.9</v>
      </c>
      <c r="R5" s="250">
        <f aca="true" t="shared" si="1" ref="R5:R68">Q5*K5/10000000</f>
        <v>3.880486</v>
      </c>
      <c r="S5" s="107">
        <f aca="true" t="shared" si="2" ref="S5:S68">Q5*N5/10000000</f>
        <v>3.880486</v>
      </c>
      <c r="T5" s="113">
        <f aca="true" t="shared" si="3" ref="T5:T68">K5-L5</f>
        <v>6650</v>
      </c>
      <c r="U5" s="107">
        <f aca="true" t="shared" si="4" ref="U5:U68">L5/T5*100</f>
        <v>11.278195488721805</v>
      </c>
      <c r="V5" s="107">
        <f aca="true" t="shared" si="5" ref="V5:V68">Q5*B5/10000000</f>
        <v>3.880486</v>
      </c>
      <c r="W5" s="107">
        <f aca="true" t="shared" si="6" ref="W5:W68">Q5*E5/10000000</f>
        <v>0</v>
      </c>
      <c r="X5" s="107">
        <f aca="true" t="shared" si="7" ref="X5:X68">Q5*H5/10000000</f>
        <v>0</v>
      </c>
      <c r="Y5" s="107">
        <f aca="true" t="shared" si="8" ref="Y5:Y68">(T5*P5)/10000000</f>
        <v>3.459729</v>
      </c>
      <c r="Z5" s="250">
        <f aca="true" t="shared" si="9" ref="Z5:Z68">R5-Y5</f>
        <v>0.42075700000000005</v>
      </c>
      <c r="AA5" s="80"/>
      <c r="AB5" s="79"/>
    </row>
    <row r="6" spans="1:28" s="59" customFormat="1" ht="15">
      <c r="A6" s="206" t="s">
        <v>9</v>
      </c>
      <c r="B6" s="171">
        <v>31532000</v>
      </c>
      <c r="C6" s="169">
        <v>1208600</v>
      </c>
      <c r="D6" s="177">
        <v>0.04</v>
      </c>
      <c r="E6" s="171">
        <v>13987000</v>
      </c>
      <c r="F6" s="116">
        <v>342700</v>
      </c>
      <c r="G6" s="177">
        <v>0.03</v>
      </c>
      <c r="H6" s="171">
        <v>18611700</v>
      </c>
      <c r="I6" s="116">
        <v>888700</v>
      </c>
      <c r="J6" s="177">
        <v>0.05</v>
      </c>
      <c r="K6" s="171">
        <v>64130700</v>
      </c>
      <c r="L6" s="116">
        <v>2440000</v>
      </c>
      <c r="M6" s="132">
        <v>0.04</v>
      </c>
      <c r="N6" s="180">
        <v>58029000</v>
      </c>
      <c r="O6" s="181">
        <f t="shared" si="0"/>
        <v>0.9048552409376477</v>
      </c>
      <c r="P6" s="112">
        <f>Volume!K6</f>
        <v>3843.05</v>
      </c>
      <c r="Q6" s="70">
        <f>Volume!J6</f>
        <v>3888.65</v>
      </c>
      <c r="R6" s="250">
        <f t="shared" si="1"/>
        <v>24938.1846555</v>
      </c>
      <c r="S6" s="107">
        <f t="shared" si="2"/>
        <v>22565.447085</v>
      </c>
      <c r="T6" s="113">
        <f t="shared" si="3"/>
        <v>61690700</v>
      </c>
      <c r="U6" s="107">
        <f t="shared" si="4"/>
        <v>3.955215291770072</v>
      </c>
      <c r="V6" s="107">
        <f t="shared" si="5"/>
        <v>12261.69118</v>
      </c>
      <c r="W6" s="107">
        <f t="shared" si="6"/>
        <v>5439.054755</v>
      </c>
      <c r="X6" s="107">
        <f t="shared" si="7"/>
        <v>7237.4387205</v>
      </c>
      <c r="Y6" s="107">
        <f t="shared" si="8"/>
        <v>23708.0444635</v>
      </c>
      <c r="Z6" s="250">
        <f t="shared" si="9"/>
        <v>1230.1401920000026</v>
      </c>
      <c r="AA6" s="80"/>
      <c r="AB6" s="79"/>
    </row>
    <row r="7" spans="1:26" s="8" customFormat="1" ht="15">
      <c r="A7" s="206" t="s">
        <v>149</v>
      </c>
      <c r="B7" s="171">
        <v>308200</v>
      </c>
      <c r="C7" s="169">
        <v>13900</v>
      </c>
      <c r="D7" s="177">
        <v>0.05</v>
      </c>
      <c r="E7" s="171">
        <v>8600</v>
      </c>
      <c r="F7" s="116">
        <v>0</v>
      </c>
      <c r="G7" s="177">
        <v>0</v>
      </c>
      <c r="H7" s="171">
        <v>200</v>
      </c>
      <c r="I7" s="116">
        <v>0</v>
      </c>
      <c r="J7" s="177">
        <v>0</v>
      </c>
      <c r="K7" s="171">
        <v>317000</v>
      </c>
      <c r="L7" s="116">
        <v>13900</v>
      </c>
      <c r="M7" s="132">
        <v>0.05</v>
      </c>
      <c r="N7" s="180">
        <v>307900</v>
      </c>
      <c r="O7" s="181">
        <f t="shared" si="0"/>
        <v>0.9712933753943218</v>
      </c>
      <c r="P7" s="112">
        <f>Volume!K7</f>
        <v>3673.45</v>
      </c>
      <c r="Q7" s="70">
        <f>Volume!J7</f>
        <v>3649.35</v>
      </c>
      <c r="R7" s="250">
        <f t="shared" si="1"/>
        <v>115.684395</v>
      </c>
      <c r="S7" s="107">
        <f t="shared" si="2"/>
        <v>112.3634865</v>
      </c>
      <c r="T7" s="113">
        <f t="shared" si="3"/>
        <v>303100</v>
      </c>
      <c r="U7" s="107">
        <f t="shared" si="4"/>
        <v>4.585945232596503</v>
      </c>
      <c r="V7" s="107">
        <f t="shared" si="5"/>
        <v>112.472967</v>
      </c>
      <c r="W7" s="107">
        <f t="shared" si="6"/>
        <v>3.138441</v>
      </c>
      <c r="X7" s="107">
        <f t="shared" si="7"/>
        <v>0.072987</v>
      </c>
      <c r="Y7" s="107">
        <f t="shared" si="8"/>
        <v>111.3422695</v>
      </c>
      <c r="Z7" s="250">
        <f t="shared" si="9"/>
        <v>4.3421254999999945</v>
      </c>
    </row>
    <row r="8" spans="1:28" s="59" customFormat="1" ht="15">
      <c r="A8" s="206" t="s">
        <v>0</v>
      </c>
      <c r="B8" s="171">
        <v>3121875</v>
      </c>
      <c r="C8" s="169">
        <v>64500</v>
      </c>
      <c r="D8" s="177">
        <v>0.02</v>
      </c>
      <c r="E8" s="171">
        <v>193875</v>
      </c>
      <c r="F8" s="116">
        <v>7125</v>
      </c>
      <c r="G8" s="177">
        <v>0.04</v>
      </c>
      <c r="H8" s="171">
        <v>30375</v>
      </c>
      <c r="I8" s="116">
        <v>3375</v>
      </c>
      <c r="J8" s="177">
        <v>0.13</v>
      </c>
      <c r="K8" s="171">
        <v>3346125</v>
      </c>
      <c r="L8" s="116">
        <v>75000</v>
      </c>
      <c r="M8" s="132">
        <v>0.02</v>
      </c>
      <c r="N8" s="180">
        <v>3309750</v>
      </c>
      <c r="O8" s="181">
        <f t="shared" si="0"/>
        <v>0.9891292166311778</v>
      </c>
      <c r="P8" s="112">
        <f>Volume!K8</f>
        <v>1028.8</v>
      </c>
      <c r="Q8" s="70">
        <f>Volume!J8</f>
        <v>1060.4</v>
      </c>
      <c r="R8" s="250">
        <f t="shared" si="1"/>
        <v>354.823095</v>
      </c>
      <c r="S8" s="107">
        <f t="shared" si="2"/>
        <v>350.96589000000006</v>
      </c>
      <c r="T8" s="113">
        <f t="shared" si="3"/>
        <v>3271125</v>
      </c>
      <c r="U8" s="107">
        <f t="shared" si="4"/>
        <v>2.2927891780350795</v>
      </c>
      <c r="V8" s="107">
        <f t="shared" si="5"/>
        <v>331.043625</v>
      </c>
      <c r="W8" s="107">
        <f t="shared" si="6"/>
        <v>20.558505000000004</v>
      </c>
      <c r="X8" s="107">
        <f t="shared" si="7"/>
        <v>3.2209650000000005</v>
      </c>
      <c r="Y8" s="107">
        <f t="shared" si="8"/>
        <v>336.53334</v>
      </c>
      <c r="Z8" s="250">
        <f t="shared" si="9"/>
        <v>18.289755000000014</v>
      </c>
      <c r="AA8" s="80"/>
      <c r="AB8" s="79"/>
    </row>
    <row r="9" spans="1:26" s="8" customFormat="1" ht="15">
      <c r="A9" s="206" t="s">
        <v>150</v>
      </c>
      <c r="B9" s="171">
        <v>2508800</v>
      </c>
      <c r="C9" s="169">
        <v>-24500</v>
      </c>
      <c r="D9" s="177">
        <v>-0.01</v>
      </c>
      <c r="E9" s="171">
        <v>318500</v>
      </c>
      <c r="F9" s="116">
        <v>4900</v>
      </c>
      <c r="G9" s="177">
        <v>0.02</v>
      </c>
      <c r="H9" s="171">
        <v>58800</v>
      </c>
      <c r="I9" s="116">
        <v>19600</v>
      </c>
      <c r="J9" s="177">
        <v>0.5</v>
      </c>
      <c r="K9" s="171">
        <v>2886100</v>
      </c>
      <c r="L9" s="116">
        <v>0</v>
      </c>
      <c r="M9" s="132">
        <v>0</v>
      </c>
      <c r="N9" s="180">
        <v>2788100</v>
      </c>
      <c r="O9" s="181">
        <f t="shared" si="0"/>
        <v>0.966044142614601</v>
      </c>
      <c r="P9" s="112">
        <f>Volume!K9</f>
        <v>92.8</v>
      </c>
      <c r="Q9" s="70">
        <f>Volume!J9</f>
        <v>92.8</v>
      </c>
      <c r="R9" s="250">
        <f t="shared" si="1"/>
        <v>26.783008</v>
      </c>
      <c r="S9" s="107">
        <f t="shared" si="2"/>
        <v>25.873568</v>
      </c>
      <c r="T9" s="113">
        <f t="shared" si="3"/>
        <v>2886100</v>
      </c>
      <c r="U9" s="107">
        <f t="shared" si="4"/>
        <v>0</v>
      </c>
      <c r="V9" s="107">
        <f t="shared" si="5"/>
        <v>23.281664</v>
      </c>
      <c r="W9" s="107">
        <f t="shared" si="6"/>
        <v>2.95568</v>
      </c>
      <c r="X9" s="107">
        <f t="shared" si="7"/>
        <v>0.545664</v>
      </c>
      <c r="Y9" s="107">
        <f t="shared" si="8"/>
        <v>26.783008</v>
      </c>
      <c r="Z9" s="250">
        <f t="shared" si="9"/>
        <v>0</v>
      </c>
    </row>
    <row r="10" spans="1:26" s="8" customFormat="1" ht="15">
      <c r="A10" s="206" t="s">
        <v>190</v>
      </c>
      <c r="B10" s="305">
        <v>6338200</v>
      </c>
      <c r="C10" s="170">
        <v>6700</v>
      </c>
      <c r="D10" s="178">
        <v>0</v>
      </c>
      <c r="E10" s="179">
        <v>716900</v>
      </c>
      <c r="F10" s="174">
        <v>26800</v>
      </c>
      <c r="G10" s="178">
        <v>0.04</v>
      </c>
      <c r="H10" s="172">
        <v>87100</v>
      </c>
      <c r="I10" s="175">
        <v>0</v>
      </c>
      <c r="J10" s="178">
        <v>0</v>
      </c>
      <c r="K10" s="171">
        <v>7142200</v>
      </c>
      <c r="L10" s="116">
        <v>33500</v>
      </c>
      <c r="M10" s="385">
        <v>0</v>
      </c>
      <c r="N10" s="182">
        <v>6988100</v>
      </c>
      <c r="O10" s="181">
        <f t="shared" si="0"/>
        <v>0.9784240150093808</v>
      </c>
      <c r="P10" s="112">
        <f>Volume!K10</f>
        <v>71.15</v>
      </c>
      <c r="Q10" s="70">
        <f>Volume!J10</f>
        <v>69.9</v>
      </c>
      <c r="R10" s="250">
        <f t="shared" si="1"/>
        <v>49.923978000000005</v>
      </c>
      <c r="S10" s="107">
        <f t="shared" si="2"/>
        <v>48.846819</v>
      </c>
      <c r="T10" s="113">
        <f t="shared" si="3"/>
        <v>7108700</v>
      </c>
      <c r="U10" s="107">
        <f t="shared" si="4"/>
        <v>0.47125353440150797</v>
      </c>
      <c r="V10" s="107">
        <f t="shared" si="5"/>
        <v>44.304018000000006</v>
      </c>
      <c r="W10" s="107">
        <f t="shared" si="6"/>
        <v>5.011131000000001</v>
      </c>
      <c r="X10" s="107">
        <f t="shared" si="7"/>
        <v>0.6088290000000001</v>
      </c>
      <c r="Y10" s="107">
        <f t="shared" si="8"/>
        <v>50.57840050000001</v>
      </c>
      <c r="Z10" s="250">
        <f t="shared" si="9"/>
        <v>-0.6544225000000026</v>
      </c>
    </row>
    <row r="11" spans="1:28" s="59" customFormat="1" ht="15">
      <c r="A11" s="206" t="s">
        <v>89</v>
      </c>
      <c r="B11" s="171">
        <v>5561400</v>
      </c>
      <c r="C11" s="169">
        <v>-133400</v>
      </c>
      <c r="D11" s="177">
        <v>-0.02</v>
      </c>
      <c r="E11" s="171">
        <v>404800</v>
      </c>
      <c r="F11" s="116">
        <v>9200</v>
      </c>
      <c r="G11" s="177">
        <v>0.02</v>
      </c>
      <c r="H11" s="171">
        <v>55200</v>
      </c>
      <c r="I11" s="116">
        <v>9200</v>
      </c>
      <c r="J11" s="177">
        <v>0.2</v>
      </c>
      <c r="K11" s="171">
        <v>6021400</v>
      </c>
      <c r="L11" s="116">
        <v>-115000</v>
      </c>
      <c r="M11" s="132">
        <v>-0.02</v>
      </c>
      <c r="N11" s="180">
        <v>5786800</v>
      </c>
      <c r="O11" s="181">
        <f t="shared" si="0"/>
        <v>0.961038961038961</v>
      </c>
      <c r="P11" s="112">
        <f>Volume!K11</f>
        <v>84.25</v>
      </c>
      <c r="Q11" s="70">
        <f>Volume!J11</f>
        <v>86.25</v>
      </c>
      <c r="R11" s="250">
        <f t="shared" si="1"/>
        <v>51.934575</v>
      </c>
      <c r="S11" s="107">
        <f t="shared" si="2"/>
        <v>49.91115</v>
      </c>
      <c r="T11" s="113">
        <f t="shared" si="3"/>
        <v>6136400</v>
      </c>
      <c r="U11" s="107">
        <f t="shared" si="4"/>
        <v>-1.8740629685157422</v>
      </c>
      <c r="V11" s="107">
        <f t="shared" si="5"/>
        <v>47.967075</v>
      </c>
      <c r="W11" s="107">
        <f t="shared" si="6"/>
        <v>3.4914</v>
      </c>
      <c r="X11" s="107">
        <f t="shared" si="7"/>
        <v>0.4761</v>
      </c>
      <c r="Y11" s="107">
        <f t="shared" si="8"/>
        <v>51.69917</v>
      </c>
      <c r="Z11" s="250">
        <f t="shared" si="9"/>
        <v>0.2354050000000001</v>
      </c>
      <c r="AA11" s="80"/>
      <c r="AB11" s="79"/>
    </row>
    <row r="12" spans="1:28" s="59" customFormat="1" ht="15">
      <c r="A12" s="206" t="s">
        <v>102</v>
      </c>
      <c r="B12" s="171">
        <v>17793400</v>
      </c>
      <c r="C12" s="169">
        <v>-17200</v>
      </c>
      <c r="D12" s="177">
        <v>0</v>
      </c>
      <c r="E12" s="171">
        <v>2519800</v>
      </c>
      <c r="F12" s="116">
        <v>4300</v>
      </c>
      <c r="G12" s="177">
        <v>0</v>
      </c>
      <c r="H12" s="171">
        <v>232200</v>
      </c>
      <c r="I12" s="116">
        <v>4300</v>
      </c>
      <c r="J12" s="177">
        <v>0.02</v>
      </c>
      <c r="K12" s="171">
        <v>20545400</v>
      </c>
      <c r="L12" s="116">
        <v>-8600</v>
      </c>
      <c r="M12" s="132">
        <v>0</v>
      </c>
      <c r="N12" s="180">
        <v>19805800</v>
      </c>
      <c r="O12" s="181">
        <f t="shared" si="0"/>
        <v>0.9640016743407284</v>
      </c>
      <c r="P12" s="112">
        <f>Volume!K12</f>
        <v>50.7</v>
      </c>
      <c r="Q12" s="70">
        <f>Volume!J12</f>
        <v>51.1</v>
      </c>
      <c r="R12" s="250">
        <f t="shared" si="1"/>
        <v>104.986994</v>
      </c>
      <c r="S12" s="107">
        <f t="shared" si="2"/>
        <v>101.207638</v>
      </c>
      <c r="T12" s="113">
        <f t="shared" si="3"/>
        <v>20554000</v>
      </c>
      <c r="U12" s="107">
        <f t="shared" si="4"/>
        <v>-0.04184100418410042</v>
      </c>
      <c r="V12" s="107">
        <f t="shared" si="5"/>
        <v>90.924274</v>
      </c>
      <c r="W12" s="107">
        <f t="shared" si="6"/>
        <v>12.876178</v>
      </c>
      <c r="X12" s="107">
        <f t="shared" si="7"/>
        <v>1.186542</v>
      </c>
      <c r="Y12" s="107">
        <f t="shared" si="8"/>
        <v>104.20878</v>
      </c>
      <c r="Z12" s="250">
        <f t="shared" si="9"/>
        <v>0.7782139999999913</v>
      </c>
      <c r="AA12" s="80"/>
      <c r="AB12" s="79"/>
    </row>
    <row r="13" spans="1:26" s="8" customFormat="1" ht="15">
      <c r="A13" s="206" t="s">
        <v>151</v>
      </c>
      <c r="B13" s="171">
        <v>51016100</v>
      </c>
      <c r="C13" s="169">
        <v>372450</v>
      </c>
      <c r="D13" s="177">
        <v>0.01</v>
      </c>
      <c r="E13" s="171">
        <v>12672850</v>
      </c>
      <c r="F13" s="116">
        <v>-105050</v>
      </c>
      <c r="G13" s="177">
        <v>-0.01</v>
      </c>
      <c r="H13" s="171">
        <v>2101000</v>
      </c>
      <c r="I13" s="116">
        <v>-28650</v>
      </c>
      <c r="J13" s="177">
        <v>-0.01</v>
      </c>
      <c r="K13" s="171">
        <v>65789950</v>
      </c>
      <c r="L13" s="116">
        <v>238750</v>
      </c>
      <c r="M13" s="132">
        <v>0</v>
      </c>
      <c r="N13" s="180">
        <v>63001350</v>
      </c>
      <c r="O13" s="181">
        <f t="shared" si="0"/>
        <v>0.957613586877631</v>
      </c>
      <c r="P13" s="112">
        <f>Volume!K13</f>
        <v>42.2</v>
      </c>
      <c r="Q13" s="70">
        <f>Volume!J13</f>
        <v>42</v>
      </c>
      <c r="R13" s="250">
        <f t="shared" si="1"/>
        <v>276.31779</v>
      </c>
      <c r="S13" s="107">
        <f t="shared" si="2"/>
        <v>264.60567</v>
      </c>
      <c r="T13" s="113">
        <f t="shared" si="3"/>
        <v>65551200</v>
      </c>
      <c r="U13" s="107">
        <f t="shared" si="4"/>
        <v>0.3642191142191142</v>
      </c>
      <c r="V13" s="107">
        <f t="shared" si="5"/>
        <v>214.26762</v>
      </c>
      <c r="W13" s="107">
        <f t="shared" si="6"/>
        <v>53.22597</v>
      </c>
      <c r="X13" s="107">
        <f t="shared" si="7"/>
        <v>8.8242</v>
      </c>
      <c r="Y13" s="107">
        <f t="shared" si="8"/>
        <v>276.626064</v>
      </c>
      <c r="Z13" s="250">
        <f t="shared" si="9"/>
        <v>-0.30827399999998306</v>
      </c>
    </row>
    <row r="14" spans="1:26" s="8" customFormat="1" ht="15">
      <c r="A14" s="206" t="s">
        <v>172</v>
      </c>
      <c r="B14" s="305">
        <v>1015000</v>
      </c>
      <c r="C14" s="170">
        <v>46550</v>
      </c>
      <c r="D14" s="178">
        <v>0.05</v>
      </c>
      <c r="E14" s="179">
        <v>350</v>
      </c>
      <c r="F14" s="174">
        <v>0</v>
      </c>
      <c r="G14" s="178">
        <v>0</v>
      </c>
      <c r="H14" s="172">
        <v>700</v>
      </c>
      <c r="I14" s="175">
        <v>0</v>
      </c>
      <c r="J14" s="178">
        <v>0</v>
      </c>
      <c r="K14" s="171">
        <v>1016050</v>
      </c>
      <c r="L14" s="116">
        <v>46550</v>
      </c>
      <c r="M14" s="385">
        <v>0.05</v>
      </c>
      <c r="N14" s="182">
        <v>1005550</v>
      </c>
      <c r="O14" s="181">
        <f t="shared" si="0"/>
        <v>0.9896658629004478</v>
      </c>
      <c r="P14" s="112">
        <f>Volume!K14</f>
        <v>675.25</v>
      </c>
      <c r="Q14" s="70">
        <f>Volume!J14</f>
        <v>695.45</v>
      </c>
      <c r="R14" s="250">
        <f t="shared" si="1"/>
        <v>70.66119725</v>
      </c>
      <c r="S14" s="107">
        <f t="shared" si="2"/>
        <v>69.93097475</v>
      </c>
      <c r="T14" s="113">
        <f t="shared" si="3"/>
        <v>969500</v>
      </c>
      <c r="U14" s="107">
        <f t="shared" si="4"/>
        <v>4.8014440433212995</v>
      </c>
      <c r="V14" s="107">
        <f t="shared" si="5"/>
        <v>70.588175</v>
      </c>
      <c r="W14" s="107">
        <f t="shared" si="6"/>
        <v>0.02434075</v>
      </c>
      <c r="X14" s="107">
        <f t="shared" si="7"/>
        <v>0.0486815</v>
      </c>
      <c r="Y14" s="107">
        <f t="shared" si="8"/>
        <v>65.4654875</v>
      </c>
      <c r="Z14" s="250">
        <f t="shared" si="9"/>
        <v>5.195709750000006</v>
      </c>
    </row>
    <row r="15" spans="1:28" s="59" customFormat="1" ht="15">
      <c r="A15" s="206" t="s">
        <v>209</v>
      </c>
      <c r="B15" s="171">
        <v>1062900</v>
      </c>
      <c r="C15" s="169">
        <v>36100</v>
      </c>
      <c r="D15" s="177">
        <v>0.04</v>
      </c>
      <c r="E15" s="171">
        <v>9500</v>
      </c>
      <c r="F15" s="116">
        <v>200</v>
      </c>
      <c r="G15" s="177">
        <v>0.02</v>
      </c>
      <c r="H15" s="171">
        <v>1100</v>
      </c>
      <c r="I15" s="116">
        <v>0</v>
      </c>
      <c r="J15" s="177">
        <v>0</v>
      </c>
      <c r="K15" s="171">
        <v>1073500</v>
      </c>
      <c r="L15" s="116">
        <v>36300</v>
      </c>
      <c r="M15" s="132">
        <v>0.04</v>
      </c>
      <c r="N15" s="180">
        <v>1052500</v>
      </c>
      <c r="O15" s="181">
        <f t="shared" si="0"/>
        <v>0.9804378202142524</v>
      </c>
      <c r="P15" s="112">
        <f>Volume!K15</f>
        <v>2570.95</v>
      </c>
      <c r="Q15" s="70">
        <f>Volume!J15</f>
        <v>2571.75</v>
      </c>
      <c r="R15" s="250">
        <f t="shared" si="1"/>
        <v>276.0773625</v>
      </c>
      <c r="S15" s="107">
        <f t="shared" si="2"/>
        <v>270.6766875</v>
      </c>
      <c r="T15" s="113">
        <f t="shared" si="3"/>
        <v>1037200</v>
      </c>
      <c r="U15" s="107">
        <f t="shared" si="4"/>
        <v>3.499807173158503</v>
      </c>
      <c r="V15" s="107">
        <f t="shared" si="5"/>
        <v>273.3513075</v>
      </c>
      <c r="W15" s="107">
        <f t="shared" si="6"/>
        <v>2.4431625</v>
      </c>
      <c r="X15" s="107">
        <f t="shared" si="7"/>
        <v>0.2828925</v>
      </c>
      <c r="Y15" s="107">
        <f t="shared" si="8"/>
        <v>266.658934</v>
      </c>
      <c r="Z15" s="250">
        <f t="shared" si="9"/>
        <v>9.418428500000005</v>
      </c>
      <c r="AA15" s="80"/>
      <c r="AB15" s="79"/>
    </row>
    <row r="16" spans="1:28" s="59" customFormat="1" ht="15">
      <c r="A16" s="206" t="s">
        <v>90</v>
      </c>
      <c r="B16" s="171">
        <v>6612200</v>
      </c>
      <c r="C16" s="169">
        <v>56000</v>
      </c>
      <c r="D16" s="177">
        <v>0.01</v>
      </c>
      <c r="E16" s="171">
        <v>161000</v>
      </c>
      <c r="F16" s="116">
        <v>-1400</v>
      </c>
      <c r="G16" s="177">
        <v>-0.01</v>
      </c>
      <c r="H16" s="171">
        <v>2800</v>
      </c>
      <c r="I16" s="116">
        <v>0</v>
      </c>
      <c r="J16" s="177">
        <v>0</v>
      </c>
      <c r="K16" s="171">
        <v>6776000</v>
      </c>
      <c r="L16" s="116">
        <v>54600</v>
      </c>
      <c r="M16" s="132">
        <v>0.01</v>
      </c>
      <c r="N16" s="180">
        <v>6147400</v>
      </c>
      <c r="O16" s="181">
        <f t="shared" si="0"/>
        <v>0.9072314049586777</v>
      </c>
      <c r="P16" s="112">
        <f>Volume!K16</f>
        <v>235.3</v>
      </c>
      <c r="Q16" s="70">
        <f>Volume!J16</f>
        <v>246.75</v>
      </c>
      <c r="R16" s="250">
        <f t="shared" si="1"/>
        <v>167.1978</v>
      </c>
      <c r="S16" s="107">
        <f t="shared" si="2"/>
        <v>151.687095</v>
      </c>
      <c r="T16" s="113">
        <f t="shared" si="3"/>
        <v>6721400</v>
      </c>
      <c r="U16" s="107">
        <f t="shared" si="4"/>
        <v>0.8123307644240784</v>
      </c>
      <c r="V16" s="107">
        <f t="shared" si="5"/>
        <v>163.156035</v>
      </c>
      <c r="W16" s="107">
        <f t="shared" si="6"/>
        <v>3.972675</v>
      </c>
      <c r="X16" s="107">
        <f t="shared" si="7"/>
        <v>0.06909</v>
      </c>
      <c r="Y16" s="107">
        <f t="shared" si="8"/>
        <v>158.154542</v>
      </c>
      <c r="Z16" s="250">
        <f t="shared" si="9"/>
        <v>9.043258000000009</v>
      </c>
      <c r="AA16" s="80"/>
      <c r="AB16" s="79"/>
    </row>
    <row r="17" spans="1:28" s="59" customFormat="1" ht="15">
      <c r="A17" s="206" t="s">
        <v>91</v>
      </c>
      <c r="B17" s="171">
        <v>4267400</v>
      </c>
      <c r="C17" s="169">
        <v>26600</v>
      </c>
      <c r="D17" s="177">
        <v>0.01</v>
      </c>
      <c r="E17" s="171">
        <v>744800</v>
      </c>
      <c r="F17" s="116">
        <v>7600</v>
      </c>
      <c r="G17" s="177">
        <v>0.01</v>
      </c>
      <c r="H17" s="171">
        <v>205200</v>
      </c>
      <c r="I17" s="116">
        <v>22800</v>
      </c>
      <c r="J17" s="177">
        <v>0.13</v>
      </c>
      <c r="K17" s="171">
        <v>5217400</v>
      </c>
      <c r="L17" s="116">
        <v>57000</v>
      </c>
      <c r="M17" s="132">
        <v>0.01</v>
      </c>
      <c r="N17" s="180">
        <v>4993200</v>
      </c>
      <c r="O17" s="181">
        <f t="shared" si="0"/>
        <v>0.9570284049526584</v>
      </c>
      <c r="P17" s="112">
        <f>Volume!K17</f>
        <v>184.8</v>
      </c>
      <c r="Q17" s="70">
        <f>Volume!J17</f>
        <v>192.6</v>
      </c>
      <c r="R17" s="250">
        <f t="shared" si="1"/>
        <v>100.487124</v>
      </c>
      <c r="S17" s="107">
        <f t="shared" si="2"/>
        <v>96.169032</v>
      </c>
      <c r="T17" s="113">
        <f t="shared" si="3"/>
        <v>5160400</v>
      </c>
      <c r="U17" s="107">
        <f t="shared" si="4"/>
        <v>1.1045655375552283</v>
      </c>
      <c r="V17" s="107">
        <f t="shared" si="5"/>
        <v>82.190124</v>
      </c>
      <c r="W17" s="107">
        <f t="shared" si="6"/>
        <v>14.344848</v>
      </c>
      <c r="X17" s="107">
        <f t="shared" si="7"/>
        <v>3.952152</v>
      </c>
      <c r="Y17" s="107">
        <f t="shared" si="8"/>
        <v>95.364192</v>
      </c>
      <c r="Z17" s="250">
        <f t="shared" si="9"/>
        <v>5.122931999999992</v>
      </c>
      <c r="AA17" s="80"/>
      <c r="AB17" s="79"/>
    </row>
    <row r="18" spans="1:28" s="59" customFormat="1" ht="15">
      <c r="A18" s="206" t="s">
        <v>44</v>
      </c>
      <c r="B18" s="171">
        <v>908600</v>
      </c>
      <c r="C18" s="169">
        <v>116875</v>
      </c>
      <c r="D18" s="177">
        <v>0.15</v>
      </c>
      <c r="E18" s="171">
        <v>3575</v>
      </c>
      <c r="F18" s="116">
        <v>550</v>
      </c>
      <c r="G18" s="177">
        <v>0.18</v>
      </c>
      <c r="H18" s="171">
        <v>275</v>
      </c>
      <c r="I18" s="116">
        <v>0</v>
      </c>
      <c r="J18" s="177">
        <v>0</v>
      </c>
      <c r="K18" s="171">
        <v>912450</v>
      </c>
      <c r="L18" s="116">
        <v>117425</v>
      </c>
      <c r="M18" s="132">
        <v>0.15</v>
      </c>
      <c r="N18" s="180">
        <v>905850</v>
      </c>
      <c r="O18" s="181">
        <f t="shared" si="0"/>
        <v>0.9927667269439421</v>
      </c>
      <c r="P18" s="112">
        <f>Volume!K18</f>
        <v>1290</v>
      </c>
      <c r="Q18" s="70">
        <f>Volume!J18</f>
        <v>1280.95</v>
      </c>
      <c r="R18" s="250">
        <f t="shared" si="1"/>
        <v>116.88028275</v>
      </c>
      <c r="S18" s="107">
        <f t="shared" si="2"/>
        <v>116.03485575</v>
      </c>
      <c r="T18" s="113">
        <f t="shared" si="3"/>
        <v>795025</v>
      </c>
      <c r="U18" s="107">
        <f t="shared" si="4"/>
        <v>14.769975786924938</v>
      </c>
      <c r="V18" s="107">
        <f t="shared" si="5"/>
        <v>116.387117</v>
      </c>
      <c r="W18" s="107">
        <f t="shared" si="6"/>
        <v>0.457939625</v>
      </c>
      <c r="X18" s="107">
        <f t="shared" si="7"/>
        <v>0.035226125</v>
      </c>
      <c r="Y18" s="107">
        <f t="shared" si="8"/>
        <v>102.558225</v>
      </c>
      <c r="Z18" s="250">
        <f t="shared" si="9"/>
        <v>14.322057750000013</v>
      </c>
      <c r="AA18" s="80"/>
      <c r="AB18" s="79"/>
    </row>
    <row r="19" spans="1:26" s="9" customFormat="1" ht="15">
      <c r="A19" s="206" t="s">
        <v>152</v>
      </c>
      <c r="B19" s="171">
        <v>4893000</v>
      </c>
      <c r="C19" s="169">
        <v>-73000</v>
      </c>
      <c r="D19" s="177">
        <v>-0.01</v>
      </c>
      <c r="E19" s="171">
        <v>41000</v>
      </c>
      <c r="F19" s="116">
        <v>2000</v>
      </c>
      <c r="G19" s="177">
        <v>0.05</v>
      </c>
      <c r="H19" s="171">
        <v>9000</v>
      </c>
      <c r="I19" s="116">
        <v>0</v>
      </c>
      <c r="J19" s="177">
        <v>0</v>
      </c>
      <c r="K19" s="171">
        <v>4943000</v>
      </c>
      <c r="L19" s="116">
        <v>-71000</v>
      </c>
      <c r="M19" s="132">
        <v>-0.01</v>
      </c>
      <c r="N19" s="180">
        <v>4889000</v>
      </c>
      <c r="O19" s="181">
        <f t="shared" si="0"/>
        <v>0.9890754602468137</v>
      </c>
      <c r="P19" s="112">
        <f>Volume!K19</f>
        <v>331.6</v>
      </c>
      <c r="Q19" s="70">
        <f>Volume!J19</f>
        <v>340.3</v>
      </c>
      <c r="R19" s="250">
        <f t="shared" si="1"/>
        <v>168.21029</v>
      </c>
      <c r="S19" s="107">
        <f t="shared" si="2"/>
        <v>166.37267</v>
      </c>
      <c r="T19" s="113">
        <f t="shared" si="3"/>
        <v>5014000</v>
      </c>
      <c r="U19" s="107">
        <f t="shared" si="4"/>
        <v>-1.4160351017151973</v>
      </c>
      <c r="V19" s="107">
        <f t="shared" si="5"/>
        <v>166.50879</v>
      </c>
      <c r="W19" s="107">
        <f t="shared" si="6"/>
        <v>1.39523</v>
      </c>
      <c r="X19" s="107">
        <f t="shared" si="7"/>
        <v>0.30627</v>
      </c>
      <c r="Y19" s="107">
        <f t="shared" si="8"/>
        <v>166.26424</v>
      </c>
      <c r="Z19" s="250">
        <f t="shared" si="9"/>
        <v>1.9460499999999854</v>
      </c>
    </row>
    <row r="20" spans="1:26" s="9" customFormat="1" ht="15">
      <c r="A20" s="206" t="s">
        <v>249</v>
      </c>
      <c r="B20" s="171">
        <v>9445000</v>
      </c>
      <c r="C20" s="169">
        <v>56000</v>
      </c>
      <c r="D20" s="177">
        <v>0.01</v>
      </c>
      <c r="E20" s="171">
        <v>349000</v>
      </c>
      <c r="F20" s="116">
        <v>18000</v>
      </c>
      <c r="G20" s="177">
        <v>0.05</v>
      </c>
      <c r="H20" s="171">
        <v>31000</v>
      </c>
      <c r="I20" s="116">
        <v>3000</v>
      </c>
      <c r="J20" s="177">
        <v>0.11</v>
      </c>
      <c r="K20" s="171">
        <v>9825000</v>
      </c>
      <c r="L20" s="116">
        <v>77000</v>
      </c>
      <c r="M20" s="132">
        <v>0.01</v>
      </c>
      <c r="N20" s="180">
        <v>9638000</v>
      </c>
      <c r="O20" s="181">
        <f t="shared" si="0"/>
        <v>0.9809669211195928</v>
      </c>
      <c r="P20" s="112">
        <f>Volume!K20</f>
        <v>610.4</v>
      </c>
      <c r="Q20" s="70">
        <f>Volume!J20</f>
        <v>615.95</v>
      </c>
      <c r="R20" s="250">
        <f t="shared" si="1"/>
        <v>605.170875</v>
      </c>
      <c r="S20" s="107">
        <f t="shared" si="2"/>
        <v>593.65261</v>
      </c>
      <c r="T20" s="113">
        <f t="shared" si="3"/>
        <v>9748000</v>
      </c>
      <c r="U20" s="107">
        <f t="shared" si="4"/>
        <v>0.7899056216659827</v>
      </c>
      <c r="V20" s="107">
        <f t="shared" si="5"/>
        <v>581.764775</v>
      </c>
      <c r="W20" s="107">
        <f t="shared" si="6"/>
        <v>21.496655000000004</v>
      </c>
      <c r="X20" s="107">
        <f t="shared" si="7"/>
        <v>1.909445</v>
      </c>
      <c r="Y20" s="107">
        <f t="shared" si="8"/>
        <v>595.01792</v>
      </c>
      <c r="Z20" s="250">
        <f t="shared" si="9"/>
        <v>10.15295500000002</v>
      </c>
    </row>
    <row r="21" spans="1:28" s="59" customFormat="1" ht="15">
      <c r="A21" s="206" t="s">
        <v>1</v>
      </c>
      <c r="B21" s="171">
        <v>975600</v>
      </c>
      <c r="C21" s="169">
        <v>76800</v>
      </c>
      <c r="D21" s="177">
        <v>0.09</v>
      </c>
      <c r="E21" s="171">
        <v>6750</v>
      </c>
      <c r="F21" s="116">
        <v>450</v>
      </c>
      <c r="G21" s="177">
        <v>0.07</v>
      </c>
      <c r="H21" s="171">
        <v>1950</v>
      </c>
      <c r="I21" s="116">
        <v>150</v>
      </c>
      <c r="J21" s="177">
        <v>0.08</v>
      </c>
      <c r="K21" s="171">
        <v>984300</v>
      </c>
      <c r="L21" s="116">
        <v>77400</v>
      </c>
      <c r="M21" s="132">
        <v>0.09</v>
      </c>
      <c r="N21" s="180">
        <v>964650</v>
      </c>
      <c r="O21" s="181">
        <f t="shared" si="0"/>
        <v>0.9800365742151783</v>
      </c>
      <c r="P21" s="112">
        <f>Volume!K21</f>
        <v>2462.35</v>
      </c>
      <c r="Q21" s="70">
        <f>Volume!J21</f>
        <v>2500.3</v>
      </c>
      <c r="R21" s="250">
        <f t="shared" si="1"/>
        <v>246.104529</v>
      </c>
      <c r="S21" s="107">
        <f t="shared" si="2"/>
        <v>241.1914395</v>
      </c>
      <c r="T21" s="113">
        <f t="shared" si="3"/>
        <v>906900</v>
      </c>
      <c r="U21" s="107">
        <f t="shared" si="4"/>
        <v>8.534568309626199</v>
      </c>
      <c r="V21" s="107">
        <f t="shared" si="5"/>
        <v>243.929268</v>
      </c>
      <c r="W21" s="107">
        <f t="shared" si="6"/>
        <v>1.6877025</v>
      </c>
      <c r="X21" s="107">
        <f t="shared" si="7"/>
        <v>0.4875585</v>
      </c>
      <c r="Y21" s="107">
        <f t="shared" si="8"/>
        <v>223.3105215</v>
      </c>
      <c r="Z21" s="250">
        <f t="shared" si="9"/>
        <v>22.79400750000002</v>
      </c>
      <c r="AA21" s="80"/>
      <c r="AB21" s="79"/>
    </row>
    <row r="22" spans="1:26" s="8" customFormat="1" ht="15">
      <c r="A22" s="206" t="s">
        <v>173</v>
      </c>
      <c r="B22" s="305">
        <v>3807600</v>
      </c>
      <c r="C22" s="170">
        <v>41800</v>
      </c>
      <c r="D22" s="178">
        <v>0.01</v>
      </c>
      <c r="E22" s="179">
        <v>197600</v>
      </c>
      <c r="F22" s="174">
        <v>0</v>
      </c>
      <c r="G22" s="178">
        <v>0</v>
      </c>
      <c r="H22" s="172">
        <v>51300</v>
      </c>
      <c r="I22" s="175">
        <v>0</v>
      </c>
      <c r="J22" s="178">
        <v>0</v>
      </c>
      <c r="K22" s="171">
        <v>4056500</v>
      </c>
      <c r="L22" s="116">
        <v>41800</v>
      </c>
      <c r="M22" s="385">
        <v>0.01</v>
      </c>
      <c r="N22" s="182">
        <v>3914000</v>
      </c>
      <c r="O22" s="181">
        <f t="shared" si="0"/>
        <v>0.9648711943793911</v>
      </c>
      <c r="P22" s="112">
        <f>Volume!K22</f>
        <v>106.65</v>
      </c>
      <c r="Q22" s="70">
        <f>Volume!J22</f>
        <v>109.35</v>
      </c>
      <c r="R22" s="250">
        <f t="shared" si="1"/>
        <v>44.3578275</v>
      </c>
      <c r="S22" s="107">
        <f t="shared" si="2"/>
        <v>42.79959</v>
      </c>
      <c r="T22" s="113">
        <f t="shared" si="3"/>
        <v>4014700</v>
      </c>
      <c r="U22" s="107">
        <f t="shared" si="4"/>
        <v>1.0411736867013723</v>
      </c>
      <c r="V22" s="107">
        <f t="shared" si="5"/>
        <v>41.636106</v>
      </c>
      <c r="W22" s="107">
        <f t="shared" si="6"/>
        <v>2.160756</v>
      </c>
      <c r="X22" s="107">
        <f t="shared" si="7"/>
        <v>0.5609655</v>
      </c>
      <c r="Y22" s="107">
        <f t="shared" si="8"/>
        <v>42.8167755</v>
      </c>
      <c r="Z22" s="250">
        <f t="shared" si="9"/>
        <v>1.5410520000000005</v>
      </c>
    </row>
    <row r="23" spans="1:26" s="8" customFormat="1" ht="15">
      <c r="A23" s="206" t="s">
        <v>174</v>
      </c>
      <c r="B23" s="305">
        <v>3672000</v>
      </c>
      <c r="C23" s="170">
        <v>117000</v>
      </c>
      <c r="D23" s="178">
        <v>0.03</v>
      </c>
      <c r="E23" s="179">
        <v>301500</v>
      </c>
      <c r="F23" s="174">
        <v>4500</v>
      </c>
      <c r="G23" s="178">
        <v>0.02</v>
      </c>
      <c r="H23" s="172">
        <v>18000</v>
      </c>
      <c r="I23" s="175">
        <v>0</v>
      </c>
      <c r="J23" s="178">
        <v>0</v>
      </c>
      <c r="K23" s="171">
        <v>3991500</v>
      </c>
      <c r="L23" s="116">
        <v>121500</v>
      </c>
      <c r="M23" s="385">
        <v>0.03</v>
      </c>
      <c r="N23" s="182">
        <v>3717000</v>
      </c>
      <c r="O23" s="181">
        <f t="shared" si="0"/>
        <v>0.9312288613303269</v>
      </c>
      <c r="P23" s="112">
        <f>Volume!K23</f>
        <v>45.6</v>
      </c>
      <c r="Q23" s="70">
        <f>Volume!J23</f>
        <v>45.55</v>
      </c>
      <c r="R23" s="250">
        <f t="shared" si="1"/>
        <v>18.1812825</v>
      </c>
      <c r="S23" s="107">
        <f t="shared" si="2"/>
        <v>16.930935</v>
      </c>
      <c r="T23" s="113">
        <f t="shared" si="3"/>
        <v>3870000</v>
      </c>
      <c r="U23" s="107">
        <f t="shared" si="4"/>
        <v>3.1395348837209305</v>
      </c>
      <c r="V23" s="107">
        <f t="shared" si="5"/>
        <v>16.72596</v>
      </c>
      <c r="W23" s="107">
        <f t="shared" si="6"/>
        <v>1.3733325</v>
      </c>
      <c r="X23" s="107">
        <f t="shared" si="7"/>
        <v>0.08199</v>
      </c>
      <c r="Y23" s="107">
        <f t="shared" si="8"/>
        <v>17.6472</v>
      </c>
      <c r="Z23" s="250">
        <f t="shared" si="9"/>
        <v>0.5340824999999967</v>
      </c>
    </row>
    <row r="24" spans="1:28" s="59" customFormat="1" ht="15">
      <c r="A24" s="206" t="s">
        <v>2</v>
      </c>
      <c r="B24" s="171">
        <v>3676200</v>
      </c>
      <c r="C24" s="169">
        <v>-31900</v>
      </c>
      <c r="D24" s="177">
        <v>-0.01</v>
      </c>
      <c r="E24" s="171">
        <v>70400</v>
      </c>
      <c r="F24" s="116">
        <v>0</v>
      </c>
      <c r="G24" s="177">
        <v>0</v>
      </c>
      <c r="H24" s="171">
        <v>3300</v>
      </c>
      <c r="I24" s="116">
        <v>0</v>
      </c>
      <c r="J24" s="177">
        <v>0</v>
      </c>
      <c r="K24" s="171">
        <v>3749900</v>
      </c>
      <c r="L24" s="116">
        <v>-31900</v>
      </c>
      <c r="M24" s="132">
        <v>-0.01</v>
      </c>
      <c r="N24" s="180">
        <v>3698200</v>
      </c>
      <c r="O24" s="181">
        <f t="shared" si="0"/>
        <v>0.9862129656790848</v>
      </c>
      <c r="P24" s="112">
        <f>Volume!K24</f>
        <v>322.75</v>
      </c>
      <c r="Q24" s="70">
        <f>Volume!J24</f>
        <v>325.2</v>
      </c>
      <c r="R24" s="250">
        <f t="shared" si="1"/>
        <v>121.946748</v>
      </c>
      <c r="S24" s="107">
        <f t="shared" si="2"/>
        <v>120.265464</v>
      </c>
      <c r="T24" s="113">
        <f t="shared" si="3"/>
        <v>3781800</v>
      </c>
      <c r="U24" s="107">
        <f t="shared" si="4"/>
        <v>-0.8435136707388016</v>
      </c>
      <c r="V24" s="107">
        <f t="shared" si="5"/>
        <v>119.550024</v>
      </c>
      <c r="W24" s="107">
        <f t="shared" si="6"/>
        <v>2.289408</v>
      </c>
      <c r="X24" s="107">
        <f t="shared" si="7"/>
        <v>0.107316</v>
      </c>
      <c r="Y24" s="107">
        <f t="shared" si="8"/>
        <v>122.057595</v>
      </c>
      <c r="Z24" s="250">
        <f t="shared" si="9"/>
        <v>-0.1108470000000068</v>
      </c>
      <c r="AA24" s="80"/>
      <c r="AB24" s="79"/>
    </row>
    <row r="25" spans="1:28" s="59" customFormat="1" ht="15">
      <c r="A25" s="206" t="s">
        <v>92</v>
      </c>
      <c r="B25" s="171">
        <v>1161600</v>
      </c>
      <c r="C25" s="169">
        <v>-177600</v>
      </c>
      <c r="D25" s="177">
        <v>-0.13</v>
      </c>
      <c r="E25" s="171">
        <v>68800</v>
      </c>
      <c r="F25" s="116">
        <v>3200</v>
      </c>
      <c r="G25" s="177">
        <v>0.05</v>
      </c>
      <c r="H25" s="171">
        <v>6400</v>
      </c>
      <c r="I25" s="116">
        <v>0</v>
      </c>
      <c r="J25" s="177">
        <v>0</v>
      </c>
      <c r="K25" s="171">
        <v>1236800</v>
      </c>
      <c r="L25" s="116">
        <v>-174400</v>
      </c>
      <c r="M25" s="132">
        <v>-0.12</v>
      </c>
      <c r="N25" s="180">
        <v>1196800</v>
      </c>
      <c r="O25" s="181">
        <f t="shared" si="0"/>
        <v>0.9676584734799483</v>
      </c>
      <c r="P25" s="112">
        <f>Volume!K25</f>
        <v>265.75</v>
      </c>
      <c r="Q25" s="70">
        <f>Volume!J25</f>
        <v>280.55</v>
      </c>
      <c r="R25" s="250">
        <f t="shared" si="1"/>
        <v>34.698424</v>
      </c>
      <c r="S25" s="107">
        <f t="shared" si="2"/>
        <v>33.576224</v>
      </c>
      <c r="T25" s="113">
        <f t="shared" si="3"/>
        <v>1411200</v>
      </c>
      <c r="U25" s="107">
        <f t="shared" si="4"/>
        <v>-12.35827664399093</v>
      </c>
      <c r="V25" s="107">
        <f t="shared" si="5"/>
        <v>32.588688</v>
      </c>
      <c r="W25" s="107">
        <f t="shared" si="6"/>
        <v>1.930184</v>
      </c>
      <c r="X25" s="107">
        <f t="shared" si="7"/>
        <v>0.179552</v>
      </c>
      <c r="Y25" s="107">
        <f t="shared" si="8"/>
        <v>37.50264</v>
      </c>
      <c r="Z25" s="250">
        <f t="shared" si="9"/>
        <v>-2.8042159999999967</v>
      </c>
      <c r="AA25" s="80"/>
      <c r="AB25" s="79"/>
    </row>
    <row r="26" spans="1:26" s="8" customFormat="1" ht="15">
      <c r="A26" s="206" t="s">
        <v>153</v>
      </c>
      <c r="B26" s="171">
        <v>9092450</v>
      </c>
      <c r="C26" s="169">
        <v>454750</v>
      </c>
      <c r="D26" s="177">
        <v>0.05</v>
      </c>
      <c r="E26" s="171">
        <v>436050</v>
      </c>
      <c r="F26" s="116">
        <v>54400</v>
      </c>
      <c r="G26" s="177">
        <v>0.14</v>
      </c>
      <c r="H26" s="171">
        <v>101150</v>
      </c>
      <c r="I26" s="116">
        <v>9350</v>
      </c>
      <c r="J26" s="177">
        <v>0.1</v>
      </c>
      <c r="K26" s="171">
        <v>9629650</v>
      </c>
      <c r="L26" s="116">
        <v>518500</v>
      </c>
      <c r="M26" s="132">
        <v>0.06</v>
      </c>
      <c r="N26" s="180">
        <v>9516600</v>
      </c>
      <c r="O26" s="181">
        <f t="shared" si="0"/>
        <v>0.9882602171418483</v>
      </c>
      <c r="P26" s="112">
        <f>Volume!K26</f>
        <v>669.1</v>
      </c>
      <c r="Q26" s="70">
        <f>Volume!J26</f>
        <v>669.9</v>
      </c>
      <c r="R26" s="250">
        <f t="shared" si="1"/>
        <v>645.0902535</v>
      </c>
      <c r="S26" s="107">
        <f t="shared" si="2"/>
        <v>637.517034</v>
      </c>
      <c r="T26" s="113">
        <f t="shared" si="3"/>
        <v>9111150</v>
      </c>
      <c r="U26" s="107">
        <f t="shared" si="4"/>
        <v>5.690829368411232</v>
      </c>
      <c r="V26" s="107">
        <f t="shared" si="5"/>
        <v>609.1032255</v>
      </c>
      <c r="W26" s="107">
        <f t="shared" si="6"/>
        <v>29.2109895</v>
      </c>
      <c r="X26" s="107">
        <f t="shared" si="7"/>
        <v>6.7760385</v>
      </c>
      <c r="Y26" s="107">
        <f t="shared" si="8"/>
        <v>609.6270465</v>
      </c>
      <c r="Z26" s="250">
        <f t="shared" si="9"/>
        <v>35.46320700000001</v>
      </c>
    </row>
    <row r="27" spans="1:26" s="8" customFormat="1" ht="15">
      <c r="A27" s="206" t="s">
        <v>175</v>
      </c>
      <c r="B27" s="305">
        <v>1008700</v>
      </c>
      <c r="C27" s="170">
        <v>114400</v>
      </c>
      <c r="D27" s="178">
        <v>0.13</v>
      </c>
      <c r="E27" s="179">
        <v>6600</v>
      </c>
      <c r="F27" s="174">
        <v>0</v>
      </c>
      <c r="G27" s="178">
        <v>0</v>
      </c>
      <c r="H27" s="172">
        <v>0</v>
      </c>
      <c r="I27" s="175">
        <v>0</v>
      </c>
      <c r="J27" s="178">
        <v>0</v>
      </c>
      <c r="K27" s="171">
        <v>1015300</v>
      </c>
      <c r="L27" s="116">
        <v>114400</v>
      </c>
      <c r="M27" s="385">
        <v>0.13</v>
      </c>
      <c r="N27" s="182">
        <v>1006500</v>
      </c>
      <c r="O27" s="181">
        <f t="shared" si="0"/>
        <v>0.991332611050921</v>
      </c>
      <c r="P27" s="112">
        <f>Volume!K27</f>
        <v>313.35</v>
      </c>
      <c r="Q27" s="70">
        <f>Volume!J27</f>
        <v>314.9</v>
      </c>
      <c r="R27" s="250">
        <f t="shared" si="1"/>
        <v>31.971797</v>
      </c>
      <c r="S27" s="107">
        <f t="shared" si="2"/>
        <v>31.694685</v>
      </c>
      <c r="T27" s="113">
        <f t="shared" si="3"/>
        <v>900900</v>
      </c>
      <c r="U27" s="107">
        <f t="shared" si="4"/>
        <v>12.698412698412698</v>
      </c>
      <c r="V27" s="107">
        <f t="shared" si="5"/>
        <v>31.763963</v>
      </c>
      <c r="W27" s="107">
        <f t="shared" si="6"/>
        <v>0.20783399999999996</v>
      </c>
      <c r="X27" s="107">
        <f t="shared" si="7"/>
        <v>0</v>
      </c>
      <c r="Y27" s="107">
        <f t="shared" si="8"/>
        <v>28.2297015</v>
      </c>
      <c r="Z27" s="250">
        <f t="shared" si="9"/>
        <v>3.742095499999998</v>
      </c>
    </row>
    <row r="28" spans="1:26" s="8" customFormat="1" ht="15">
      <c r="A28" s="206" t="s">
        <v>176</v>
      </c>
      <c r="B28" s="305">
        <v>3601800</v>
      </c>
      <c r="C28" s="170">
        <v>48300</v>
      </c>
      <c r="D28" s="178">
        <v>0.01</v>
      </c>
      <c r="E28" s="179">
        <v>276000</v>
      </c>
      <c r="F28" s="174">
        <v>0</v>
      </c>
      <c r="G28" s="178">
        <v>0</v>
      </c>
      <c r="H28" s="172">
        <v>117300</v>
      </c>
      <c r="I28" s="175">
        <v>0</v>
      </c>
      <c r="J28" s="178">
        <v>0</v>
      </c>
      <c r="K28" s="171">
        <v>3995100</v>
      </c>
      <c r="L28" s="116">
        <v>48300</v>
      </c>
      <c r="M28" s="385">
        <v>0.01</v>
      </c>
      <c r="N28" s="182">
        <v>3877800</v>
      </c>
      <c r="O28" s="181">
        <f t="shared" si="0"/>
        <v>0.9706390328151986</v>
      </c>
      <c r="P28" s="112">
        <f>Volume!K28</f>
        <v>35.95</v>
      </c>
      <c r="Q28" s="70">
        <f>Volume!J28</f>
        <v>35.7</v>
      </c>
      <c r="R28" s="250">
        <f t="shared" si="1"/>
        <v>14.262507</v>
      </c>
      <c r="S28" s="107">
        <f t="shared" si="2"/>
        <v>13.843746</v>
      </c>
      <c r="T28" s="113">
        <f t="shared" si="3"/>
        <v>3946800</v>
      </c>
      <c r="U28" s="107">
        <f t="shared" si="4"/>
        <v>1.2237762237762237</v>
      </c>
      <c r="V28" s="107">
        <f t="shared" si="5"/>
        <v>12.858426000000001</v>
      </c>
      <c r="W28" s="107">
        <f t="shared" si="6"/>
        <v>0.98532</v>
      </c>
      <c r="X28" s="107">
        <f t="shared" si="7"/>
        <v>0.41876100000000005</v>
      </c>
      <c r="Y28" s="107">
        <f t="shared" si="8"/>
        <v>14.188746</v>
      </c>
      <c r="Z28" s="250">
        <f t="shared" si="9"/>
        <v>0.0737609999999993</v>
      </c>
    </row>
    <row r="29" spans="1:28" s="59" customFormat="1" ht="15">
      <c r="A29" s="206" t="s">
        <v>3</v>
      </c>
      <c r="B29" s="171">
        <v>3592500</v>
      </c>
      <c r="C29" s="169">
        <v>178750</v>
      </c>
      <c r="D29" s="177">
        <v>0.05</v>
      </c>
      <c r="E29" s="171">
        <v>106250</v>
      </c>
      <c r="F29" s="116">
        <v>3750</v>
      </c>
      <c r="G29" s="177">
        <v>0.04</v>
      </c>
      <c r="H29" s="171">
        <v>7500</v>
      </c>
      <c r="I29" s="116">
        <v>1250</v>
      </c>
      <c r="J29" s="177">
        <v>0.2</v>
      </c>
      <c r="K29" s="171">
        <v>3706250</v>
      </c>
      <c r="L29" s="116">
        <v>183750</v>
      </c>
      <c r="M29" s="132">
        <v>0.05</v>
      </c>
      <c r="N29" s="180">
        <v>3543750</v>
      </c>
      <c r="O29" s="181">
        <f t="shared" si="0"/>
        <v>0.9561551433389545</v>
      </c>
      <c r="P29" s="112">
        <f>Volume!K29</f>
        <v>247.4</v>
      </c>
      <c r="Q29" s="70">
        <f>Volume!J29</f>
        <v>245.75</v>
      </c>
      <c r="R29" s="250">
        <f t="shared" si="1"/>
        <v>91.08109375</v>
      </c>
      <c r="S29" s="107">
        <f t="shared" si="2"/>
        <v>87.08765625</v>
      </c>
      <c r="T29" s="113">
        <f t="shared" si="3"/>
        <v>3522500</v>
      </c>
      <c r="U29" s="107">
        <f t="shared" si="4"/>
        <v>5.2164655784244145</v>
      </c>
      <c r="V29" s="107">
        <f t="shared" si="5"/>
        <v>88.2856875</v>
      </c>
      <c r="W29" s="107">
        <f t="shared" si="6"/>
        <v>2.61109375</v>
      </c>
      <c r="X29" s="107">
        <f t="shared" si="7"/>
        <v>0.1843125</v>
      </c>
      <c r="Y29" s="107">
        <f t="shared" si="8"/>
        <v>87.14665</v>
      </c>
      <c r="Z29" s="250">
        <f t="shared" si="9"/>
        <v>3.93444375</v>
      </c>
      <c r="AA29" s="80"/>
      <c r="AB29" s="79"/>
    </row>
    <row r="30" spans="1:26" s="8" customFormat="1" ht="15">
      <c r="A30" s="206" t="s">
        <v>235</v>
      </c>
      <c r="B30" s="171">
        <v>1058925</v>
      </c>
      <c r="C30" s="169">
        <v>-89775</v>
      </c>
      <c r="D30" s="177">
        <v>-0.08</v>
      </c>
      <c r="E30" s="171">
        <v>4725</v>
      </c>
      <c r="F30" s="116">
        <v>1050</v>
      </c>
      <c r="G30" s="177">
        <v>0.29</v>
      </c>
      <c r="H30" s="171">
        <v>0</v>
      </c>
      <c r="I30" s="116">
        <v>0</v>
      </c>
      <c r="J30" s="177">
        <v>0</v>
      </c>
      <c r="K30" s="171">
        <v>1063650</v>
      </c>
      <c r="L30" s="116">
        <v>-88725</v>
      </c>
      <c r="M30" s="132">
        <v>-0.08</v>
      </c>
      <c r="N30" s="180">
        <v>1057350</v>
      </c>
      <c r="O30" s="181">
        <f t="shared" si="0"/>
        <v>0.9940769990128332</v>
      </c>
      <c r="P30" s="112">
        <f>Volume!K30</f>
        <v>375.35</v>
      </c>
      <c r="Q30" s="70">
        <f>Volume!J30</f>
        <v>382.55</v>
      </c>
      <c r="R30" s="250">
        <f t="shared" si="1"/>
        <v>40.68993075</v>
      </c>
      <c r="S30" s="107">
        <f t="shared" si="2"/>
        <v>40.44892425</v>
      </c>
      <c r="T30" s="113">
        <f t="shared" si="3"/>
        <v>1152375</v>
      </c>
      <c r="U30" s="107">
        <f t="shared" si="4"/>
        <v>-7.699316628701594</v>
      </c>
      <c r="V30" s="107">
        <f t="shared" si="5"/>
        <v>40.509175875</v>
      </c>
      <c r="W30" s="107">
        <f t="shared" si="6"/>
        <v>0.180754875</v>
      </c>
      <c r="X30" s="107">
        <f t="shared" si="7"/>
        <v>0</v>
      </c>
      <c r="Y30" s="107">
        <f t="shared" si="8"/>
        <v>43.254395625</v>
      </c>
      <c r="Z30" s="250">
        <f t="shared" si="9"/>
        <v>-2.5644648749999988</v>
      </c>
    </row>
    <row r="31" spans="1:26" s="8" customFormat="1" ht="15">
      <c r="A31" s="206" t="s">
        <v>177</v>
      </c>
      <c r="B31" s="305">
        <v>691200</v>
      </c>
      <c r="C31" s="170">
        <v>-20400</v>
      </c>
      <c r="D31" s="178">
        <v>-0.03</v>
      </c>
      <c r="E31" s="179">
        <v>9600</v>
      </c>
      <c r="F31" s="174">
        <v>0</v>
      </c>
      <c r="G31" s="178">
        <v>0</v>
      </c>
      <c r="H31" s="172">
        <v>0</v>
      </c>
      <c r="I31" s="175">
        <v>0</v>
      </c>
      <c r="J31" s="178">
        <v>0</v>
      </c>
      <c r="K31" s="171">
        <v>700800</v>
      </c>
      <c r="L31" s="116">
        <v>-20400</v>
      </c>
      <c r="M31" s="385">
        <v>-0.03</v>
      </c>
      <c r="N31" s="182">
        <v>682800</v>
      </c>
      <c r="O31" s="181">
        <f t="shared" si="0"/>
        <v>0.9743150684931506</v>
      </c>
      <c r="P31" s="112">
        <f>Volume!K31</f>
        <v>330.9</v>
      </c>
      <c r="Q31" s="70">
        <f>Volume!J31</f>
        <v>337.5</v>
      </c>
      <c r="R31" s="250">
        <f t="shared" si="1"/>
        <v>23.652</v>
      </c>
      <c r="S31" s="107">
        <f t="shared" si="2"/>
        <v>23.0445</v>
      </c>
      <c r="T31" s="113">
        <f t="shared" si="3"/>
        <v>721200</v>
      </c>
      <c r="U31" s="107">
        <f t="shared" si="4"/>
        <v>-2.828618968386023</v>
      </c>
      <c r="V31" s="107">
        <f t="shared" si="5"/>
        <v>23.328</v>
      </c>
      <c r="W31" s="107">
        <f t="shared" si="6"/>
        <v>0.324</v>
      </c>
      <c r="X31" s="107">
        <f t="shared" si="7"/>
        <v>0</v>
      </c>
      <c r="Y31" s="107">
        <f t="shared" si="8"/>
        <v>23.864507999999997</v>
      </c>
      <c r="Z31" s="250">
        <f t="shared" si="9"/>
        <v>-0.21250799999999614</v>
      </c>
    </row>
    <row r="32" spans="1:26" s="8" customFormat="1" ht="15">
      <c r="A32" s="206" t="s">
        <v>199</v>
      </c>
      <c r="B32" s="171">
        <v>2764500</v>
      </c>
      <c r="C32" s="169">
        <v>-9500</v>
      </c>
      <c r="D32" s="177">
        <v>0</v>
      </c>
      <c r="E32" s="171">
        <v>38000</v>
      </c>
      <c r="F32" s="116">
        <v>-1900</v>
      </c>
      <c r="G32" s="177">
        <v>-0.05</v>
      </c>
      <c r="H32" s="171">
        <v>3800</v>
      </c>
      <c r="I32" s="116">
        <v>0</v>
      </c>
      <c r="J32" s="177">
        <v>0</v>
      </c>
      <c r="K32" s="171">
        <v>2806300</v>
      </c>
      <c r="L32" s="116">
        <v>-11400</v>
      </c>
      <c r="M32" s="132">
        <v>0</v>
      </c>
      <c r="N32" s="180">
        <v>2779700</v>
      </c>
      <c r="O32" s="181">
        <f t="shared" si="0"/>
        <v>0.990521327014218</v>
      </c>
      <c r="P32" s="112">
        <f>Volume!K32</f>
        <v>262.7</v>
      </c>
      <c r="Q32" s="70">
        <f>Volume!J32</f>
        <v>265.15</v>
      </c>
      <c r="R32" s="250">
        <f t="shared" si="1"/>
        <v>74.4090445</v>
      </c>
      <c r="S32" s="107">
        <f t="shared" si="2"/>
        <v>73.70374549999998</v>
      </c>
      <c r="T32" s="113">
        <f t="shared" si="3"/>
        <v>2817700</v>
      </c>
      <c r="U32" s="107">
        <f t="shared" si="4"/>
        <v>-0.4045853000674309</v>
      </c>
      <c r="V32" s="107">
        <f t="shared" si="5"/>
        <v>73.30071749999999</v>
      </c>
      <c r="W32" s="107">
        <f t="shared" si="6"/>
        <v>1.00757</v>
      </c>
      <c r="X32" s="107">
        <f t="shared" si="7"/>
        <v>0.10075699999999999</v>
      </c>
      <c r="Y32" s="107">
        <f t="shared" si="8"/>
        <v>74.020979</v>
      </c>
      <c r="Z32" s="250">
        <f t="shared" si="9"/>
        <v>0.3880654999999962</v>
      </c>
    </row>
    <row r="33" spans="1:26" s="8" customFormat="1" ht="15">
      <c r="A33" s="206" t="s">
        <v>236</v>
      </c>
      <c r="B33" s="171">
        <v>3193200</v>
      </c>
      <c r="C33" s="169">
        <v>34200</v>
      </c>
      <c r="D33" s="177">
        <v>0.01</v>
      </c>
      <c r="E33" s="171">
        <v>243000</v>
      </c>
      <c r="F33" s="116">
        <v>0</v>
      </c>
      <c r="G33" s="177">
        <v>0</v>
      </c>
      <c r="H33" s="171">
        <v>18000</v>
      </c>
      <c r="I33" s="116">
        <v>1800</v>
      </c>
      <c r="J33" s="177">
        <v>0.11</v>
      </c>
      <c r="K33" s="171">
        <v>3454200</v>
      </c>
      <c r="L33" s="116">
        <v>36000</v>
      </c>
      <c r="M33" s="132">
        <v>0.01</v>
      </c>
      <c r="N33" s="180">
        <v>3348000</v>
      </c>
      <c r="O33" s="181">
        <f t="shared" si="0"/>
        <v>0.969254820218864</v>
      </c>
      <c r="P33" s="112">
        <f>Volume!K33</f>
        <v>145.6</v>
      </c>
      <c r="Q33" s="70">
        <f>Volume!J33</f>
        <v>147.4</v>
      </c>
      <c r="R33" s="250">
        <f t="shared" si="1"/>
        <v>50.914908</v>
      </c>
      <c r="S33" s="107">
        <f t="shared" si="2"/>
        <v>49.34952</v>
      </c>
      <c r="T33" s="113">
        <f t="shared" si="3"/>
        <v>3418200</v>
      </c>
      <c r="U33" s="107">
        <f t="shared" si="4"/>
        <v>1.05318588730911</v>
      </c>
      <c r="V33" s="107">
        <f t="shared" si="5"/>
        <v>47.067768</v>
      </c>
      <c r="W33" s="107">
        <f t="shared" si="6"/>
        <v>3.58182</v>
      </c>
      <c r="X33" s="107">
        <f t="shared" si="7"/>
        <v>0.26532</v>
      </c>
      <c r="Y33" s="107">
        <f t="shared" si="8"/>
        <v>49.768992</v>
      </c>
      <c r="Z33" s="250">
        <f t="shared" si="9"/>
        <v>1.1459159999999997</v>
      </c>
    </row>
    <row r="34" spans="1:26" s="8" customFormat="1" ht="15">
      <c r="A34" s="206" t="s">
        <v>178</v>
      </c>
      <c r="B34" s="305">
        <v>799500</v>
      </c>
      <c r="C34" s="170">
        <v>-1250</v>
      </c>
      <c r="D34" s="178">
        <v>0</v>
      </c>
      <c r="E34" s="179">
        <v>5000</v>
      </c>
      <c r="F34" s="174">
        <v>0</v>
      </c>
      <c r="G34" s="178">
        <v>0</v>
      </c>
      <c r="H34" s="172">
        <v>0</v>
      </c>
      <c r="I34" s="175">
        <v>0</v>
      </c>
      <c r="J34" s="178">
        <v>0</v>
      </c>
      <c r="K34" s="171">
        <v>804500</v>
      </c>
      <c r="L34" s="116">
        <v>-1250</v>
      </c>
      <c r="M34" s="385">
        <v>0</v>
      </c>
      <c r="N34" s="182">
        <v>777250</v>
      </c>
      <c r="O34" s="181">
        <f t="shared" si="0"/>
        <v>0.9661280298321939</v>
      </c>
      <c r="P34" s="112">
        <f>Volume!K34</f>
        <v>2831.6</v>
      </c>
      <c r="Q34" s="70">
        <f>Volume!J34</f>
        <v>2796.1</v>
      </c>
      <c r="R34" s="250">
        <f t="shared" si="1"/>
        <v>224.946245</v>
      </c>
      <c r="S34" s="107">
        <f t="shared" si="2"/>
        <v>217.3268725</v>
      </c>
      <c r="T34" s="113">
        <f t="shared" si="3"/>
        <v>805750</v>
      </c>
      <c r="U34" s="107">
        <f t="shared" si="4"/>
        <v>-0.15513496742165683</v>
      </c>
      <c r="V34" s="107">
        <f t="shared" si="5"/>
        <v>223.548195</v>
      </c>
      <c r="W34" s="107">
        <f t="shared" si="6"/>
        <v>1.39805</v>
      </c>
      <c r="X34" s="107">
        <f t="shared" si="7"/>
        <v>0</v>
      </c>
      <c r="Y34" s="107">
        <f t="shared" si="8"/>
        <v>228.15617</v>
      </c>
      <c r="Z34" s="250">
        <f t="shared" si="9"/>
        <v>-3.2099249999999984</v>
      </c>
    </row>
    <row r="35" spans="1:28" s="59" customFormat="1" ht="15">
      <c r="A35" s="206" t="s">
        <v>210</v>
      </c>
      <c r="B35" s="171">
        <v>2770400</v>
      </c>
      <c r="C35" s="169">
        <v>149600</v>
      </c>
      <c r="D35" s="177">
        <v>0.06</v>
      </c>
      <c r="E35" s="171">
        <v>98000</v>
      </c>
      <c r="F35" s="116">
        <v>5200</v>
      </c>
      <c r="G35" s="177">
        <v>0.06</v>
      </c>
      <c r="H35" s="171">
        <v>1600</v>
      </c>
      <c r="I35" s="116">
        <v>0</v>
      </c>
      <c r="J35" s="177">
        <v>0</v>
      </c>
      <c r="K35" s="171">
        <v>2870000</v>
      </c>
      <c r="L35" s="116">
        <v>154800</v>
      </c>
      <c r="M35" s="132">
        <v>0.06</v>
      </c>
      <c r="N35" s="180">
        <v>2820000</v>
      </c>
      <c r="O35" s="181">
        <f t="shared" si="0"/>
        <v>0.9825783972125436</v>
      </c>
      <c r="P35" s="112">
        <f>Volume!K35</f>
        <v>805.65</v>
      </c>
      <c r="Q35" s="70">
        <f>Volume!J35</f>
        <v>806.75</v>
      </c>
      <c r="R35" s="250">
        <f t="shared" si="1"/>
        <v>231.53725</v>
      </c>
      <c r="S35" s="107">
        <f t="shared" si="2"/>
        <v>227.5035</v>
      </c>
      <c r="T35" s="113">
        <f t="shared" si="3"/>
        <v>2715200</v>
      </c>
      <c r="U35" s="107">
        <f t="shared" si="4"/>
        <v>5.70123747790218</v>
      </c>
      <c r="V35" s="107">
        <f t="shared" si="5"/>
        <v>223.50202</v>
      </c>
      <c r="W35" s="107">
        <f t="shared" si="6"/>
        <v>7.90615</v>
      </c>
      <c r="X35" s="107">
        <f t="shared" si="7"/>
        <v>0.12908</v>
      </c>
      <c r="Y35" s="107">
        <f t="shared" si="8"/>
        <v>218.750088</v>
      </c>
      <c r="Z35" s="250">
        <f t="shared" si="9"/>
        <v>12.787161999999995</v>
      </c>
      <c r="AA35" s="80"/>
      <c r="AB35" s="79"/>
    </row>
    <row r="36" spans="1:26" s="8" customFormat="1" ht="15">
      <c r="A36" s="206" t="s">
        <v>237</v>
      </c>
      <c r="B36" s="305">
        <v>7468800</v>
      </c>
      <c r="C36" s="170">
        <v>0</v>
      </c>
      <c r="D36" s="178">
        <v>0</v>
      </c>
      <c r="E36" s="179">
        <v>254400</v>
      </c>
      <c r="F36" s="174">
        <v>-14400</v>
      </c>
      <c r="G36" s="178">
        <v>-0.05</v>
      </c>
      <c r="H36" s="172">
        <v>72000</v>
      </c>
      <c r="I36" s="175">
        <v>0</v>
      </c>
      <c r="J36" s="178">
        <v>0</v>
      </c>
      <c r="K36" s="171">
        <v>7795200</v>
      </c>
      <c r="L36" s="116">
        <v>-14400</v>
      </c>
      <c r="M36" s="385">
        <v>0</v>
      </c>
      <c r="N36" s="182">
        <v>7713600</v>
      </c>
      <c r="O36" s="181">
        <f t="shared" si="0"/>
        <v>0.9895320197044335</v>
      </c>
      <c r="P36" s="112">
        <f>Volume!K36</f>
        <v>105.25</v>
      </c>
      <c r="Q36" s="70">
        <f>Volume!J36</f>
        <v>107.2</v>
      </c>
      <c r="R36" s="250">
        <f t="shared" si="1"/>
        <v>83.564544</v>
      </c>
      <c r="S36" s="107">
        <f t="shared" si="2"/>
        <v>82.689792</v>
      </c>
      <c r="T36" s="113">
        <f t="shared" si="3"/>
        <v>7809600</v>
      </c>
      <c r="U36" s="107">
        <f t="shared" si="4"/>
        <v>-0.18438844499078058</v>
      </c>
      <c r="V36" s="107">
        <f t="shared" si="5"/>
        <v>80.065536</v>
      </c>
      <c r="W36" s="107">
        <f t="shared" si="6"/>
        <v>2.727168</v>
      </c>
      <c r="X36" s="107">
        <f t="shared" si="7"/>
        <v>0.77184</v>
      </c>
      <c r="Y36" s="107">
        <f t="shared" si="8"/>
        <v>82.19604</v>
      </c>
      <c r="Z36" s="250">
        <f t="shared" si="9"/>
        <v>1.3685040000000015</v>
      </c>
    </row>
    <row r="37" spans="1:26" s="8" customFormat="1" ht="15">
      <c r="A37" s="206" t="s">
        <v>179</v>
      </c>
      <c r="B37" s="305">
        <v>18464200</v>
      </c>
      <c r="C37" s="170">
        <v>62150</v>
      </c>
      <c r="D37" s="178">
        <v>0</v>
      </c>
      <c r="E37" s="179">
        <v>1593300</v>
      </c>
      <c r="F37" s="174">
        <v>28250</v>
      </c>
      <c r="G37" s="178">
        <v>0.02</v>
      </c>
      <c r="H37" s="172">
        <v>33900</v>
      </c>
      <c r="I37" s="175">
        <v>0</v>
      </c>
      <c r="J37" s="178">
        <v>0</v>
      </c>
      <c r="K37" s="171">
        <v>20091400</v>
      </c>
      <c r="L37" s="116">
        <v>90400</v>
      </c>
      <c r="M37" s="385">
        <v>0</v>
      </c>
      <c r="N37" s="182">
        <v>19458600</v>
      </c>
      <c r="O37" s="181">
        <f t="shared" si="0"/>
        <v>0.968503937007874</v>
      </c>
      <c r="P37" s="112">
        <f>Volume!K37</f>
        <v>46.3</v>
      </c>
      <c r="Q37" s="70">
        <f>Volume!J37</f>
        <v>46.45</v>
      </c>
      <c r="R37" s="250">
        <f t="shared" si="1"/>
        <v>93.324553</v>
      </c>
      <c r="S37" s="107">
        <f t="shared" si="2"/>
        <v>90.385197</v>
      </c>
      <c r="T37" s="113">
        <f t="shared" si="3"/>
        <v>20001000</v>
      </c>
      <c r="U37" s="107">
        <f t="shared" si="4"/>
        <v>0.4519774011299435</v>
      </c>
      <c r="V37" s="107">
        <f t="shared" si="5"/>
        <v>85.766209</v>
      </c>
      <c r="W37" s="107">
        <f t="shared" si="6"/>
        <v>7.4008785</v>
      </c>
      <c r="X37" s="107">
        <f t="shared" si="7"/>
        <v>0.1574655</v>
      </c>
      <c r="Y37" s="107">
        <f t="shared" si="8"/>
        <v>92.60463</v>
      </c>
      <c r="Z37" s="250">
        <f t="shared" si="9"/>
        <v>0.7199229999999943</v>
      </c>
    </row>
    <row r="38" spans="1:26" s="8" customFormat="1" ht="15">
      <c r="A38" s="206" t="s">
        <v>180</v>
      </c>
      <c r="B38" s="305">
        <v>603200</v>
      </c>
      <c r="C38" s="170">
        <v>63700</v>
      </c>
      <c r="D38" s="178">
        <v>0.12</v>
      </c>
      <c r="E38" s="179">
        <v>14300</v>
      </c>
      <c r="F38" s="174">
        <v>0</v>
      </c>
      <c r="G38" s="178">
        <v>0</v>
      </c>
      <c r="H38" s="172">
        <v>45500</v>
      </c>
      <c r="I38" s="175">
        <v>0</v>
      </c>
      <c r="J38" s="178">
        <v>0</v>
      </c>
      <c r="K38" s="171">
        <v>663000</v>
      </c>
      <c r="L38" s="116">
        <v>63700</v>
      </c>
      <c r="M38" s="385">
        <v>0.11</v>
      </c>
      <c r="N38" s="182">
        <v>639600</v>
      </c>
      <c r="O38" s="181">
        <f t="shared" si="0"/>
        <v>0.9647058823529412</v>
      </c>
      <c r="P38" s="112">
        <f>Volume!K38</f>
        <v>209.8</v>
      </c>
      <c r="Q38" s="70">
        <f>Volume!J38</f>
        <v>215.95</v>
      </c>
      <c r="R38" s="250">
        <f t="shared" si="1"/>
        <v>14.317485</v>
      </c>
      <c r="S38" s="107">
        <f t="shared" si="2"/>
        <v>13.812162</v>
      </c>
      <c r="T38" s="113">
        <f t="shared" si="3"/>
        <v>599300</v>
      </c>
      <c r="U38" s="107">
        <f t="shared" si="4"/>
        <v>10.629067245119305</v>
      </c>
      <c r="V38" s="107">
        <f t="shared" si="5"/>
        <v>13.026104</v>
      </c>
      <c r="W38" s="107">
        <f t="shared" si="6"/>
        <v>0.3088085</v>
      </c>
      <c r="X38" s="107">
        <f t="shared" si="7"/>
        <v>0.9825725</v>
      </c>
      <c r="Y38" s="107">
        <f t="shared" si="8"/>
        <v>12.573314</v>
      </c>
      <c r="Z38" s="250">
        <f t="shared" si="9"/>
        <v>1.7441709999999997</v>
      </c>
    </row>
    <row r="39" spans="1:28" s="59" customFormat="1" ht="15">
      <c r="A39" s="206" t="s">
        <v>103</v>
      </c>
      <c r="B39" s="171">
        <v>4092000</v>
      </c>
      <c r="C39" s="169">
        <v>231000</v>
      </c>
      <c r="D39" s="177">
        <v>0.06</v>
      </c>
      <c r="E39" s="171">
        <v>270000</v>
      </c>
      <c r="F39" s="116">
        <v>10500</v>
      </c>
      <c r="G39" s="177">
        <v>0.04</v>
      </c>
      <c r="H39" s="171">
        <v>31500</v>
      </c>
      <c r="I39" s="116">
        <v>3000</v>
      </c>
      <c r="J39" s="177">
        <v>0.11</v>
      </c>
      <c r="K39" s="171">
        <v>4393500</v>
      </c>
      <c r="L39" s="116">
        <v>244500</v>
      </c>
      <c r="M39" s="132">
        <v>0.06</v>
      </c>
      <c r="N39" s="180">
        <v>4152000</v>
      </c>
      <c r="O39" s="181">
        <f t="shared" si="0"/>
        <v>0.9450324342779105</v>
      </c>
      <c r="P39" s="112">
        <f>Volume!K39</f>
        <v>247.45</v>
      </c>
      <c r="Q39" s="70">
        <f>Volume!J39</f>
        <v>248</v>
      </c>
      <c r="R39" s="250">
        <f t="shared" si="1"/>
        <v>108.9588</v>
      </c>
      <c r="S39" s="107">
        <f t="shared" si="2"/>
        <v>102.9696</v>
      </c>
      <c r="T39" s="113">
        <f t="shared" si="3"/>
        <v>4149000</v>
      </c>
      <c r="U39" s="107">
        <f t="shared" si="4"/>
        <v>5.892986261749819</v>
      </c>
      <c r="V39" s="107">
        <f t="shared" si="5"/>
        <v>101.4816</v>
      </c>
      <c r="W39" s="107">
        <f t="shared" si="6"/>
        <v>6.696</v>
      </c>
      <c r="X39" s="107">
        <f t="shared" si="7"/>
        <v>0.7812</v>
      </c>
      <c r="Y39" s="107">
        <f t="shared" si="8"/>
        <v>102.667005</v>
      </c>
      <c r="Z39" s="250">
        <f t="shared" si="9"/>
        <v>6.291794999999993</v>
      </c>
      <c r="AA39" s="80"/>
      <c r="AB39" s="79"/>
    </row>
    <row r="40" spans="1:28" s="59" customFormat="1" ht="15">
      <c r="A40" s="206" t="s">
        <v>356</v>
      </c>
      <c r="B40" s="171">
        <v>4203600</v>
      </c>
      <c r="C40" s="169">
        <v>-5400</v>
      </c>
      <c r="D40" s="177">
        <v>0</v>
      </c>
      <c r="E40" s="171">
        <v>321600</v>
      </c>
      <c r="F40" s="116">
        <v>15600</v>
      </c>
      <c r="G40" s="177">
        <v>0.05</v>
      </c>
      <c r="H40" s="171">
        <v>18600</v>
      </c>
      <c r="I40" s="116">
        <v>-16800</v>
      </c>
      <c r="J40" s="177">
        <v>-0.47</v>
      </c>
      <c r="K40" s="171">
        <v>4543800</v>
      </c>
      <c r="L40" s="116">
        <v>-6600</v>
      </c>
      <c r="M40" s="132">
        <v>0</v>
      </c>
      <c r="N40" s="180">
        <v>4509600</v>
      </c>
      <c r="O40" s="181">
        <f t="shared" si="0"/>
        <v>0.9924732602667371</v>
      </c>
      <c r="P40" s="112">
        <f>Volume!K40</f>
        <v>217.65</v>
      </c>
      <c r="Q40" s="70">
        <f>Volume!J40</f>
        <v>209.9</v>
      </c>
      <c r="R40" s="250">
        <f t="shared" si="1"/>
        <v>95.374362</v>
      </c>
      <c r="S40" s="107">
        <f t="shared" si="2"/>
        <v>94.656504</v>
      </c>
      <c r="T40" s="113">
        <f t="shared" si="3"/>
        <v>4550400</v>
      </c>
      <c r="U40" s="107">
        <f t="shared" si="4"/>
        <v>-0.145042194092827</v>
      </c>
      <c r="V40" s="107">
        <f t="shared" si="5"/>
        <v>88.233564</v>
      </c>
      <c r="W40" s="107">
        <f t="shared" si="6"/>
        <v>6.750384</v>
      </c>
      <c r="X40" s="107">
        <f t="shared" si="7"/>
        <v>0.390414</v>
      </c>
      <c r="Y40" s="107">
        <f t="shared" si="8"/>
        <v>99.039456</v>
      </c>
      <c r="Z40" s="250">
        <f t="shared" si="9"/>
        <v>-3.6650939999999963</v>
      </c>
      <c r="AA40" s="80"/>
      <c r="AB40" s="79"/>
    </row>
    <row r="41" spans="1:26" s="8" customFormat="1" ht="15">
      <c r="A41" s="206" t="s">
        <v>238</v>
      </c>
      <c r="B41" s="171">
        <v>618300</v>
      </c>
      <c r="C41" s="169">
        <v>82800</v>
      </c>
      <c r="D41" s="177">
        <v>0.15</v>
      </c>
      <c r="E41" s="171">
        <v>4500</v>
      </c>
      <c r="F41" s="116">
        <v>0</v>
      </c>
      <c r="G41" s="177">
        <v>0</v>
      </c>
      <c r="H41" s="171">
        <v>0</v>
      </c>
      <c r="I41" s="116">
        <v>0</v>
      </c>
      <c r="J41" s="177">
        <v>0</v>
      </c>
      <c r="K41" s="171">
        <v>622800</v>
      </c>
      <c r="L41" s="116">
        <v>82800</v>
      </c>
      <c r="M41" s="132">
        <v>0.15</v>
      </c>
      <c r="N41" s="180">
        <v>614700</v>
      </c>
      <c r="O41" s="181">
        <f t="shared" si="0"/>
        <v>0.9869942196531792</v>
      </c>
      <c r="P41" s="112">
        <f>Volume!K41</f>
        <v>1116.4</v>
      </c>
      <c r="Q41" s="70">
        <f>Volume!J41</f>
        <v>1124.6</v>
      </c>
      <c r="R41" s="250">
        <f t="shared" si="1"/>
        <v>70.040088</v>
      </c>
      <c r="S41" s="107">
        <f t="shared" si="2"/>
        <v>69.129162</v>
      </c>
      <c r="T41" s="113">
        <f t="shared" si="3"/>
        <v>540000</v>
      </c>
      <c r="U41" s="107">
        <f t="shared" si="4"/>
        <v>15.333333333333332</v>
      </c>
      <c r="V41" s="107">
        <f t="shared" si="5"/>
        <v>69.534018</v>
      </c>
      <c r="W41" s="107">
        <f t="shared" si="6"/>
        <v>0.50607</v>
      </c>
      <c r="X41" s="107">
        <f t="shared" si="7"/>
        <v>0</v>
      </c>
      <c r="Y41" s="107">
        <f t="shared" si="8"/>
        <v>60.2856</v>
      </c>
      <c r="Z41" s="250">
        <f t="shared" si="9"/>
        <v>9.754487999999995</v>
      </c>
    </row>
    <row r="42" spans="1:26" s="8" customFormat="1" ht="15">
      <c r="A42" s="206" t="s">
        <v>250</v>
      </c>
      <c r="B42" s="171">
        <v>7870000</v>
      </c>
      <c r="C42" s="169">
        <v>107000</v>
      </c>
      <c r="D42" s="177">
        <v>0.01</v>
      </c>
      <c r="E42" s="171">
        <v>919000</v>
      </c>
      <c r="F42" s="116">
        <v>19000</v>
      </c>
      <c r="G42" s="177">
        <v>0.02</v>
      </c>
      <c r="H42" s="171">
        <v>193000</v>
      </c>
      <c r="I42" s="116">
        <v>17000</v>
      </c>
      <c r="J42" s="177">
        <v>0.1</v>
      </c>
      <c r="K42" s="171">
        <v>8982000</v>
      </c>
      <c r="L42" s="116">
        <v>143000</v>
      </c>
      <c r="M42" s="132">
        <v>0.02</v>
      </c>
      <c r="N42" s="180">
        <v>8720000</v>
      </c>
      <c r="O42" s="181">
        <f t="shared" si="0"/>
        <v>0.9708305499888666</v>
      </c>
      <c r="P42" s="112">
        <f>Volume!K42</f>
        <v>354.15</v>
      </c>
      <c r="Q42" s="70">
        <f>Volume!J42</f>
        <v>353.7</v>
      </c>
      <c r="R42" s="250">
        <f t="shared" si="1"/>
        <v>317.69334</v>
      </c>
      <c r="S42" s="107">
        <f t="shared" si="2"/>
        <v>308.4264</v>
      </c>
      <c r="T42" s="113">
        <f t="shared" si="3"/>
        <v>8839000</v>
      </c>
      <c r="U42" s="107">
        <f t="shared" si="4"/>
        <v>1.6178300712750309</v>
      </c>
      <c r="V42" s="107">
        <f t="shared" si="5"/>
        <v>278.3619</v>
      </c>
      <c r="W42" s="107">
        <f t="shared" si="6"/>
        <v>32.50503</v>
      </c>
      <c r="X42" s="107">
        <f t="shared" si="7"/>
        <v>6.82641</v>
      </c>
      <c r="Y42" s="107">
        <f t="shared" si="8"/>
        <v>313.033185</v>
      </c>
      <c r="Z42" s="250">
        <f t="shared" si="9"/>
        <v>4.660154999999975</v>
      </c>
    </row>
    <row r="43" spans="1:26" s="8" customFormat="1" ht="15">
      <c r="A43" s="206" t="s">
        <v>181</v>
      </c>
      <c r="B43" s="171">
        <v>5162500</v>
      </c>
      <c r="C43" s="169">
        <v>-194700</v>
      </c>
      <c r="D43" s="177">
        <v>-0.04</v>
      </c>
      <c r="E43" s="171">
        <v>312700</v>
      </c>
      <c r="F43" s="116">
        <v>5900</v>
      </c>
      <c r="G43" s="177">
        <v>0.02</v>
      </c>
      <c r="H43" s="171">
        <v>20650</v>
      </c>
      <c r="I43" s="116">
        <v>0</v>
      </c>
      <c r="J43" s="177">
        <v>0</v>
      </c>
      <c r="K43" s="171">
        <v>5495850</v>
      </c>
      <c r="L43" s="116">
        <v>-188800</v>
      </c>
      <c r="M43" s="132">
        <v>-0.03</v>
      </c>
      <c r="N43" s="180">
        <v>5404400</v>
      </c>
      <c r="O43" s="181">
        <f t="shared" si="0"/>
        <v>0.9833601717659689</v>
      </c>
      <c r="P43" s="112">
        <f>Volume!K43</f>
        <v>96.45</v>
      </c>
      <c r="Q43" s="70">
        <f>Volume!J43</f>
        <v>98.75</v>
      </c>
      <c r="R43" s="250">
        <f t="shared" si="1"/>
        <v>54.27151875</v>
      </c>
      <c r="S43" s="107">
        <f t="shared" si="2"/>
        <v>53.36845</v>
      </c>
      <c r="T43" s="113">
        <f t="shared" si="3"/>
        <v>5684650</v>
      </c>
      <c r="U43" s="107">
        <f t="shared" si="4"/>
        <v>-3.321224701608718</v>
      </c>
      <c r="V43" s="107">
        <f t="shared" si="5"/>
        <v>50.9796875</v>
      </c>
      <c r="W43" s="107">
        <f t="shared" si="6"/>
        <v>3.0879125</v>
      </c>
      <c r="X43" s="107">
        <f t="shared" si="7"/>
        <v>0.20391875</v>
      </c>
      <c r="Y43" s="107">
        <f t="shared" si="8"/>
        <v>54.82844925</v>
      </c>
      <c r="Z43" s="250">
        <f t="shared" si="9"/>
        <v>-0.5569305</v>
      </c>
    </row>
    <row r="44" spans="1:28" s="59" customFormat="1" ht="15">
      <c r="A44" s="206" t="s">
        <v>239</v>
      </c>
      <c r="B44" s="171">
        <v>659400</v>
      </c>
      <c r="C44" s="169">
        <v>15750</v>
      </c>
      <c r="D44" s="177">
        <v>0.02</v>
      </c>
      <c r="E44" s="171">
        <v>1225</v>
      </c>
      <c r="F44" s="116">
        <v>0</v>
      </c>
      <c r="G44" s="177">
        <v>0</v>
      </c>
      <c r="H44" s="171">
        <v>0</v>
      </c>
      <c r="I44" s="116">
        <v>0</v>
      </c>
      <c r="J44" s="177">
        <v>0</v>
      </c>
      <c r="K44" s="171">
        <v>660625</v>
      </c>
      <c r="L44" s="116">
        <v>15750</v>
      </c>
      <c r="M44" s="132">
        <v>0.02</v>
      </c>
      <c r="N44" s="180">
        <v>650825</v>
      </c>
      <c r="O44" s="181">
        <f t="shared" si="0"/>
        <v>0.9851655629139073</v>
      </c>
      <c r="P44" s="112">
        <f>Volume!K44</f>
        <v>2665.3</v>
      </c>
      <c r="Q44" s="70">
        <f>Volume!J44</f>
        <v>2728.45</v>
      </c>
      <c r="R44" s="250">
        <f t="shared" si="1"/>
        <v>180.24822812499997</v>
      </c>
      <c r="S44" s="107">
        <f t="shared" si="2"/>
        <v>177.574347125</v>
      </c>
      <c r="T44" s="113">
        <f t="shared" si="3"/>
        <v>644875</v>
      </c>
      <c r="U44" s="107">
        <f t="shared" si="4"/>
        <v>2.4423337856173677</v>
      </c>
      <c r="V44" s="107">
        <f t="shared" si="5"/>
        <v>179.91399299999998</v>
      </c>
      <c r="W44" s="107">
        <f t="shared" si="6"/>
        <v>0.334235125</v>
      </c>
      <c r="X44" s="107">
        <f t="shared" si="7"/>
        <v>0</v>
      </c>
      <c r="Y44" s="107">
        <f t="shared" si="8"/>
        <v>171.87853375</v>
      </c>
      <c r="Z44" s="250">
        <f t="shared" si="9"/>
        <v>8.369694374999966</v>
      </c>
      <c r="AA44" s="80"/>
      <c r="AB44" s="79"/>
    </row>
    <row r="45" spans="1:28" s="59" customFormat="1" ht="15">
      <c r="A45" s="206" t="s">
        <v>211</v>
      </c>
      <c r="B45" s="171">
        <v>9134660</v>
      </c>
      <c r="C45" s="169">
        <v>1323804</v>
      </c>
      <c r="D45" s="177">
        <v>0.17</v>
      </c>
      <c r="E45" s="171">
        <v>1868172</v>
      </c>
      <c r="F45" s="116">
        <v>65984</v>
      </c>
      <c r="G45" s="177">
        <v>0.04</v>
      </c>
      <c r="H45" s="171">
        <v>323734</v>
      </c>
      <c r="I45" s="116">
        <v>-2062</v>
      </c>
      <c r="J45" s="177">
        <v>-0.01</v>
      </c>
      <c r="K45" s="171">
        <v>11326566</v>
      </c>
      <c r="L45" s="116">
        <v>1387726</v>
      </c>
      <c r="M45" s="132">
        <v>0.14</v>
      </c>
      <c r="N45" s="180">
        <v>10959530</v>
      </c>
      <c r="O45" s="181">
        <f t="shared" si="0"/>
        <v>0.9675951210631714</v>
      </c>
      <c r="P45" s="112">
        <f>Volume!K45</f>
        <v>138.65</v>
      </c>
      <c r="Q45" s="70">
        <f>Volume!J45</f>
        <v>140.15</v>
      </c>
      <c r="R45" s="250">
        <f t="shared" si="1"/>
        <v>158.74182249</v>
      </c>
      <c r="S45" s="107">
        <f t="shared" si="2"/>
        <v>153.59781295</v>
      </c>
      <c r="T45" s="113">
        <f t="shared" si="3"/>
        <v>9938840</v>
      </c>
      <c r="U45" s="107">
        <f t="shared" si="4"/>
        <v>13.962655601659751</v>
      </c>
      <c r="V45" s="107">
        <f t="shared" si="5"/>
        <v>128.0222599</v>
      </c>
      <c r="W45" s="107">
        <f t="shared" si="6"/>
        <v>26.182430580000002</v>
      </c>
      <c r="X45" s="107">
        <f t="shared" si="7"/>
        <v>4.5371320100000005</v>
      </c>
      <c r="Y45" s="107">
        <f t="shared" si="8"/>
        <v>137.8020166</v>
      </c>
      <c r="Z45" s="250">
        <f t="shared" si="9"/>
        <v>20.939805890000002</v>
      </c>
      <c r="AA45" s="80"/>
      <c r="AB45" s="79"/>
    </row>
    <row r="46" spans="1:28" s="59" customFormat="1" ht="15">
      <c r="A46" s="206" t="s">
        <v>213</v>
      </c>
      <c r="B46" s="171">
        <v>2016950</v>
      </c>
      <c r="C46" s="169">
        <v>-72150</v>
      </c>
      <c r="D46" s="177">
        <v>-0.03</v>
      </c>
      <c r="E46" s="171">
        <v>7150</v>
      </c>
      <c r="F46" s="116">
        <v>1300</v>
      </c>
      <c r="G46" s="177">
        <v>0.22</v>
      </c>
      <c r="H46" s="171">
        <v>0</v>
      </c>
      <c r="I46" s="116">
        <v>0</v>
      </c>
      <c r="J46" s="177">
        <v>0</v>
      </c>
      <c r="K46" s="171">
        <v>2024100</v>
      </c>
      <c r="L46" s="116">
        <v>-70850</v>
      </c>
      <c r="M46" s="132">
        <v>-0.03</v>
      </c>
      <c r="N46" s="180">
        <v>1965600</v>
      </c>
      <c r="O46" s="181">
        <f t="shared" si="0"/>
        <v>0.9710982658959537</v>
      </c>
      <c r="P46" s="112">
        <f>Volume!K46</f>
        <v>624.75</v>
      </c>
      <c r="Q46" s="70">
        <f>Volume!J46</f>
        <v>622.2</v>
      </c>
      <c r="R46" s="250">
        <f t="shared" si="1"/>
        <v>125.939502</v>
      </c>
      <c r="S46" s="107">
        <f t="shared" si="2"/>
        <v>122.299632</v>
      </c>
      <c r="T46" s="113">
        <f t="shared" si="3"/>
        <v>2094950</v>
      </c>
      <c r="U46" s="107">
        <f t="shared" si="4"/>
        <v>-3.381942289792119</v>
      </c>
      <c r="V46" s="107">
        <f t="shared" si="5"/>
        <v>125.494629</v>
      </c>
      <c r="W46" s="107">
        <f t="shared" si="6"/>
        <v>0.444873</v>
      </c>
      <c r="X46" s="107">
        <f t="shared" si="7"/>
        <v>0</v>
      </c>
      <c r="Y46" s="107">
        <f t="shared" si="8"/>
        <v>130.88200125</v>
      </c>
      <c r="Z46" s="250">
        <f t="shared" si="9"/>
        <v>-4.942499249999997</v>
      </c>
      <c r="AA46" s="80"/>
      <c r="AB46" s="79"/>
    </row>
    <row r="47" spans="1:28" s="59" customFormat="1" ht="15">
      <c r="A47" s="206" t="s">
        <v>4</v>
      </c>
      <c r="B47" s="171">
        <v>824700</v>
      </c>
      <c r="C47" s="169">
        <v>59700</v>
      </c>
      <c r="D47" s="177">
        <v>0.08</v>
      </c>
      <c r="E47" s="171">
        <v>0</v>
      </c>
      <c r="F47" s="116">
        <v>0</v>
      </c>
      <c r="G47" s="177">
        <v>0</v>
      </c>
      <c r="H47" s="171">
        <v>0</v>
      </c>
      <c r="I47" s="116">
        <v>0</v>
      </c>
      <c r="J47" s="177">
        <v>0</v>
      </c>
      <c r="K47" s="171">
        <v>824700</v>
      </c>
      <c r="L47" s="116">
        <v>59700</v>
      </c>
      <c r="M47" s="132">
        <v>0.08</v>
      </c>
      <c r="N47" s="180">
        <v>804900</v>
      </c>
      <c r="O47" s="181">
        <f t="shared" si="0"/>
        <v>0.9759912695525645</v>
      </c>
      <c r="P47" s="112">
        <f>Volume!K47</f>
        <v>1530.1</v>
      </c>
      <c r="Q47" s="70">
        <f>Volume!J47</f>
        <v>1553.65</v>
      </c>
      <c r="R47" s="250">
        <f t="shared" si="1"/>
        <v>128.1295155</v>
      </c>
      <c r="S47" s="107">
        <f t="shared" si="2"/>
        <v>125.0532885</v>
      </c>
      <c r="T47" s="113">
        <f t="shared" si="3"/>
        <v>765000</v>
      </c>
      <c r="U47" s="107">
        <f t="shared" si="4"/>
        <v>7.803921568627451</v>
      </c>
      <c r="V47" s="107">
        <f t="shared" si="5"/>
        <v>128.1295155</v>
      </c>
      <c r="W47" s="107">
        <f t="shared" si="6"/>
        <v>0</v>
      </c>
      <c r="X47" s="107">
        <f t="shared" si="7"/>
        <v>0</v>
      </c>
      <c r="Y47" s="107">
        <f t="shared" si="8"/>
        <v>117.05265</v>
      </c>
      <c r="Z47" s="250">
        <f t="shared" si="9"/>
        <v>11.076865499999997</v>
      </c>
      <c r="AA47" s="80"/>
      <c r="AB47" s="79"/>
    </row>
    <row r="48" spans="1:28" s="59" customFormat="1" ht="15">
      <c r="A48" s="206" t="s">
        <v>93</v>
      </c>
      <c r="B48" s="171">
        <v>1315200</v>
      </c>
      <c r="C48" s="169">
        <v>79600</v>
      </c>
      <c r="D48" s="177">
        <v>0.06</v>
      </c>
      <c r="E48" s="171">
        <v>1600</v>
      </c>
      <c r="F48" s="116">
        <v>0</v>
      </c>
      <c r="G48" s="177">
        <v>0</v>
      </c>
      <c r="H48" s="171">
        <v>0</v>
      </c>
      <c r="I48" s="116">
        <v>0</v>
      </c>
      <c r="J48" s="177">
        <v>0</v>
      </c>
      <c r="K48" s="171">
        <v>1316800</v>
      </c>
      <c r="L48" s="116">
        <v>79600</v>
      </c>
      <c r="M48" s="132">
        <v>0.06</v>
      </c>
      <c r="N48" s="180">
        <v>1295600</v>
      </c>
      <c r="O48" s="181">
        <f t="shared" si="0"/>
        <v>0.9839003645200486</v>
      </c>
      <c r="P48" s="112">
        <f>Volume!K48</f>
        <v>1045.75</v>
      </c>
      <c r="Q48" s="70">
        <f>Volume!J48</f>
        <v>1056.4</v>
      </c>
      <c r="R48" s="250">
        <f t="shared" si="1"/>
        <v>139.10675200000003</v>
      </c>
      <c r="S48" s="107">
        <f t="shared" si="2"/>
        <v>136.867184</v>
      </c>
      <c r="T48" s="113">
        <f t="shared" si="3"/>
        <v>1237200</v>
      </c>
      <c r="U48" s="107">
        <f t="shared" si="4"/>
        <v>6.433882961526026</v>
      </c>
      <c r="V48" s="107">
        <f t="shared" si="5"/>
        <v>138.93772800000002</v>
      </c>
      <c r="W48" s="107">
        <f t="shared" si="6"/>
        <v>0.16902400000000004</v>
      </c>
      <c r="X48" s="107">
        <f t="shared" si="7"/>
        <v>0</v>
      </c>
      <c r="Y48" s="107">
        <f t="shared" si="8"/>
        <v>129.38019</v>
      </c>
      <c r="Z48" s="250">
        <f t="shared" si="9"/>
        <v>9.72656200000003</v>
      </c>
      <c r="AA48" s="80"/>
      <c r="AB48" s="79"/>
    </row>
    <row r="49" spans="1:28" s="59" customFormat="1" ht="15">
      <c r="A49" s="206" t="s">
        <v>212</v>
      </c>
      <c r="B49" s="171">
        <v>1184000</v>
      </c>
      <c r="C49" s="169">
        <v>-7200</v>
      </c>
      <c r="D49" s="177">
        <v>-0.01</v>
      </c>
      <c r="E49" s="171">
        <v>5600</v>
      </c>
      <c r="F49" s="116">
        <v>400</v>
      </c>
      <c r="G49" s="177">
        <v>0.08</v>
      </c>
      <c r="H49" s="171">
        <v>0</v>
      </c>
      <c r="I49" s="116">
        <v>0</v>
      </c>
      <c r="J49" s="177">
        <v>0</v>
      </c>
      <c r="K49" s="171">
        <v>1189600</v>
      </c>
      <c r="L49" s="116">
        <v>-6800</v>
      </c>
      <c r="M49" s="132">
        <v>-0.01</v>
      </c>
      <c r="N49" s="180">
        <v>1174000</v>
      </c>
      <c r="O49" s="181">
        <f t="shared" si="0"/>
        <v>0.9868863483523873</v>
      </c>
      <c r="P49" s="112">
        <f>Volume!K49</f>
        <v>712.2</v>
      </c>
      <c r="Q49" s="70">
        <f>Volume!J49</f>
        <v>737</v>
      </c>
      <c r="R49" s="250">
        <f t="shared" si="1"/>
        <v>87.67352</v>
      </c>
      <c r="S49" s="107">
        <f t="shared" si="2"/>
        <v>86.5238</v>
      </c>
      <c r="T49" s="113">
        <f t="shared" si="3"/>
        <v>1196400</v>
      </c>
      <c r="U49" s="107">
        <f t="shared" si="4"/>
        <v>-0.5683717820127048</v>
      </c>
      <c r="V49" s="107">
        <f t="shared" si="5"/>
        <v>87.2608</v>
      </c>
      <c r="W49" s="107">
        <f t="shared" si="6"/>
        <v>0.41272</v>
      </c>
      <c r="X49" s="107">
        <f t="shared" si="7"/>
        <v>0</v>
      </c>
      <c r="Y49" s="107">
        <f t="shared" si="8"/>
        <v>85.207608</v>
      </c>
      <c r="Z49" s="250">
        <f t="shared" si="9"/>
        <v>2.465912000000003</v>
      </c>
      <c r="AA49" s="80"/>
      <c r="AB49" s="79"/>
    </row>
    <row r="50" spans="1:28" s="59" customFormat="1" ht="15">
      <c r="A50" s="206" t="s">
        <v>5</v>
      </c>
      <c r="B50" s="171">
        <v>48704920</v>
      </c>
      <c r="C50" s="169">
        <v>850135</v>
      </c>
      <c r="D50" s="177">
        <v>0.02</v>
      </c>
      <c r="E50" s="171">
        <v>3812050</v>
      </c>
      <c r="F50" s="116">
        <v>73370</v>
      </c>
      <c r="G50" s="177">
        <v>0.02</v>
      </c>
      <c r="H50" s="171">
        <v>535920</v>
      </c>
      <c r="I50" s="116">
        <v>28710</v>
      </c>
      <c r="J50" s="177">
        <v>0.06</v>
      </c>
      <c r="K50" s="171">
        <v>53052890</v>
      </c>
      <c r="L50" s="116">
        <v>952215</v>
      </c>
      <c r="M50" s="132">
        <v>0.02</v>
      </c>
      <c r="N50" s="180">
        <v>52504210</v>
      </c>
      <c r="O50" s="181">
        <f t="shared" si="0"/>
        <v>0.9896578678371716</v>
      </c>
      <c r="P50" s="112">
        <f>Volume!K50</f>
        <v>171.3</v>
      </c>
      <c r="Q50" s="70">
        <f>Volume!J50</f>
        <v>177.95</v>
      </c>
      <c r="R50" s="250">
        <f t="shared" si="1"/>
        <v>944.07617755</v>
      </c>
      <c r="S50" s="107">
        <f t="shared" si="2"/>
        <v>934.31241695</v>
      </c>
      <c r="T50" s="113">
        <f t="shared" si="3"/>
        <v>52100675</v>
      </c>
      <c r="U50" s="107">
        <f t="shared" si="4"/>
        <v>1.8276442675646716</v>
      </c>
      <c r="V50" s="107">
        <f t="shared" si="5"/>
        <v>866.7040514</v>
      </c>
      <c r="W50" s="107">
        <f t="shared" si="6"/>
        <v>67.83542975</v>
      </c>
      <c r="X50" s="107">
        <f t="shared" si="7"/>
        <v>9.5366964</v>
      </c>
      <c r="Y50" s="107">
        <f t="shared" si="8"/>
        <v>892.48456275</v>
      </c>
      <c r="Z50" s="250">
        <f t="shared" si="9"/>
        <v>51.5916148</v>
      </c>
      <c r="AA50" s="80"/>
      <c r="AB50" s="79"/>
    </row>
    <row r="51" spans="1:28" s="59" customFormat="1" ht="15">
      <c r="A51" s="206" t="s">
        <v>214</v>
      </c>
      <c r="B51" s="171">
        <v>11075000</v>
      </c>
      <c r="C51" s="169">
        <v>-412000</v>
      </c>
      <c r="D51" s="177">
        <v>-0.04</v>
      </c>
      <c r="E51" s="171">
        <v>1883000</v>
      </c>
      <c r="F51" s="116">
        <v>110000</v>
      </c>
      <c r="G51" s="177">
        <v>0.06</v>
      </c>
      <c r="H51" s="171">
        <v>319000</v>
      </c>
      <c r="I51" s="116">
        <v>19000</v>
      </c>
      <c r="J51" s="177">
        <v>0.06</v>
      </c>
      <c r="K51" s="171">
        <v>13277000</v>
      </c>
      <c r="L51" s="116">
        <v>-283000</v>
      </c>
      <c r="M51" s="132">
        <v>-0.02</v>
      </c>
      <c r="N51" s="180">
        <v>13009000</v>
      </c>
      <c r="O51" s="181">
        <f t="shared" si="0"/>
        <v>0.9798147171800858</v>
      </c>
      <c r="P51" s="112">
        <f>Volume!K51</f>
        <v>227.5</v>
      </c>
      <c r="Q51" s="70">
        <f>Volume!J51</f>
        <v>230.75</v>
      </c>
      <c r="R51" s="250">
        <f t="shared" si="1"/>
        <v>306.366775</v>
      </c>
      <c r="S51" s="107">
        <f t="shared" si="2"/>
        <v>300.182675</v>
      </c>
      <c r="T51" s="113">
        <f t="shared" si="3"/>
        <v>13560000</v>
      </c>
      <c r="U51" s="107">
        <f t="shared" si="4"/>
        <v>-2.0870206489675516</v>
      </c>
      <c r="V51" s="107">
        <f t="shared" si="5"/>
        <v>255.555625</v>
      </c>
      <c r="W51" s="107">
        <f t="shared" si="6"/>
        <v>43.450225</v>
      </c>
      <c r="X51" s="107">
        <f t="shared" si="7"/>
        <v>7.360925</v>
      </c>
      <c r="Y51" s="107">
        <f t="shared" si="8"/>
        <v>308.49</v>
      </c>
      <c r="Z51" s="250">
        <f t="shared" si="9"/>
        <v>-2.123224999999991</v>
      </c>
      <c r="AA51" s="80"/>
      <c r="AB51" s="79"/>
    </row>
    <row r="52" spans="1:28" s="59" customFormat="1" ht="15">
      <c r="A52" s="206" t="s">
        <v>215</v>
      </c>
      <c r="B52" s="171">
        <v>5246800</v>
      </c>
      <c r="C52" s="169">
        <v>32500</v>
      </c>
      <c r="D52" s="177">
        <v>0.01</v>
      </c>
      <c r="E52" s="171">
        <v>280800</v>
      </c>
      <c r="F52" s="116">
        <v>9100</v>
      </c>
      <c r="G52" s="177">
        <v>0.03</v>
      </c>
      <c r="H52" s="171">
        <v>26000</v>
      </c>
      <c r="I52" s="116">
        <v>2600</v>
      </c>
      <c r="J52" s="177">
        <v>0.11</v>
      </c>
      <c r="K52" s="171">
        <v>5553600</v>
      </c>
      <c r="L52" s="116">
        <v>44200</v>
      </c>
      <c r="M52" s="132">
        <v>0.01</v>
      </c>
      <c r="N52" s="180">
        <v>5376800</v>
      </c>
      <c r="O52" s="181">
        <f t="shared" si="0"/>
        <v>0.9681647940074907</v>
      </c>
      <c r="P52" s="112">
        <f>Volume!K52</f>
        <v>277.75</v>
      </c>
      <c r="Q52" s="70">
        <f>Volume!J52</f>
        <v>274.4</v>
      </c>
      <c r="R52" s="250">
        <f t="shared" si="1"/>
        <v>152.39078399999997</v>
      </c>
      <c r="S52" s="107">
        <f t="shared" si="2"/>
        <v>147.53939199999996</v>
      </c>
      <c r="T52" s="113">
        <f t="shared" si="3"/>
        <v>5509400</v>
      </c>
      <c r="U52" s="107">
        <f t="shared" si="4"/>
        <v>0.8022652194431336</v>
      </c>
      <c r="V52" s="107">
        <f t="shared" si="5"/>
        <v>143.97219199999998</v>
      </c>
      <c r="W52" s="107">
        <f t="shared" si="6"/>
        <v>7.705152</v>
      </c>
      <c r="X52" s="107">
        <f t="shared" si="7"/>
        <v>0.7134399999999999</v>
      </c>
      <c r="Y52" s="107">
        <f t="shared" si="8"/>
        <v>153.023585</v>
      </c>
      <c r="Z52" s="250">
        <f t="shared" si="9"/>
        <v>-0.632801000000029</v>
      </c>
      <c r="AA52" s="80"/>
      <c r="AB52" s="79"/>
    </row>
    <row r="53" spans="1:28" s="59" customFormat="1" ht="15">
      <c r="A53" s="206" t="s">
        <v>57</v>
      </c>
      <c r="B53" s="171">
        <v>674100</v>
      </c>
      <c r="C53" s="169">
        <v>46500</v>
      </c>
      <c r="D53" s="177">
        <v>0.07</v>
      </c>
      <c r="E53" s="171">
        <v>5400</v>
      </c>
      <c r="F53" s="116">
        <v>900</v>
      </c>
      <c r="G53" s="177">
        <v>0.2</v>
      </c>
      <c r="H53" s="171">
        <v>30000</v>
      </c>
      <c r="I53" s="116">
        <v>-600</v>
      </c>
      <c r="J53" s="177">
        <v>-0.02</v>
      </c>
      <c r="K53" s="171">
        <v>709500</v>
      </c>
      <c r="L53" s="116">
        <v>46800</v>
      </c>
      <c r="M53" s="132">
        <v>0.07</v>
      </c>
      <c r="N53" s="180">
        <v>425100</v>
      </c>
      <c r="O53" s="181">
        <f t="shared" si="0"/>
        <v>0.599154334038055</v>
      </c>
      <c r="P53" s="112">
        <f>Volume!K53</f>
        <v>2011.5</v>
      </c>
      <c r="Q53" s="70">
        <f>Volume!J53</f>
        <v>2008.8</v>
      </c>
      <c r="R53" s="250">
        <f t="shared" si="1"/>
        <v>142.52436</v>
      </c>
      <c r="S53" s="107">
        <f t="shared" si="2"/>
        <v>85.394088</v>
      </c>
      <c r="T53" s="113">
        <f t="shared" si="3"/>
        <v>662700</v>
      </c>
      <c r="U53" s="107">
        <f t="shared" si="4"/>
        <v>7.062019013128112</v>
      </c>
      <c r="V53" s="107">
        <f t="shared" si="5"/>
        <v>135.413208</v>
      </c>
      <c r="W53" s="107">
        <f t="shared" si="6"/>
        <v>1.084752</v>
      </c>
      <c r="X53" s="107">
        <f t="shared" si="7"/>
        <v>6.0264</v>
      </c>
      <c r="Y53" s="107">
        <f t="shared" si="8"/>
        <v>133.302105</v>
      </c>
      <c r="Z53" s="250">
        <f t="shared" si="9"/>
        <v>9.22225499999999</v>
      </c>
      <c r="AA53" s="80"/>
      <c r="AB53" s="79"/>
    </row>
    <row r="54" spans="1:28" s="59" customFormat="1" ht="15">
      <c r="A54" s="206" t="s">
        <v>216</v>
      </c>
      <c r="B54" s="171">
        <v>7744100</v>
      </c>
      <c r="C54" s="169">
        <v>209300</v>
      </c>
      <c r="D54" s="177">
        <v>0.03</v>
      </c>
      <c r="E54" s="171">
        <v>1201900</v>
      </c>
      <c r="F54" s="116">
        <v>8400</v>
      </c>
      <c r="G54" s="177">
        <v>0.01</v>
      </c>
      <c r="H54" s="171">
        <v>147700</v>
      </c>
      <c r="I54" s="116">
        <v>4900</v>
      </c>
      <c r="J54" s="177">
        <v>0.03</v>
      </c>
      <c r="K54" s="171">
        <v>9093700</v>
      </c>
      <c r="L54" s="116">
        <v>222600</v>
      </c>
      <c r="M54" s="132">
        <v>0.03</v>
      </c>
      <c r="N54" s="180">
        <v>8922900</v>
      </c>
      <c r="O54" s="181">
        <f t="shared" si="0"/>
        <v>0.9812177661457933</v>
      </c>
      <c r="P54" s="112">
        <f>Volume!K54</f>
        <v>870.35</v>
      </c>
      <c r="Q54" s="70">
        <f>Volume!J54</f>
        <v>870.8</v>
      </c>
      <c r="R54" s="250">
        <f t="shared" si="1"/>
        <v>791.879396</v>
      </c>
      <c r="S54" s="107">
        <f t="shared" si="2"/>
        <v>777.006132</v>
      </c>
      <c r="T54" s="113">
        <f t="shared" si="3"/>
        <v>8871100</v>
      </c>
      <c r="U54" s="107">
        <f t="shared" si="4"/>
        <v>2.509271679949499</v>
      </c>
      <c r="V54" s="107">
        <f t="shared" si="5"/>
        <v>674.356228</v>
      </c>
      <c r="W54" s="107">
        <f t="shared" si="6"/>
        <v>104.661452</v>
      </c>
      <c r="X54" s="107">
        <f t="shared" si="7"/>
        <v>12.861716</v>
      </c>
      <c r="Y54" s="107">
        <f t="shared" si="8"/>
        <v>772.0961885</v>
      </c>
      <c r="Z54" s="250">
        <f t="shared" si="9"/>
        <v>19.783207500000003</v>
      </c>
      <c r="AA54" s="80"/>
      <c r="AB54" s="79"/>
    </row>
    <row r="55" spans="1:26" s="8" customFormat="1" ht="15">
      <c r="A55" s="206" t="s">
        <v>156</v>
      </c>
      <c r="B55" s="171">
        <v>14150400</v>
      </c>
      <c r="C55" s="169">
        <v>172800</v>
      </c>
      <c r="D55" s="177">
        <v>0.01</v>
      </c>
      <c r="E55" s="171">
        <v>4968000</v>
      </c>
      <c r="F55" s="116">
        <v>67200</v>
      </c>
      <c r="G55" s="177">
        <v>0.01</v>
      </c>
      <c r="H55" s="171">
        <v>1104000</v>
      </c>
      <c r="I55" s="116">
        <v>38400</v>
      </c>
      <c r="J55" s="177">
        <v>0.04</v>
      </c>
      <c r="K55" s="171">
        <v>20222400</v>
      </c>
      <c r="L55" s="116">
        <v>278400</v>
      </c>
      <c r="M55" s="132">
        <v>0.01</v>
      </c>
      <c r="N55" s="180">
        <v>19512000</v>
      </c>
      <c r="O55" s="181">
        <f t="shared" si="0"/>
        <v>0.9648706384998813</v>
      </c>
      <c r="P55" s="112">
        <f>Volume!K55</f>
        <v>75.25</v>
      </c>
      <c r="Q55" s="70">
        <f>Volume!J55</f>
        <v>76.1</v>
      </c>
      <c r="R55" s="250">
        <f t="shared" si="1"/>
        <v>153.892464</v>
      </c>
      <c r="S55" s="107">
        <f t="shared" si="2"/>
        <v>148.48632</v>
      </c>
      <c r="T55" s="113">
        <f t="shared" si="3"/>
        <v>19944000</v>
      </c>
      <c r="U55" s="107">
        <f t="shared" si="4"/>
        <v>1.3959085439229844</v>
      </c>
      <c r="V55" s="107">
        <f t="shared" si="5"/>
        <v>107.684544</v>
      </c>
      <c r="W55" s="107">
        <f t="shared" si="6"/>
        <v>37.80648</v>
      </c>
      <c r="X55" s="107">
        <f t="shared" si="7"/>
        <v>8.40144</v>
      </c>
      <c r="Y55" s="107">
        <f t="shared" si="8"/>
        <v>150.0786</v>
      </c>
      <c r="Z55" s="250">
        <f t="shared" si="9"/>
        <v>3.8138639999999953</v>
      </c>
    </row>
    <row r="56" spans="1:26" s="8" customFormat="1" ht="15">
      <c r="A56" s="206" t="s">
        <v>200</v>
      </c>
      <c r="B56" s="171">
        <v>16012600</v>
      </c>
      <c r="C56" s="169">
        <v>-566400</v>
      </c>
      <c r="D56" s="177">
        <v>-0.03</v>
      </c>
      <c r="E56" s="171">
        <v>3475100</v>
      </c>
      <c r="F56" s="116">
        <v>76700</v>
      </c>
      <c r="G56" s="177">
        <v>0.02</v>
      </c>
      <c r="H56" s="171">
        <v>501500</v>
      </c>
      <c r="I56" s="116">
        <v>23600</v>
      </c>
      <c r="J56" s="177">
        <v>0.05</v>
      </c>
      <c r="K56" s="171">
        <v>19989200</v>
      </c>
      <c r="L56" s="116">
        <v>-466100</v>
      </c>
      <c r="M56" s="132">
        <v>-0.02</v>
      </c>
      <c r="N56" s="180">
        <v>19416900</v>
      </c>
      <c r="O56" s="181">
        <f t="shared" si="0"/>
        <v>0.9713695395513577</v>
      </c>
      <c r="P56" s="112">
        <f>Volume!K56</f>
        <v>72.95</v>
      </c>
      <c r="Q56" s="70">
        <f>Volume!J56</f>
        <v>75.35</v>
      </c>
      <c r="R56" s="250">
        <f t="shared" si="1"/>
        <v>150.618622</v>
      </c>
      <c r="S56" s="107">
        <f t="shared" si="2"/>
        <v>146.3063415</v>
      </c>
      <c r="T56" s="113">
        <f t="shared" si="3"/>
        <v>20455300</v>
      </c>
      <c r="U56" s="107">
        <f t="shared" si="4"/>
        <v>-2.2786270550908565</v>
      </c>
      <c r="V56" s="107">
        <f t="shared" si="5"/>
        <v>120.654941</v>
      </c>
      <c r="W56" s="107">
        <f t="shared" si="6"/>
        <v>26.184878499999996</v>
      </c>
      <c r="X56" s="107">
        <f t="shared" si="7"/>
        <v>3.7788025</v>
      </c>
      <c r="Y56" s="107">
        <f t="shared" si="8"/>
        <v>149.2214135</v>
      </c>
      <c r="Z56" s="250">
        <f t="shared" si="9"/>
        <v>1.3972084999999765</v>
      </c>
    </row>
    <row r="57" spans="1:26" s="8" customFormat="1" ht="15">
      <c r="A57" s="206" t="s">
        <v>191</v>
      </c>
      <c r="B57" s="171">
        <v>90562500</v>
      </c>
      <c r="C57" s="169">
        <v>-1039500</v>
      </c>
      <c r="D57" s="177">
        <v>-0.01</v>
      </c>
      <c r="E57" s="171">
        <v>22176000</v>
      </c>
      <c r="F57" s="116">
        <v>661500</v>
      </c>
      <c r="G57" s="177">
        <v>0.03</v>
      </c>
      <c r="H57" s="171">
        <v>4252500</v>
      </c>
      <c r="I57" s="116">
        <v>126000</v>
      </c>
      <c r="J57" s="177">
        <v>0.03</v>
      </c>
      <c r="K57" s="171">
        <v>116991000</v>
      </c>
      <c r="L57" s="116">
        <v>-252000</v>
      </c>
      <c r="M57" s="132">
        <v>0</v>
      </c>
      <c r="N57" s="180">
        <v>106186500</v>
      </c>
      <c r="O57" s="181">
        <f t="shared" si="0"/>
        <v>0.9076467420570813</v>
      </c>
      <c r="P57" s="112">
        <f>Volume!K57</f>
        <v>11.15</v>
      </c>
      <c r="Q57" s="70">
        <f>Volume!J57</f>
        <v>11.2</v>
      </c>
      <c r="R57" s="250">
        <f t="shared" si="1"/>
        <v>131.02992</v>
      </c>
      <c r="S57" s="107">
        <f t="shared" si="2"/>
        <v>118.92888</v>
      </c>
      <c r="T57" s="113">
        <f t="shared" si="3"/>
        <v>117243000</v>
      </c>
      <c r="U57" s="107">
        <f t="shared" si="4"/>
        <v>-0.21493820526598603</v>
      </c>
      <c r="V57" s="107">
        <f t="shared" si="5"/>
        <v>101.42999999999999</v>
      </c>
      <c r="W57" s="107">
        <f t="shared" si="6"/>
        <v>24.83712</v>
      </c>
      <c r="X57" s="107">
        <f t="shared" si="7"/>
        <v>4.7628</v>
      </c>
      <c r="Y57" s="107">
        <f t="shared" si="8"/>
        <v>130.725945</v>
      </c>
      <c r="Z57" s="250">
        <f t="shared" si="9"/>
        <v>0.3039750000000083</v>
      </c>
    </row>
    <row r="58" spans="1:26" s="8" customFormat="1" ht="15">
      <c r="A58" s="206" t="s">
        <v>157</v>
      </c>
      <c r="B58" s="171">
        <v>9103500</v>
      </c>
      <c r="C58" s="169">
        <v>253750</v>
      </c>
      <c r="D58" s="177">
        <v>0.03</v>
      </c>
      <c r="E58" s="171">
        <v>733250</v>
      </c>
      <c r="F58" s="116">
        <v>10500</v>
      </c>
      <c r="G58" s="177">
        <v>0.01</v>
      </c>
      <c r="H58" s="171">
        <v>73500</v>
      </c>
      <c r="I58" s="116">
        <v>0</v>
      </c>
      <c r="J58" s="177">
        <v>0</v>
      </c>
      <c r="K58" s="171">
        <v>9910250</v>
      </c>
      <c r="L58" s="116">
        <v>264250</v>
      </c>
      <c r="M58" s="132">
        <v>0.03</v>
      </c>
      <c r="N58" s="180">
        <v>9621500</v>
      </c>
      <c r="O58" s="181">
        <f t="shared" si="0"/>
        <v>0.9708634999117076</v>
      </c>
      <c r="P58" s="112">
        <f>Volume!K58</f>
        <v>155.2</v>
      </c>
      <c r="Q58" s="70">
        <f>Volume!J58</f>
        <v>152.1</v>
      </c>
      <c r="R58" s="250">
        <f t="shared" si="1"/>
        <v>150.7349025</v>
      </c>
      <c r="S58" s="107">
        <f t="shared" si="2"/>
        <v>146.343015</v>
      </c>
      <c r="T58" s="113">
        <f t="shared" si="3"/>
        <v>9646000</v>
      </c>
      <c r="U58" s="107">
        <f t="shared" si="4"/>
        <v>2.7394775036284473</v>
      </c>
      <c r="V58" s="107">
        <f t="shared" si="5"/>
        <v>138.464235</v>
      </c>
      <c r="W58" s="107">
        <f t="shared" si="6"/>
        <v>11.1527325</v>
      </c>
      <c r="X58" s="107">
        <f t="shared" si="7"/>
        <v>1.117935</v>
      </c>
      <c r="Y58" s="107">
        <f t="shared" si="8"/>
        <v>149.70592</v>
      </c>
      <c r="Z58" s="250">
        <f t="shared" si="9"/>
        <v>1.0289825000000121</v>
      </c>
    </row>
    <row r="59" spans="1:26" s="8" customFormat="1" ht="15">
      <c r="A59" s="206" t="s">
        <v>192</v>
      </c>
      <c r="B59" s="171">
        <v>18117750</v>
      </c>
      <c r="C59" s="169">
        <v>475600</v>
      </c>
      <c r="D59" s="177">
        <v>0.03</v>
      </c>
      <c r="E59" s="171">
        <v>2627400</v>
      </c>
      <c r="F59" s="116">
        <v>-172550</v>
      </c>
      <c r="G59" s="177">
        <v>-0.06</v>
      </c>
      <c r="H59" s="171">
        <v>495900</v>
      </c>
      <c r="I59" s="116">
        <v>44950</v>
      </c>
      <c r="J59" s="177">
        <v>0.1</v>
      </c>
      <c r="K59" s="171">
        <v>21241050</v>
      </c>
      <c r="L59" s="116">
        <v>348000</v>
      </c>
      <c r="M59" s="132">
        <v>0.02</v>
      </c>
      <c r="N59" s="180">
        <v>20775600</v>
      </c>
      <c r="O59" s="181">
        <f t="shared" si="0"/>
        <v>0.9780872414499283</v>
      </c>
      <c r="P59" s="112">
        <f>Volume!K59</f>
        <v>215.1</v>
      </c>
      <c r="Q59" s="70">
        <f>Volume!J59</f>
        <v>228.25</v>
      </c>
      <c r="R59" s="250">
        <f t="shared" si="1"/>
        <v>484.82696625</v>
      </c>
      <c r="S59" s="107">
        <f t="shared" si="2"/>
        <v>474.20307</v>
      </c>
      <c r="T59" s="113">
        <f t="shared" si="3"/>
        <v>20893050</v>
      </c>
      <c r="U59" s="107">
        <f t="shared" si="4"/>
        <v>1.66562565063502</v>
      </c>
      <c r="V59" s="107">
        <f t="shared" si="5"/>
        <v>413.53764375</v>
      </c>
      <c r="W59" s="107">
        <f t="shared" si="6"/>
        <v>59.970405</v>
      </c>
      <c r="X59" s="107">
        <f t="shared" si="7"/>
        <v>11.3189175</v>
      </c>
      <c r="Y59" s="107">
        <f t="shared" si="8"/>
        <v>449.4095055</v>
      </c>
      <c r="Z59" s="250">
        <f t="shared" si="9"/>
        <v>35.417460749999975</v>
      </c>
    </row>
    <row r="60" spans="1:26" s="8" customFormat="1" ht="15">
      <c r="A60" s="206" t="s">
        <v>182</v>
      </c>
      <c r="B60" s="171">
        <v>14899500</v>
      </c>
      <c r="C60" s="169">
        <v>-38500</v>
      </c>
      <c r="D60" s="177">
        <v>0</v>
      </c>
      <c r="E60" s="171">
        <v>1647800</v>
      </c>
      <c r="F60" s="116">
        <v>46200</v>
      </c>
      <c r="G60" s="177">
        <v>0.03</v>
      </c>
      <c r="H60" s="171">
        <v>207900</v>
      </c>
      <c r="I60" s="116">
        <v>0</v>
      </c>
      <c r="J60" s="177">
        <v>0</v>
      </c>
      <c r="K60" s="171">
        <v>16755200</v>
      </c>
      <c r="L60" s="116">
        <v>7700</v>
      </c>
      <c r="M60" s="132">
        <v>0</v>
      </c>
      <c r="N60" s="180">
        <v>16247000</v>
      </c>
      <c r="O60" s="181">
        <f t="shared" si="0"/>
        <v>0.9696691176470589</v>
      </c>
      <c r="P60" s="112">
        <f>Volume!K60</f>
        <v>43.3</v>
      </c>
      <c r="Q60" s="70">
        <f>Volume!J60</f>
        <v>43.5</v>
      </c>
      <c r="R60" s="250">
        <f t="shared" si="1"/>
        <v>72.88512</v>
      </c>
      <c r="S60" s="107">
        <f t="shared" si="2"/>
        <v>70.67445</v>
      </c>
      <c r="T60" s="113">
        <f t="shared" si="3"/>
        <v>16747500</v>
      </c>
      <c r="U60" s="107">
        <f t="shared" si="4"/>
        <v>0.04597701149425287</v>
      </c>
      <c r="V60" s="107">
        <f t="shared" si="5"/>
        <v>64.812825</v>
      </c>
      <c r="W60" s="107">
        <f t="shared" si="6"/>
        <v>7.16793</v>
      </c>
      <c r="X60" s="107">
        <f t="shared" si="7"/>
        <v>0.904365</v>
      </c>
      <c r="Y60" s="107">
        <f t="shared" si="8"/>
        <v>72.516675</v>
      </c>
      <c r="Z60" s="250">
        <f t="shared" si="9"/>
        <v>0.36844499999999414</v>
      </c>
    </row>
    <row r="61" spans="1:28" s="59" customFormat="1" ht="15">
      <c r="A61" s="206" t="s">
        <v>217</v>
      </c>
      <c r="B61" s="171">
        <v>2924200</v>
      </c>
      <c r="C61" s="169">
        <v>56000</v>
      </c>
      <c r="D61" s="177">
        <v>0.02</v>
      </c>
      <c r="E61" s="171">
        <v>352800</v>
      </c>
      <c r="F61" s="116">
        <v>-7400</v>
      </c>
      <c r="G61" s="177">
        <v>-0.02</v>
      </c>
      <c r="H61" s="171">
        <v>68600</v>
      </c>
      <c r="I61" s="116">
        <v>1400</v>
      </c>
      <c r="J61" s="177">
        <v>0.02</v>
      </c>
      <c r="K61" s="171">
        <v>3345600</v>
      </c>
      <c r="L61" s="116">
        <v>50000</v>
      </c>
      <c r="M61" s="132">
        <v>0.02</v>
      </c>
      <c r="N61" s="180">
        <v>3179000</v>
      </c>
      <c r="O61" s="181">
        <f t="shared" si="0"/>
        <v>0.9502032520325203</v>
      </c>
      <c r="P61" s="112">
        <f>Volume!K61</f>
        <v>2196.1</v>
      </c>
      <c r="Q61" s="70">
        <f>Volume!J61</f>
        <v>2233.5</v>
      </c>
      <c r="R61" s="250">
        <f t="shared" si="1"/>
        <v>747.23976</v>
      </c>
      <c r="S61" s="107">
        <f t="shared" si="2"/>
        <v>710.02965</v>
      </c>
      <c r="T61" s="113">
        <f t="shared" si="3"/>
        <v>3295600</v>
      </c>
      <c r="U61" s="107">
        <f t="shared" si="4"/>
        <v>1.517174414370676</v>
      </c>
      <c r="V61" s="107">
        <f t="shared" si="5"/>
        <v>653.12007</v>
      </c>
      <c r="W61" s="107">
        <f t="shared" si="6"/>
        <v>78.79788</v>
      </c>
      <c r="X61" s="107">
        <f t="shared" si="7"/>
        <v>15.32181</v>
      </c>
      <c r="Y61" s="107">
        <f t="shared" si="8"/>
        <v>723.746716</v>
      </c>
      <c r="Z61" s="250">
        <f t="shared" si="9"/>
        <v>23.493044000000054</v>
      </c>
      <c r="AA61" s="80"/>
      <c r="AB61" s="79"/>
    </row>
    <row r="62" spans="1:26" s="8" customFormat="1" ht="15">
      <c r="A62" s="206" t="s">
        <v>158</v>
      </c>
      <c r="B62" s="171">
        <v>1392400</v>
      </c>
      <c r="C62" s="169">
        <v>56050</v>
      </c>
      <c r="D62" s="177">
        <v>0.04</v>
      </c>
      <c r="E62" s="171">
        <v>8850</v>
      </c>
      <c r="F62" s="116">
        <v>-8850</v>
      </c>
      <c r="G62" s="177">
        <v>-0.5</v>
      </c>
      <c r="H62" s="171">
        <v>0</v>
      </c>
      <c r="I62" s="116">
        <v>0</v>
      </c>
      <c r="J62" s="177">
        <v>0</v>
      </c>
      <c r="K62" s="171">
        <v>1401250</v>
      </c>
      <c r="L62" s="116">
        <v>47200</v>
      </c>
      <c r="M62" s="132">
        <v>0.03</v>
      </c>
      <c r="N62" s="180">
        <v>1354050</v>
      </c>
      <c r="O62" s="181">
        <f t="shared" si="0"/>
        <v>0.9663157894736842</v>
      </c>
      <c r="P62" s="112">
        <f>Volume!K62</f>
        <v>115.75</v>
      </c>
      <c r="Q62" s="70">
        <f>Volume!J62</f>
        <v>113.55</v>
      </c>
      <c r="R62" s="250">
        <f t="shared" si="1"/>
        <v>15.91119375</v>
      </c>
      <c r="S62" s="107">
        <f t="shared" si="2"/>
        <v>15.37523775</v>
      </c>
      <c r="T62" s="113">
        <f t="shared" si="3"/>
        <v>1354050</v>
      </c>
      <c r="U62" s="107">
        <f t="shared" si="4"/>
        <v>3.485838779956427</v>
      </c>
      <c r="V62" s="107">
        <f t="shared" si="5"/>
        <v>15.810702</v>
      </c>
      <c r="W62" s="107">
        <f t="shared" si="6"/>
        <v>0.10049175</v>
      </c>
      <c r="X62" s="107">
        <f t="shared" si="7"/>
        <v>0</v>
      </c>
      <c r="Y62" s="107">
        <f t="shared" si="8"/>
        <v>15.67312875</v>
      </c>
      <c r="Z62" s="250">
        <f t="shared" si="9"/>
        <v>0.23806500000000064</v>
      </c>
    </row>
    <row r="63" spans="1:28" s="59" customFormat="1" ht="15">
      <c r="A63" s="206" t="s">
        <v>104</v>
      </c>
      <c r="B63" s="171">
        <v>1715400</v>
      </c>
      <c r="C63" s="169">
        <v>-19800</v>
      </c>
      <c r="D63" s="177">
        <v>-0.01</v>
      </c>
      <c r="E63" s="171">
        <v>3000</v>
      </c>
      <c r="F63" s="116">
        <v>0</v>
      </c>
      <c r="G63" s="177">
        <v>0</v>
      </c>
      <c r="H63" s="171">
        <v>0</v>
      </c>
      <c r="I63" s="116">
        <v>0</v>
      </c>
      <c r="J63" s="177">
        <v>0</v>
      </c>
      <c r="K63" s="171">
        <v>1718400</v>
      </c>
      <c r="L63" s="116">
        <v>-19800</v>
      </c>
      <c r="M63" s="132">
        <v>-0.01</v>
      </c>
      <c r="N63" s="180">
        <v>1690200</v>
      </c>
      <c r="O63" s="181">
        <f t="shared" si="0"/>
        <v>0.9835893854748603</v>
      </c>
      <c r="P63" s="112">
        <f>Volume!K63</f>
        <v>435.55</v>
      </c>
      <c r="Q63" s="70">
        <f>Volume!J63</f>
        <v>435.45</v>
      </c>
      <c r="R63" s="250">
        <f t="shared" si="1"/>
        <v>74.827728</v>
      </c>
      <c r="S63" s="107">
        <f t="shared" si="2"/>
        <v>73.599759</v>
      </c>
      <c r="T63" s="113">
        <f t="shared" si="3"/>
        <v>1738200</v>
      </c>
      <c r="U63" s="107">
        <f t="shared" si="4"/>
        <v>-1.1391094235415948</v>
      </c>
      <c r="V63" s="107">
        <f t="shared" si="5"/>
        <v>74.697093</v>
      </c>
      <c r="W63" s="107">
        <f t="shared" si="6"/>
        <v>0.130635</v>
      </c>
      <c r="X63" s="107">
        <f t="shared" si="7"/>
        <v>0</v>
      </c>
      <c r="Y63" s="107">
        <f t="shared" si="8"/>
        <v>75.707301</v>
      </c>
      <c r="Z63" s="250">
        <f t="shared" si="9"/>
        <v>-0.8795730000000077</v>
      </c>
      <c r="AA63" s="80"/>
      <c r="AB63" s="79"/>
    </row>
    <row r="64" spans="1:28" s="59" customFormat="1" ht="15">
      <c r="A64" s="206" t="s">
        <v>48</v>
      </c>
      <c r="B64" s="171">
        <v>13616900</v>
      </c>
      <c r="C64" s="169">
        <v>-1340900</v>
      </c>
      <c r="D64" s="177">
        <v>-0.09</v>
      </c>
      <c r="E64" s="171">
        <v>914100</v>
      </c>
      <c r="F64" s="116">
        <v>30800</v>
      </c>
      <c r="G64" s="177">
        <v>0.03</v>
      </c>
      <c r="H64" s="171">
        <v>85800</v>
      </c>
      <c r="I64" s="116">
        <v>2200</v>
      </c>
      <c r="J64" s="177">
        <v>0.03</v>
      </c>
      <c r="K64" s="171">
        <v>14616800</v>
      </c>
      <c r="L64" s="116">
        <v>-1307900</v>
      </c>
      <c r="M64" s="132">
        <v>-0.08</v>
      </c>
      <c r="N64" s="180">
        <v>14502400</v>
      </c>
      <c r="O64" s="181">
        <f t="shared" si="0"/>
        <v>0.9921733895243829</v>
      </c>
      <c r="P64" s="112">
        <f>Volume!K64</f>
        <v>269.3</v>
      </c>
      <c r="Q64" s="70">
        <f>Volume!J64</f>
        <v>280.5</v>
      </c>
      <c r="R64" s="250">
        <f t="shared" si="1"/>
        <v>410.00124</v>
      </c>
      <c r="S64" s="107">
        <f t="shared" si="2"/>
        <v>406.79232</v>
      </c>
      <c r="T64" s="113">
        <f t="shared" si="3"/>
        <v>15924700</v>
      </c>
      <c r="U64" s="107">
        <f t="shared" si="4"/>
        <v>-8.213027560958762</v>
      </c>
      <c r="V64" s="107">
        <f t="shared" si="5"/>
        <v>381.954045</v>
      </c>
      <c r="W64" s="107">
        <f t="shared" si="6"/>
        <v>25.640505</v>
      </c>
      <c r="X64" s="107">
        <f t="shared" si="7"/>
        <v>2.40669</v>
      </c>
      <c r="Y64" s="107">
        <f t="shared" si="8"/>
        <v>428.852171</v>
      </c>
      <c r="Z64" s="250">
        <f t="shared" si="9"/>
        <v>-18.850931000000003</v>
      </c>
      <c r="AA64" s="80"/>
      <c r="AB64" s="79"/>
    </row>
    <row r="65" spans="1:28" s="59" customFormat="1" ht="15">
      <c r="A65" s="206" t="s">
        <v>6</v>
      </c>
      <c r="B65" s="171">
        <v>13836375</v>
      </c>
      <c r="C65" s="169">
        <v>2086875</v>
      </c>
      <c r="D65" s="177">
        <v>0.18</v>
      </c>
      <c r="E65" s="171">
        <v>2327625</v>
      </c>
      <c r="F65" s="116">
        <v>126000</v>
      </c>
      <c r="G65" s="177">
        <v>0.06</v>
      </c>
      <c r="H65" s="171">
        <v>363375</v>
      </c>
      <c r="I65" s="116">
        <v>49500</v>
      </c>
      <c r="J65" s="177">
        <v>0.16</v>
      </c>
      <c r="K65" s="171">
        <v>16527375</v>
      </c>
      <c r="L65" s="116">
        <v>2262375</v>
      </c>
      <c r="M65" s="132">
        <v>0.16</v>
      </c>
      <c r="N65" s="180">
        <v>15887250</v>
      </c>
      <c r="O65" s="181">
        <f t="shared" si="0"/>
        <v>0.9612688040296781</v>
      </c>
      <c r="P65" s="112">
        <f>Volume!K65</f>
        <v>176.8</v>
      </c>
      <c r="Q65" s="70">
        <f>Volume!J65</f>
        <v>174.65</v>
      </c>
      <c r="R65" s="250">
        <f t="shared" si="1"/>
        <v>288.650604375</v>
      </c>
      <c r="S65" s="107">
        <f t="shared" si="2"/>
        <v>277.47082125</v>
      </c>
      <c r="T65" s="113">
        <f t="shared" si="3"/>
        <v>14265000</v>
      </c>
      <c r="U65" s="107">
        <f t="shared" si="4"/>
        <v>15.8596214511041</v>
      </c>
      <c r="V65" s="107">
        <f t="shared" si="5"/>
        <v>241.652289375</v>
      </c>
      <c r="W65" s="107">
        <f t="shared" si="6"/>
        <v>40.651970625</v>
      </c>
      <c r="X65" s="107">
        <f t="shared" si="7"/>
        <v>6.346344375</v>
      </c>
      <c r="Y65" s="107">
        <f t="shared" si="8"/>
        <v>252.2052</v>
      </c>
      <c r="Z65" s="250">
        <f t="shared" si="9"/>
        <v>36.44540437500001</v>
      </c>
      <c r="AA65" s="80"/>
      <c r="AB65" s="79"/>
    </row>
    <row r="66" spans="1:26" s="8" customFormat="1" ht="15">
      <c r="A66" s="206" t="s">
        <v>193</v>
      </c>
      <c r="B66" s="171">
        <v>12004000</v>
      </c>
      <c r="C66" s="169">
        <v>898000</v>
      </c>
      <c r="D66" s="177">
        <v>0.08</v>
      </c>
      <c r="E66" s="171">
        <v>1070000</v>
      </c>
      <c r="F66" s="116">
        <v>37000</v>
      </c>
      <c r="G66" s="177">
        <v>0.04</v>
      </c>
      <c r="H66" s="171">
        <v>141000</v>
      </c>
      <c r="I66" s="116">
        <v>9000</v>
      </c>
      <c r="J66" s="177">
        <v>0.07</v>
      </c>
      <c r="K66" s="171">
        <v>13215000</v>
      </c>
      <c r="L66" s="116">
        <v>944000</v>
      </c>
      <c r="M66" s="132">
        <v>0.08</v>
      </c>
      <c r="N66" s="180">
        <v>12805000</v>
      </c>
      <c r="O66" s="181">
        <f t="shared" si="0"/>
        <v>0.9689746500189179</v>
      </c>
      <c r="P66" s="112">
        <f>Volume!K66</f>
        <v>398.95</v>
      </c>
      <c r="Q66" s="70">
        <f>Volume!J66</f>
        <v>400.35</v>
      </c>
      <c r="R66" s="250">
        <f t="shared" si="1"/>
        <v>529.062525</v>
      </c>
      <c r="S66" s="107">
        <f t="shared" si="2"/>
        <v>512.648175</v>
      </c>
      <c r="T66" s="113">
        <f t="shared" si="3"/>
        <v>12271000</v>
      </c>
      <c r="U66" s="107">
        <f t="shared" si="4"/>
        <v>7.69293456116046</v>
      </c>
      <c r="V66" s="107">
        <f t="shared" si="5"/>
        <v>480.58014</v>
      </c>
      <c r="W66" s="107">
        <f t="shared" si="6"/>
        <v>42.83745</v>
      </c>
      <c r="X66" s="107">
        <f t="shared" si="7"/>
        <v>5.644935</v>
      </c>
      <c r="Y66" s="107">
        <f t="shared" si="8"/>
        <v>489.551545</v>
      </c>
      <c r="Z66" s="250">
        <f t="shared" si="9"/>
        <v>39.510980000000075</v>
      </c>
    </row>
    <row r="67" spans="1:26" s="8" customFormat="1" ht="15">
      <c r="A67" s="206" t="s">
        <v>183</v>
      </c>
      <c r="B67" s="171">
        <v>136200</v>
      </c>
      <c r="C67" s="169">
        <v>1800</v>
      </c>
      <c r="D67" s="177">
        <v>0.01</v>
      </c>
      <c r="E67" s="171">
        <v>0</v>
      </c>
      <c r="F67" s="116">
        <v>0</v>
      </c>
      <c r="G67" s="177">
        <v>0</v>
      </c>
      <c r="H67" s="171">
        <v>0</v>
      </c>
      <c r="I67" s="116">
        <v>0</v>
      </c>
      <c r="J67" s="177">
        <v>0</v>
      </c>
      <c r="K67" s="171">
        <v>136200</v>
      </c>
      <c r="L67" s="116">
        <v>1800</v>
      </c>
      <c r="M67" s="132">
        <v>0.01</v>
      </c>
      <c r="N67" s="180">
        <v>136200</v>
      </c>
      <c r="O67" s="181">
        <f t="shared" si="0"/>
        <v>1</v>
      </c>
      <c r="P67" s="112">
        <f>Volume!K67</f>
        <v>566.1</v>
      </c>
      <c r="Q67" s="70">
        <f>Volume!J67</f>
        <v>572.15</v>
      </c>
      <c r="R67" s="250">
        <f t="shared" si="1"/>
        <v>7.792683</v>
      </c>
      <c r="S67" s="107">
        <f t="shared" si="2"/>
        <v>7.792683</v>
      </c>
      <c r="T67" s="113">
        <f t="shared" si="3"/>
        <v>134400</v>
      </c>
      <c r="U67" s="107">
        <f t="shared" si="4"/>
        <v>1.3392857142857142</v>
      </c>
      <c r="V67" s="107">
        <f t="shared" si="5"/>
        <v>7.792683</v>
      </c>
      <c r="W67" s="107">
        <f t="shared" si="6"/>
        <v>0</v>
      </c>
      <c r="X67" s="107">
        <f t="shared" si="7"/>
        <v>0</v>
      </c>
      <c r="Y67" s="107">
        <f t="shared" si="8"/>
        <v>7.608384</v>
      </c>
      <c r="Z67" s="250">
        <f t="shared" si="9"/>
        <v>0.1842990000000002</v>
      </c>
    </row>
    <row r="68" spans="1:28" s="59" customFormat="1" ht="15">
      <c r="A68" s="206" t="s">
        <v>147</v>
      </c>
      <c r="B68" s="171">
        <v>2398400</v>
      </c>
      <c r="C68" s="169">
        <v>110400</v>
      </c>
      <c r="D68" s="177">
        <v>0.05</v>
      </c>
      <c r="E68" s="171">
        <v>40800</v>
      </c>
      <c r="F68" s="116">
        <v>0</v>
      </c>
      <c r="G68" s="177">
        <v>0</v>
      </c>
      <c r="H68" s="171">
        <v>3200</v>
      </c>
      <c r="I68" s="116">
        <v>0</v>
      </c>
      <c r="J68" s="177">
        <v>0</v>
      </c>
      <c r="K68" s="171">
        <v>2442400</v>
      </c>
      <c r="L68" s="116">
        <v>110400</v>
      </c>
      <c r="M68" s="132">
        <v>0.05</v>
      </c>
      <c r="N68" s="180">
        <v>2378400</v>
      </c>
      <c r="O68" s="181">
        <f t="shared" si="0"/>
        <v>0.9737962659679005</v>
      </c>
      <c r="P68" s="112">
        <f>Volume!K68</f>
        <v>613.25</v>
      </c>
      <c r="Q68" s="70">
        <f>Volume!J68</f>
        <v>607.5</v>
      </c>
      <c r="R68" s="250">
        <f t="shared" si="1"/>
        <v>148.3758</v>
      </c>
      <c r="S68" s="107">
        <f t="shared" si="2"/>
        <v>144.4878</v>
      </c>
      <c r="T68" s="113">
        <f t="shared" si="3"/>
        <v>2332000</v>
      </c>
      <c r="U68" s="107">
        <f t="shared" si="4"/>
        <v>4.734133790737564</v>
      </c>
      <c r="V68" s="107">
        <f t="shared" si="5"/>
        <v>145.7028</v>
      </c>
      <c r="W68" s="107">
        <f t="shared" si="6"/>
        <v>2.4786</v>
      </c>
      <c r="X68" s="107">
        <f t="shared" si="7"/>
        <v>0.1944</v>
      </c>
      <c r="Y68" s="107">
        <f t="shared" si="8"/>
        <v>143.0099</v>
      </c>
      <c r="Z68" s="250">
        <f t="shared" si="9"/>
        <v>5.3659000000000106</v>
      </c>
      <c r="AA68" s="80"/>
      <c r="AB68" s="79"/>
    </row>
    <row r="69" spans="1:26" s="8" customFormat="1" ht="15">
      <c r="A69" s="206" t="s">
        <v>159</v>
      </c>
      <c r="B69" s="171">
        <v>255000</v>
      </c>
      <c r="C69" s="169">
        <v>-6500</v>
      </c>
      <c r="D69" s="177">
        <v>-0.02</v>
      </c>
      <c r="E69" s="171">
        <v>250</v>
      </c>
      <c r="F69" s="116">
        <v>250</v>
      </c>
      <c r="G69" s="177">
        <v>0</v>
      </c>
      <c r="H69" s="171">
        <v>0</v>
      </c>
      <c r="I69" s="116">
        <v>0</v>
      </c>
      <c r="J69" s="177">
        <v>0</v>
      </c>
      <c r="K69" s="171">
        <v>255250</v>
      </c>
      <c r="L69" s="116">
        <v>-6250</v>
      </c>
      <c r="M69" s="132">
        <v>-0.02</v>
      </c>
      <c r="N69" s="180">
        <v>253000</v>
      </c>
      <c r="O69" s="181">
        <f aca="true" t="shared" si="10" ref="O69:O129">N69/K69</f>
        <v>0.9911851126346719</v>
      </c>
      <c r="P69" s="112">
        <f>Volume!K69</f>
        <v>2039.55</v>
      </c>
      <c r="Q69" s="70">
        <f>Volume!J69</f>
        <v>2176</v>
      </c>
      <c r="R69" s="250">
        <f aca="true" t="shared" si="11" ref="R69:R129">Q69*K69/10000000</f>
        <v>55.5424</v>
      </c>
      <c r="S69" s="107">
        <f aca="true" t="shared" si="12" ref="S69:S129">Q69*N69/10000000</f>
        <v>55.0528</v>
      </c>
      <c r="T69" s="113">
        <f aca="true" t="shared" si="13" ref="T69:T129">K69-L69</f>
        <v>261500</v>
      </c>
      <c r="U69" s="107">
        <f aca="true" t="shared" si="14" ref="U69:U129">L69/T69*100</f>
        <v>-2.390057361376673</v>
      </c>
      <c r="V69" s="107">
        <f aca="true" t="shared" si="15" ref="V69:V129">Q69*B69/10000000</f>
        <v>55.488</v>
      </c>
      <c r="W69" s="107">
        <f aca="true" t="shared" si="16" ref="W69:W129">Q69*E69/10000000</f>
        <v>0.0544</v>
      </c>
      <c r="X69" s="107">
        <f aca="true" t="shared" si="17" ref="X69:X129">Q69*H69/10000000</f>
        <v>0</v>
      </c>
      <c r="Y69" s="107">
        <f aca="true" t="shared" si="18" ref="Y69:Y129">(T69*P69)/10000000</f>
        <v>53.3342325</v>
      </c>
      <c r="Z69" s="250">
        <f aca="true" t="shared" si="19" ref="Z69:Z129">R69-Y69</f>
        <v>2.208167500000002</v>
      </c>
    </row>
    <row r="70" spans="1:28" s="59" customFormat="1" ht="15">
      <c r="A70" s="206" t="s">
        <v>148</v>
      </c>
      <c r="B70" s="171">
        <v>23937500</v>
      </c>
      <c r="C70" s="169">
        <v>-137500</v>
      </c>
      <c r="D70" s="177">
        <v>-0.01</v>
      </c>
      <c r="E70" s="171">
        <v>3500000</v>
      </c>
      <c r="F70" s="116">
        <v>137500</v>
      </c>
      <c r="G70" s="177">
        <v>0.04</v>
      </c>
      <c r="H70" s="171">
        <v>675000</v>
      </c>
      <c r="I70" s="116">
        <v>0</v>
      </c>
      <c r="J70" s="177">
        <v>0</v>
      </c>
      <c r="K70" s="171">
        <v>28112500</v>
      </c>
      <c r="L70" s="116">
        <v>0</v>
      </c>
      <c r="M70" s="132">
        <v>0</v>
      </c>
      <c r="N70" s="180">
        <v>26912500</v>
      </c>
      <c r="O70" s="181">
        <f t="shared" si="10"/>
        <v>0.9573143619386394</v>
      </c>
      <c r="P70" s="112">
        <f>Volume!K70</f>
        <v>28.9</v>
      </c>
      <c r="Q70" s="70">
        <f>Volume!J70</f>
        <v>29.45</v>
      </c>
      <c r="R70" s="250">
        <f t="shared" si="11"/>
        <v>82.7913125</v>
      </c>
      <c r="S70" s="107">
        <f t="shared" si="12"/>
        <v>79.2573125</v>
      </c>
      <c r="T70" s="113">
        <f t="shared" si="13"/>
        <v>28112500</v>
      </c>
      <c r="U70" s="107">
        <f t="shared" si="14"/>
        <v>0</v>
      </c>
      <c r="V70" s="107">
        <f t="shared" si="15"/>
        <v>70.4959375</v>
      </c>
      <c r="W70" s="107">
        <f t="shared" si="16"/>
        <v>10.3075</v>
      </c>
      <c r="X70" s="107">
        <f t="shared" si="17"/>
        <v>1.987875</v>
      </c>
      <c r="Y70" s="107">
        <f t="shared" si="18"/>
        <v>81.245125</v>
      </c>
      <c r="Z70" s="250">
        <f t="shared" si="19"/>
        <v>1.546187500000002</v>
      </c>
      <c r="AA70" s="80"/>
      <c r="AB70" s="79"/>
    </row>
    <row r="71" spans="1:26" s="8" customFormat="1" ht="15">
      <c r="A71" s="206" t="s">
        <v>184</v>
      </c>
      <c r="B71" s="171">
        <v>7624000</v>
      </c>
      <c r="C71" s="169">
        <v>108000</v>
      </c>
      <c r="D71" s="177">
        <v>0.01</v>
      </c>
      <c r="E71" s="171">
        <v>112000</v>
      </c>
      <c r="F71" s="116">
        <v>0</v>
      </c>
      <c r="G71" s="177">
        <v>0</v>
      </c>
      <c r="H71" s="171">
        <v>0</v>
      </c>
      <c r="I71" s="116">
        <v>0</v>
      </c>
      <c r="J71" s="177">
        <v>0</v>
      </c>
      <c r="K71" s="171">
        <v>7736000</v>
      </c>
      <c r="L71" s="116">
        <v>108000</v>
      </c>
      <c r="M71" s="132">
        <v>0.01</v>
      </c>
      <c r="N71" s="180">
        <v>7648000</v>
      </c>
      <c r="O71" s="181">
        <f t="shared" si="10"/>
        <v>0.9886246122026887</v>
      </c>
      <c r="P71" s="112">
        <f>Volume!K71</f>
        <v>112.6</v>
      </c>
      <c r="Q71" s="70">
        <f>Volume!J71</f>
        <v>115.6</v>
      </c>
      <c r="R71" s="250">
        <f t="shared" si="11"/>
        <v>89.42816</v>
      </c>
      <c r="S71" s="107">
        <f t="shared" si="12"/>
        <v>88.41088</v>
      </c>
      <c r="T71" s="113">
        <f t="shared" si="13"/>
        <v>7628000</v>
      </c>
      <c r="U71" s="107">
        <f t="shared" si="14"/>
        <v>1.415836392239119</v>
      </c>
      <c r="V71" s="107">
        <f t="shared" si="15"/>
        <v>88.13344</v>
      </c>
      <c r="W71" s="107">
        <f t="shared" si="16"/>
        <v>1.29472</v>
      </c>
      <c r="X71" s="107">
        <f t="shared" si="17"/>
        <v>0</v>
      </c>
      <c r="Y71" s="107">
        <f t="shared" si="18"/>
        <v>85.89128</v>
      </c>
      <c r="Z71" s="250">
        <f t="shared" si="19"/>
        <v>3.5368800000000107</v>
      </c>
    </row>
    <row r="72" spans="1:26" s="8" customFormat="1" ht="15">
      <c r="A72" s="206" t="s">
        <v>194</v>
      </c>
      <c r="B72" s="171">
        <v>3097500</v>
      </c>
      <c r="C72" s="169">
        <v>747500</v>
      </c>
      <c r="D72" s="177">
        <v>0.32</v>
      </c>
      <c r="E72" s="171">
        <v>200000</v>
      </c>
      <c r="F72" s="116">
        <v>12500</v>
      </c>
      <c r="G72" s="177">
        <v>0.07</v>
      </c>
      <c r="H72" s="171">
        <v>7500</v>
      </c>
      <c r="I72" s="116">
        <v>2500</v>
      </c>
      <c r="J72" s="177">
        <v>0.5</v>
      </c>
      <c r="K72" s="171">
        <v>3305000</v>
      </c>
      <c r="L72" s="116">
        <v>762500</v>
      </c>
      <c r="M72" s="132">
        <v>0.3</v>
      </c>
      <c r="N72" s="180">
        <v>3232500</v>
      </c>
      <c r="O72" s="181">
        <f t="shared" si="10"/>
        <v>0.9780635400907716</v>
      </c>
      <c r="P72" s="112">
        <f>Volume!K72</f>
        <v>119.15</v>
      </c>
      <c r="Q72" s="70">
        <f>Volume!J72</f>
        <v>127.65</v>
      </c>
      <c r="R72" s="250">
        <f t="shared" si="11"/>
        <v>42.188325</v>
      </c>
      <c r="S72" s="107">
        <f t="shared" si="12"/>
        <v>41.2628625</v>
      </c>
      <c r="T72" s="113">
        <f t="shared" si="13"/>
        <v>2542500</v>
      </c>
      <c r="U72" s="107">
        <f t="shared" si="14"/>
        <v>29.99016715830875</v>
      </c>
      <c r="V72" s="107">
        <f t="shared" si="15"/>
        <v>39.5395875</v>
      </c>
      <c r="W72" s="107">
        <f t="shared" si="16"/>
        <v>2.553</v>
      </c>
      <c r="X72" s="107">
        <f t="shared" si="17"/>
        <v>0.0957375</v>
      </c>
      <c r="Y72" s="107">
        <f t="shared" si="18"/>
        <v>30.2938875</v>
      </c>
      <c r="Z72" s="250">
        <f t="shared" si="19"/>
        <v>11.894437499999999</v>
      </c>
    </row>
    <row r="73" spans="1:26" s="8" customFormat="1" ht="15">
      <c r="A73" s="206" t="s">
        <v>160</v>
      </c>
      <c r="B73" s="171">
        <v>2170900</v>
      </c>
      <c r="C73" s="169">
        <v>3400</v>
      </c>
      <c r="D73" s="177">
        <v>0</v>
      </c>
      <c r="E73" s="171">
        <v>47600</v>
      </c>
      <c r="F73" s="116">
        <v>1700</v>
      </c>
      <c r="G73" s="177">
        <v>0.04</v>
      </c>
      <c r="H73" s="171">
        <v>8500</v>
      </c>
      <c r="I73" s="116">
        <v>0</v>
      </c>
      <c r="J73" s="177">
        <v>0</v>
      </c>
      <c r="K73" s="171">
        <v>2227000</v>
      </c>
      <c r="L73" s="116">
        <v>5100</v>
      </c>
      <c r="M73" s="132">
        <v>0</v>
      </c>
      <c r="N73" s="180">
        <v>2157300</v>
      </c>
      <c r="O73" s="181">
        <f t="shared" si="10"/>
        <v>0.9687022900763359</v>
      </c>
      <c r="P73" s="112">
        <f>Volume!K73</f>
        <v>158.15</v>
      </c>
      <c r="Q73" s="70">
        <f>Volume!J73</f>
        <v>159.6</v>
      </c>
      <c r="R73" s="250">
        <f t="shared" si="11"/>
        <v>35.54292</v>
      </c>
      <c r="S73" s="107">
        <f t="shared" si="12"/>
        <v>34.430508</v>
      </c>
      <c r="T73" s="113">
        <f t="shared" si="13"/>
        <v>2221900</v>
      </c>
      <c r="U73" s="107">
        <f t="shared" si="14"/>
        <v>0.22953328232593728</v>
      </c>
      <c r="V73" s="107">
        <f t="shared" si="15"/>
        <v>34.647564</v>
      </c>
      <c r="W73" s="107">
        <f t="shared" si="16"/>
        <v>0.759696</v>
      </c>
      <c r="X73" s="107">
        <f t="shared" si="17"/>
        <v>0.13566</v>
      </c>
      <c r="Y73" s="107">
        <f t="shared" si="18"/>
        <v>35.1393485</v>
      </c>
      <c r="Z73" s="250">
        <f t="shared" si="19"/>
        <v>0.4035715000000053</v>
      </c>
    </row>
    <row r="74" spans="1:26" s="8" customFormat="1" ht="15">
      <c r="A74" s="206" t="s">
        <v>357</v>
      </c>
      <c r="B74" s="171">
        <v>6278950</v>
      </c>
      <c r="C74" s="169">
        <v>-30600</v>
      </c>
      <c r="D74" s="177">
        <v>0</v>
      </c>
      <c r="E74" s="171">
        <v>823650</v>
      </c>
      <c r="F74" s="116">
        <v>-11050</v>
      </c>
      <c r="G74" s="177">
        <v>-0.01</v>
      </c>
      <c r="H74" s="171">
        <v>56950</v>
      </c>
      <c r="I74" s="116">
        <v>-4250</v>
      </c>
      <c r="J74" s="177">
        <v>-0.07</v>
      </c>
      <c r="K74" s="171">
        <v>7159550</v>
      </c>
      <c r="L74" s="116">
        <v>-45900</v>
      </c>
      <c r="M74" s="132">
        <v>-0.01</v>
      </c>
      <c r="N74" s="180">
        <v>7083050</v>
      </c>
      <c r="O74" s="181">
        <f t="shared" si="10"/>
        <v>0.9893149709129764</v>
      </c>
      <c r="P74" s="112">
        <f>Volume!K74</f>
        <v>243.15</v>
      </c>
      <c r="Q74" s="70">
        <f>Volume!J74</f>
        <v>245.2</v>
      </c>
      <c r="R74" s="250">
        <f t="shared" si="11"/>
        <v>175.552166</v>
      </c>
      <c r="S74" s="107">
        <f t="shared" si="12"/>
        <v>173.676386</v>
      </c>
      <c r="T74" s="113">
        <f t="shared" si="13"/>
        <v>7205450</v>
      </c>
      <c r="U74" s="107">
        <f t="shared" si="14"/>
        <v>-0.6370178129055091</v>
      </c>
      <c r="V74" s="107">
        <f t="shared" si="15"/>
        <v>153.959854</v>
      </c>
      <c r="W74" s="107">
        <f t="shared" si="16"/>
        <v>20.195898</v>
      </c>
      <c r="X74" s="107">
        <f t="shared" si="17"/>
        <v>1.396414</v>
      </c>
      <c r="Y74" s="107">
        <f t="shared" si="18"/>
        <v>175.20051675</v>
      </c>
      <c r="Z74" s="250">
        <f t="shared" si="19"/>
        <v>0.35164925000000835</v>
      </c>
    </row>
    <row r="75" spans="1:26" s="8" customFormat="1" ht="15">
      <c r="A75" s="206" t="s">
        <v>226</v>
      </c>
      <c r="B75" s="171">
        <v>1604000</v>
      </c>
      <c r="C75" s="169">
        <v>-14200</v>
      </c>
      <c r="D75" s="177">
        <v>-0.01</v>
      </c>
      <c r="E75" s="171">
        <v>101200</v>
      </c>
      <c r="F75" s="116">
        <v>-400</v>
      </c>
      <c r="G75" s="177">
        <v>0</v>
      </c>
      <c r="H75" s="171">
        <v>10000</v>
      </c>
      <c r="I75" s="116">
        <v>800</v>
      </c>
      <c r="J75" s="177">
        <v>0.09</v>
      </c>
      <c r="K75" s="171">
        <v>1715200</v>
      </c>
      <c r="L75" s="116">
        <v>-13800</v>
      </c>
      <c r="M75" s="132">
        <v>-0.01</v>
      </c>
      <c r="N75" s="180">
        <v>1692200</v>
      </c>
      <c r="O75" s="181">
        <f t="shared" si="10"/>
        <v>0.9865904850746269</v>
      </c>
      <c r="P75" s="112">
        <f>Volume!K75</f>
        <v>1452.1</v>
      </c>
      <c r="Q75" s="70">
        <f>Volume!J75</f>
        <v>1460.7</v>
      </c>
      <c r="R75" s="250">
        <f t="shared" si="11"/>
        <v>250.539264</v>
      </c>
      <c r="S75" s="107">
        <f t="shared" si="12"/>
        <v>247.179654</v>
      </c>
      <c r="T75" s="113">
        <f t="shared" si="13"/>
        <v>1729000</v>
      </c>
      <c r="U75" s="107">
        <f t="shared" si="14"/>
        <v>-0.7981492192018509</v>
      </c>
      <c r="V75" s="107">
        <f t="shared" si="15"/>
        <v>234.29628</v>
      </c>
      <c r="W75" s="107">
        <f t="shared" si="16"/>
        <v>14.782284</v>
      </c>
      <c r="X75" s="107">
        <f t="shared" si="17"/>
        <v>1.4607</v>
      </c>
      <c r="Y75" s="107">
        <f t="shared" si="18"/>
        <v>251.06809</v>
      </c>
      <c r="Z75" s="250">
        <f t="shared" si="19"/>
        <v>-0.5288260000000093</v>
      </c>
    </row>
    <row r="76" spans="1:28" s="59" customFormat="1" ht="15">
      <c r="A76" s="206" t="s">
        <v>7</v>
      </c>
      <c r="B76" s="171">
        <v>1599650</v>
      </c>
      <c r="C76" s="169">
        <v>4550</v>
      </c>
      <c r="D76" s="177">
        <v>0</v>
      </c>
      <c r="E76" s="171">
        <v>46800</v>
      </c>
      <c r="F76" s="116">
        <v>-1300</v>
      </c>
      <c r="G76" s="177">
        <v>-0.03</v>
      </c>
      <c r="H76" s="171">
        <v>13000</v>
      </c>
      <c r="I76" s="116">
        <v>0</v>
      </c>
      <c r="J76" s="177">
        <v>0</v>
      </c>
      <c r="K76" s="171">
        <v>1659450</v>
      </c>
      <c r="L76" s="116">
        <v>3250</v>
      </c>
      <c r="M76" s="132">
        <v>0</v>
      </c>
      <c r="N76" s="180">
        <v>1615250</v>
      </c>
      <c r="O76" s="181">
        <f t="shared" si="10"/>
        <v>0.9733646690168429</v>
      </c>
      <c r="P76" s="112">
        <f>Volume!K76</f>
        <v>786.95</v>
      </c>
      <c r="Q76" s="70">
        <f>Volume!J76</f>
        <v>807.85</v>
      </c>
      <c r="R76" s="250">
        <f t="shared" si="11"/>
        <v>134.05866825</v>
      </c>
      <c r="S76" s="107">
        <f t="shared" si="12"/>
        <v>130.48797125</v>
      </c>
      <c r="T76" s="113">
        <f t="shared" si="13"/>
        <v>1656200</v>
      </c>
      <c r="U76" s="107">
        <f t="shared" si="14"/>
        <v>0.19623233908948193</v>
      </c>
      <c r="V76" s="107">
        <f t="shared" si="15"/>
        <v>129.22772525</v>
      </c>
      <c r="W76" s="107">
        <f t="shared" si="16"/>
        <v>3.780738</v>
      </c>
      <c r="X76" s="107">
        <f t="shared" si="17"/>
        <v>1.050205</v>
      </c>
      <c r="Y76" s="107">
        <f t="shared" si="18"/>
        <v>130.334659</v>
      </c>
      <c r="Z76" s="250">
        <f t="shared" si="19"/>
        <v>3.724009250000023</v>
      </c>
      <c r="AA76" s="80"/>
      <c r="AB76" s="79"/>
    </row>
    <row r="77" spans="1:26" s="8" customFormat="1" ht="15">
      <c r="A77" s="206" t="s">
        <v>185</v>
      </c>
      <c r="B77" s="171">
        <v>3804000</v>
      </c>
      <c r="C77" s="169">
        <v>205200</v>
      </c>
      <c r="D77" s="177">
        <v>0.06</v>
      </c>
      <c r="E77" s="171">
        <v>0</v>
      </c>
      <c r="F77" s="116">
        <v>0</v>
      </c>
      <c r="G77" s="177">
        <v>0</v>
      </c>
      <c r="H77" s="171">
        <v>0</v>
      </c>
      <c r="I77" s="116">
        <v>0</v>
      </c>
      <c r="J77" s="177">
        <v>0</v>
      </c>
      <c r="K77" s="171">
        <v>3804000</v>
      </c>
      <c r="L77" s="116">
        <v>205200</v>
      </c>
      <c r="M77" s="132">
        <v>0.06</v>
      </c>
      <c r="N77" s="180">
        <v>3751200</v>
      </c>
      <c r="O77" s="181">
        <f t="shared" si="10"/>
        <v>0.9861198738170347</v>
      </c>
      <c r="P77" s="112">
        <f>Volume!K77</f>
        <v>441</v>
      </c>
      <c r="Q77" s="70">
        <f>Volume!J77</f>
        <v>436.15</v>
      </c>
      <c r="R77" s="250">
        <f t="shared" si="11"/>
        <v>165.91146</v>
      </c>
      <c r="S77" s="107">
        <f t="shared" si="12"/>
        <v>163.608588</v>
      </c>
      <c r="T77" s="113">
        <f t="shared" si="13"/>
        <v>3598800</v>
      </c>
      <c r="U77" s="107">
        <f t="shared" si="14"/>
        <v>5.701900633544515</v>
      </c>
      <c r="V77" s="107">
        <f t="shared" si="15"/>
        <v>165.91146</v>
      </c>
      <c r="W77" s="107">
        <f t="shared" si="16"/>
        <v>0</v>
      </c>
      <c r="X77" s="107">
        <f t="shared" si="17"/>
        <v>0</v>
      </c>
      <c r="Y77" s="107">
        <f t="shared" si="18"/>
        <v>158.70708</v>
      </c>
      <c r="Z77" s="250">
        <f t="shared" si="19"/>
        <v>7.204380000000015</v>
      </c>
    </row>
    <row r="78" spans="1:26" s="8" customFormat="1" ht="15">
      <c r="A78" s="206" t="s">
        <v>240</v>
      </c>
      <c r="B78" s="171">
        <v>1669600</v>
      </c>
      <c r="C78" s="169">
        <v>-58400</v>
      </c>
      <c r="D78" s="177">
        <v>-0.03</v>
      </c>
      <c r="E78" s="171">
        <v>86400</v>
      </c>
      <c r="F78" s="116">
        <v>1600</v>
      </c>
      <c r="G78" s="177">
        <v>0.02</v>
      </c>
      <c r="H78" s="171">
        <v>19200</v>
      </c>
      <c r="I78" s="116">
        <v>0</v>
      </c>
      <c r="J78" s="177">
        <v>0</v>
      </c>
      <c r="K78" s="171">
        <v>1775200</v>
      </c>
      <c r="L78" s="116">
        <v>-56800</v>
      </c>
      <c r="M78" s="132">
        <v>-0.03</v>
      </c>
      <c r="N78" s="180">
        <v>1748800</v>
      </c>
      <c r="O78" s="181">
        <f t="shared" si="10"/>
        <v>0.9851284362325372</v>
      </c>
      <c r="P78" s="112">
        <f>Volume!K78</f>
        <v>903.8</v>
      </c>
      <c r="Q78" s="70">
        <f>Volume!J78</f>
        <v>905.9</v>
      </c>
      <c r="R78" s="250">
        <f t="shared" si="11"/>
        <v>160.815368</v>
      </c>
      <c r="S78" s="107">
        <f t="shared" si="12"/>
        <v>158.423792</v>
      </c>
      <c r="T78" s="113">
        <f t="shared" si="13"/>
        <v>1832000</v>
      </c>
      <c r="U78" s="107">
        <f t="shared" si="14"/>
        <v>-3.1004366812227078</v>
      </c>
      <c r="V78" s="107">
        <f t="shared" si="15"/>
        <v>151.249064</v>
      </c>
      <c r="W78" s="107">
        <f t="shared" si="16"/>
        <v>7.826976</v>
      </c>
      <c r="X78" s="107">
        <f t="shared" si="17"/>
        <v>1.739328</v>
      </c>
      <c r="Y78" s="107">
        <f t="shared" si="18"/>
        <v>165.57616</v>
      </c>
      <c r="Z78" s="250">
        <f t="shared" si="19"/>
        <v>-4.760791999999981</v>
      </c>
    </row>
    <row r="79" spans="1:28" s="59" customFormat="1" ht="15">
      <c r="A79" s="206" t="s">
        <v>223</v>
      </c>
      <c r="B79" s="171">
        <v>6135000</v>
      </c>
      <c r="C79" s="169">
        <v>53750</v>
      </c>
      <c r="D79" s="177">
        <v>0.01</v>
      </c>
      <c r="E79" s="171">
        <v>860000</v>
      </c>
      <c r="F79" s="116">
        <v>22500</v>
      </c>
      <c r="G79" s="177">
        <v>0.03</v>
      </c>
      <c r="H79" s="171">
        <v>765000</v>
      </c>
      <c r="I79" s="116">
        <v>-6250</v>
      </c>
      <c r="J79" s="177">
        <v>-0.01</v>
      </c>
      <c r="K79" s="171">
        <v>7760000</v>
      </c>
      <c r="L79" s="116">
        <v>70000</v>
      </c>
      <c r="M79" s="132">
        <v>0.01</v>
      </c>
      <c r="N79" s="180">
        <v>6923750</v>
      </c>
      <c r="O79" s="181">
        <f t="shared" si="10"/>
        <v>0.892235824742268</v>
      </c>
      <c r="P79" s="112">
        <f>Volume!K79</f>
        <v>232.35</v>
      </c>
      <c r="Q79" s="70">
        <f>Volume!J79</f>
        <v>235.15</v>
      </c>
      <c r="R79" s="250">
        <f t="shared" si="11"/>
        <v>182.4764</v>
      </c>
      <c r="S79" s="107">
        <f t="shared" si="12"/>
        <v>162.81198125</v>
      </c>
      <c r="T79" s="113">
        <f t="shared" si="13"/>
        <v>7690000</v>
      </c>
      <c r="U79" s="107">
        <f t="shared" si="14"/>
        <v>0.9102730819245773</v>
      </c>
      <c r="V79" s="107">
        <f t="shared" si="15"/>
        <v>144.264525</v>
      </c>
      <c r="W79" s="107">
        <f t="shared" si="16"/>
        <v>20.2229</v>
      </c>
      <c r="X79" s="107">
        <f t="shared" si="17"/>
        <v>17.988975</v>
      </c>
      <c r="Y79" s="107">
        <f t="shared" si="18"/>
        <v>178.67715</v>
      </c>
      <c r="Z79" s="250">
        <f t="shared" si="19"/>
        <v>3.7992500000000007</v>
      </c>
      <c r="AA79" s="80"/>
      <c r="AB79" s="79"/>
    </row>
    <row r="80" spans="1:26" s="8" customFormat="1" ht="15">
      <c r="A80" s="206" t="s">
        <v>186</v>
      </c>
      <c r="B80" s="171">
        <v>8627200</v>
      </c>
      <c r="C80" s="169">
        <v>-539200</v>
      </c>
      <c r="D80" s="177">
        <v>-0.06</v>
      </c>
      <c r="E80" s="171">
        <v>248000</v>
      </c>
      <c r="F80" s="116">
        <v>11200</v>
      </c>
      <c r="G80" s="177">
        <v>0.05</v>
      </c>
      <c r="H80" s="171">
        <v>60800</v>
      </c>
      <c r="I80" s="116">
        <v>8000</v>
      </c>
      <c r="J80" s="177">
        <v>0.15</v>
      </c>
      <c r="K80" s="171">
        <v>8936000</v>
      </c>
      <c r="L80" s="116">
        <v>-520000</v>
      </c>
      <c r="M80" s="132">
        <v>-0.05</v>
      </c>
      <c r="N80" s="180">
        <v>8851200</v>
      </c>
      <c r="O80" s="181">
        <f t="shared" si="10"/>
        <v>0.9905102954341988</v>
      </c>
      <c r="P80" s="112">
        <f>Volume!K80</f>
        <v>254.3</v>
      </c>
      <c r="Q80" s="70">
        <f>Volume!J80</f>
        <v>272.2</v>
      </c>
      <c r="R80" s="250">
        <f t="shared" si="11"/>
        <v>243.23792</v>
      </c>
      <c r="S80" s="107">
        <f t="shared" si="12"/>
        <v>240.929664</v>
      </c>
      <c r="T80" s="113">
        <f t="shared" si="13"/>
        <v>9456000</v>
      </c>
      <c r="U80" s="107">
        <f t="shared" si="14"/>
        <v>-5.499153976311337</v>
      </c>
      <c r="V80" s="107">
        <f t="shared" si="15"/>
        <v>234.832384</v>
      </c>
      <c r="W80" s="107">
        <f t="shared" si="16"/>
        <v>6.75056</v>
      </c>
      <c r="X80" s="107">
        <f t="shared" si="17"/>
        <v>1.654976</v>
      </c>
      <c r="Y80" s="107">
        <f t="shared" si="18"/>
        <v>240.46608</v>
      </c>
      <c r="Z80" s="250">
        <f t="shared" si="19"/>
        <v>2.7718399999999974</v>
      </c>
    </row>
    <row r="81" spans="1:26" s="8" customFormat="1" ht="15">
      <c r="A81" s="206" t="s">
        <v>161</v>
      </c>
      <c r="B81" s="171">
        <v>6158800</v>
      </c>
      <c r="C81" s="169">
        <v>-71200</v>
      </c>
      <c r="D81" s="177">
        <v>-0.01</v>
      </c>
      <c r="E81" s="171">
        <v>551800</v>
      </c>
      <c r="F81" s="116">
        <v>8900</v>
      </c>
      <c r="G81" s="177">
        <v>0.02</v>
      </c>
      <c r="H81" s="171">
        <v>17800</v>
      </c>
      <c r="I81" s="116">
        <v>8900</v>
      </c>
      <c r="J81" s="177">
        <v>1</v>
      </c>
      <c r="K81" s="171">
        <v>6728400</v>
      </c>
      <c r="L81" s="116">
        <v>-53400</v>
      </c>
      <c r="M81" s="132">
        <v>-0.01</v>
      </c>
      <c r="N81" s="180">
        <v>6577100</v>
      </c>
      <c r="O81" s="181">
        <f t="shared" si="10"/>
        <v>0.9775132275132276</v>
      </c>
      <c r="P81" s="112">
        <f>Volume!K81</f>
        <v>39.95</v>
      </c>
      <c r="Q81" s="70">
        <f>Volume!J81</f>
        <v>39.8</v>
      </c>
      <c r="R81" s="250">
        <f t="shared" si="11"/>
        <v>26.779031999999997</v>
      </c>
      <c r="S81" s="107">
        <f t="shared" si="12"/>
        <v>26.176857999999996</v>
      </c>
      <c r="T81" s="113">
        <f t="shared" si="13"/>
        <v>6781800</v>
      </c>
      <c r="U81" s="107">
        <f t="shared" si="14"/>
        <v>-0.7874015748031495</v>
      </c>
      <c r="V81" s="107">
        <f t="shared" si="15"/>
        <v>24.512023999999997</v>
      </c>
      <c r="W81" s="107">
        <f t="shared" si="16"/>
        <v>2.196164</v>
      </c>
      <c r="X81" s="107">
        <f t="shared" si="17"/>
        <v>0.070844</v>
      </c>
      <c r="Y81" s="107">
        <f t="shared" si="18"/>
        <v>27.093291</v>
      </c>
      <c r="Z81" s="250">
        <f t="shared" si="19"/>
        <v>-0.3142590000000034</v>
      </c>
    </row>
    <row r="82" spans="1:28" s="59" customFormat="1" ht="15">
      <c r="A82" s="206" t="s">
        <v>8</v>
      </c>
      <c r="B82" s="171">
        <v>18465600</v>
      </c>
      <c r="C82" s="169">
        <v>355200</v>
      </c>
      <c r="D82" s="177">
        <v>0.02</v>
      </c>
      <c r="E82" s="171">
        <v>2803200</v>
      </c>
      <c r="F82" s="116">
        <v>22400</v>
      </c>
      <c r="G82" s="177">
        <v>0.01</v>
      </c>
      <c r="H82" s="171">
        <v>340800</v>
      </c>
      <c r="I82" s="116">
        <v>6400</v>
      </c>
      <c r="J82" s="177">
        <v>0.02</v>
      </c>
      <c r="K82" s="171">
        <v>21609600</v>
      </c>
      <c r="L82" s="116">
        <v>384000</v>
      </c>
      <c r="M82" s="132">
        <v>0.02</v>
      </c>
      <c r="N82" s="180">
        <v>21185600</v>
      </c>
      <c r="O82" s="181">
        <f t="shared" si="10"/>
        <v>0.9803790907744706</v>
      </c>
      <c r="P82" s="112">
        <f>Volume!K82</f>
        <v>132.4</v>
      </c>
      <c r="Q82" s="70">
        <f>Volume!J82</f>
        <v>132.4</v>
      </c>
      <c r="R82" s="250">
        <f t="shared" si="11"/>
        <v>286.111104</v>
      </c>
      <c r="S82" s="107">
        <f t="shared" si="12"/>
        <v>280.497344</v>
      </c>
      <c r="T82" s="113">
        <f t="shared" si="13"/>
        <v>21225600</v>
      </c>
      <c r="U82" s="107">
        <f t="shared" si="14"/>
        <v>1.8091361374943467</v>
      </c>
      <c r="V82" s="107">
        <f t="shared" si="15"/>
        <v>244.484544</v>
      </c>
      <c r="W82" s="107">
        <f t="shared" si="16"/>
        <v>37.114368</v>
      </c>
      <c r="X82" s="107">
        <f t="shared" si="17"/>
        <v>4.512192</v>
      </c>
      <c r="Y82" s="107">
        <f t="shared" si="18"/>
        <v>281.026944</v>
      </c>
      <c r="Z82" s="250">
        <f t="shared" si="19"/>
        <v>5.084159999999997</v>
      </c>
      <c r="AA82" s="80"/>
      <c r="AB82" s="79"/>
    </row>
    <row r="83" spans="1:26" s="8" customFormat="1" ht="15">
      <c r="A83" s="206" t="s">
        <v>195</v>
      </c>
      <c r="B83" s="171">
        <v>29456000</v>
      </c>
      <c r="C83" s="169">
        <v>-28000</v>
      </c>
      <c r="D83" s="177">
        <v>0</v>
      </c>
      <c r="E83" s="171">
        <v>7868000</v>
      </c>
      <c r="F83" s="116">
        <v>560000</v>
      </c>
      <c r="G83" s="177">
        <v>0.08</v>
      </c>
      <c r="H83" s="171">
        <v>1092000</v>
      </c>
      <c r="I83" s="116">
        <v>308000</v>
      </c>
      <c r="J83" s="177">
        <v>0.39</v>
      </c>
      <c r="K83" s="171">
        <v>38416000</v>
      </c>
      <c r="L83" s="116">
        <v>840000</v>
      </c>
      <c r="M83" s="132">
        <v>0.02</v>
      </c>
      <c r="N83" s="180">
        <v>35616000</v>
      </c>
      <c r="O83" s="181">
        <f t="shared" si="10"/>
        <v>0.9271137026239067</v>
      </c>
      <c r="P83" s="112">
        <f>Volume!K83</f>
        <v>11.65</v>
      </c>
      <c r="Q83" s="70">
        <f>Volume!J83</f>
        <v>11.7</v>
      </c>
      <c r="R83" s="250">
        <f t="shared" si="11"/>
        <v>44.94672</v>
      </c>
      <c r="S83" s="107">
        <f t="shared" si="12"/>
        <v>41.67072</v>
      </c>
      <c r="T83" s="113">
        <f t="shared" si="13"/>
        <v>37576000</v>
      </c>
      <c r="U83" s="107">
        <f t="shared" si="14"/>
        <v>2.235469448584203</v>
      </c>
      <c r="V83" s="107">
        <f t="shared" si="15"/>
        <v>34.46352</v>
      </c>
      <c r="W83" s="107">
        <f t="shared" si="16"/>
        <v>9.20556</v>
      </c>
      <c r="X83" s="107">
        <f t="shared" si="17"/>
        <v>1.27764</v>
      </c>
      <c r="Y83" s="107">
        <f t="shared" si="18"/>
        <v>43.77604</v>
      </c>
      <c r="Z83" s="250">
        <f t="shared" si="19"/>
        <v>1.1706799999999973</v>
      </c>
    </row>
    <row r="84" spans="1:28" s="59" customFormat="1" ht="15">
      <c r="A84" s="206" t="s">
        <v>218</v>
      </c>
      <c r="B84" s="171">
        <v>2980800</v>
      </c>
      <c r="C84" s="169">
        <v>-47150</v>
      </c>
      <c r="D84" s="177">
        <v>-0.02</v>
      </c>
      <c r="E84" s="171">
        <v>116150</v>
      </c>
      <c r="F84" s="116">
        <v>10350</v>
      </c>
      <c r="G84" s="177">
        <v>0.1</v>
      </c>
      <c r="H84" s="171">
        <v>4600</v>
      </c>
      <c r="I84" s="116">
        <v>0</v>
      </c>
      <c r="J84" s="177">
        <v>0</v>
      </c>
      <c r="K84" s="171">
        <v>3101550</v>
      </c>
      <c r="L84" s="116">
        <v>-36800</v>
      </c>
      <c r="M84" s="132">
        <v>-0.01</v>
      </c>
      <c r="N84" s="180">
        <v>2917550</v>
      </c>
      <c r="O84" s="181">
        <f t="shared" si="10"/>
        <v>0.9406748238783834</v>
      </c>
      <c r="P84" s="112">
        <f>Volume!K84</f>
        <v>203.55</v>
      </c>
      <c r="Q84" s="70">
        <f>Volume!J84</f>
        <v>209.3</v>
      </c>
      <c r="R84" s="250">
        <f t="shared" si="11"/>
        <v>64.9154415</v>
      </c>
      <c r="S84" s="107">
        <f t="shared" si="12"/>
        <v>61.0643215</v>
      </c>
      <c r="T84" s="113">
        <f t="shared" si="13"/>
        <v>3138350</v>
      </c>
      <c r="U84" s="107">
        <f t="shared" si="14"/>
        <v>-1.1725906925613778</v>
      </c>
      <c r="V84" s="107">
        <f t="shared" si="15"/>
        <v>62.388144</v>
      </c>
      <c r="W84" s="107">
        <f t="shared" si="16"/>
        <v>2.4310195</v>
      </c>
      <c r="X84" s="107">
        <f t="shared" si="17"/>
        <v>0.096278</v>
      </c>
      <c r="Y84" s="107">
        <f t="shared" si="18"/>
        <v>63.88111425</v>
      </c>
      <c r="Z84" s="250">
        <f t="shared" si="19"/>
        <v>1.034327249999997</v>
      </c>
      <c r="AA84" s="80"/>
      <c r="AB84" s="79"/>
    </row>
    <row r="85" spans="1:26" s="8" customFormat="1" ht="15">
      <c r="A85" s="206" t="s">
        <v>187</v>
      </c>
      <c r="B85" s="171">
        <v>5467000</v>
      </c>
      <c r="C85" s="169">
        <v>525800</v>
      </c>
      <c r="D85" s="177">
        <v>0.11</v>
      </c>
      <c r="E85" s="171">
        <v>15400</v>
      </c>
      <c r="F85" s="116">
        <v>0</v>
      </c>
      <c r="G85" s="177">
        <v>0</v>
      </c>
      <c r="H85" s="171">
        <v>0</v>
      </c>
      <c r="I85" s="116">
        <v>0</v>
      </c>
      <c r="J85" s="177">
        <v>0</v>
      </c>
      <c r="K85" s="171">
        <v>5482400</v>
      </c>
      <c r="L85" s="116">
        <v>525800</v>
      </c>
      <c r="M85" s="132">
        <v>0.11</v>
      </c>
      <c r="N85" s="180">
        <v>5381200</v>
      </c>
      <c r="O85" s="181">
        <f t="shared" si="10"/>
        <v>0.9815409309791332</v>
      </c>
      <c r="P85" s="112">
        <f>Volume!K85</f>
        <v>204.3</v>
      </c>
      <c r="Q85" s="70">
        <f>Volume!J85</f>
        <v>204.85</v>
      </c>
      <c r="R85" s="250">
        <f t="shared" si="11"/>
        <v>112.306964</v>
      </c>
      <c r="S85" s="107">
        <f t="shared" si="12"/>
        <v>110.233882</v>
      </c>
      <c r="T85" s="113">
        <f t="shared" si="13"/>
        <v>4956600</v>
      </c>
      <c r="U85" s="107">
        <f t="shared" si="14"/>
        <v>10.608078118064803</v>
      </c>
      <c r="V85" s="107">
        <f t="shared" si="15"/>
        <v>111.991495</v>
      </c>
      <c r="W85" s="107">
        <f t="shared" si="16"/>
        <v>0.315469</v>
      </c>
      <c r="X85" s="107">
        <f t="shared" si="17"/>
        <v>0</v>
      </c>
      <c r="Y85" s="107">
        <f t="shared" si="18"/>
        <v>101.263338</v>
      </c>
      <c r="Z85" s="250">
        <f t="shared" si="19"/>
        <v>11.043625999999989</v>
      </c>
    </row>
    <row r="86" spans="1:26" s="8" customFormat="1" ht="15">
      <c r="A86" s="206" t="s">
        <v>162</v>
      </c>
      <c r="B86" s="171">
        <v>4961900</v>
      </c>
      <c r="C86" s="169">
        <v>11800</v>
      </c>
      <c r="D86" s="177">
        <v>0</v>
      </c>
      <c r="E86" s="171">
        <v>241900</v>
      </c>
      <c r="F86" s="116">
        <v>17700</v>
      </c>
      <c r="G86" s="177">
        <v>0.08</v>
      </c>
      <c r="H86" s="171">
        <v>5900</v>
      </c>
      <c r="I86" s="116">
        <v>0</v>
      </c>
      <c r="J86" s="177">
        <v>0</v>
      </c>
      <c r="K86" s="171">
        <v>5209700</v>
      </c>
      <c r="L86" s="116">
        <v>29500</v>
      </c>
      <c r="M86" s="132">
        <v>0.01</v>
      </c>
      <c r="N86" s="180">
        <v>5068100</v>
      </c>
      <c r="O86" s="181">
        <f t="shared" si="10"/>
        <v>0.9728199320498301</v>
      </c>
      <c r="P86" s="112">
        <f>Volume!K86</f>
        <v>58.55</v>
      </c>
      <c r="Q86" s="70">
        <f>Volume!J86</f>
        <v>58.2</v>
      </c>
      <c r="R86" s="250">
        <f t="shared" si="11"/>
        <v>30.320454</v>
      </c>
      <c r="S86" s="107">
        <f t="shared" si="12"/>
        <v>29.496342</v>
      </c>
      <c r="T86" s="113">
        <f t="shared" si="13"/>
        <v>5180200</v>
      </c>
      <c r="U86" s="107">
        <f t="shared" si="14"/>
        <v>0.5694760820045558</v>
      </c>
      <c r="V86" s="107">
        <f t="shared" si="15"/>
        <v>28.878258</v>
      </c>
      <c r="W86" s="107">
        <f t="shared" si="16"/>
        <v>1.407858</v>
      </c>
      <c r="X86" s="107">
        <f t="shared" si="17"/>
        <v>0.034338</v>
      </c>
      <c r="Y86" s="107">
        <f t="shared" si="18"/>
        <v>30.330071</v>
      </c>
      <c r="Z86" s="250">
        <f t="shared" si="19"/>
        <v>-0.009616999999998654</v>
      </c>
    </row>
    <row r="87" spans="1:26" s="8" customFormat="1" ht="15">
      <c r="A87" s="206" t="s">
        <v>163</v>
      </c>
      <c r="B87" s="171">
        <v>675070</v>
      </c>
      <c r="C87" s="169">
        <v>-8360</v>
      </c>
      <c r="D87" s="177">
        <v>-0.01</v>
      </c>
      <c r="E87" s="171">
        <v>6270</v>
      </c>
      <c r="F87" s="116">
        <v>0</v>
      </c>
      <c r="G87" s="177">
        <v>0</v>
      </c>
      <c r="H87" s="171">
        <v>0</v>
      </c>
      <c r="I87" s="116">
        <v>0</v>
      </c>
      <c r="J87" s="177">
        <v>0</v>
      </c>
      <c r="K87" s="171">
        <v>681340</v>
      </c>
      <c r="L87" s="116">
        <v>-8360</v>
      </c>
      <c r="M87" s="132">
        <v>-0.01</v>
      </c>
      <c r="N87" s="180">
        <v>672980</v>
      </c>
      <c r="O87" s="181">
        <f t="shared" si="10"/>
        <v>0.9877300613496932</v>
      </c>
      <c r="P87" s="112">
        <f>Volume!K87</f>
        <v>240.25</v>
      </c>
      <c r="Q87" s="70">
        <f>Volume!J87</f>
        <v>241.85</v>
      </c>
      <c r="R87" s="250">
        <f t="shared" si="11"/>
        <v>16.4782079</v>
      </c>
      <c r="S87" s="107">
        <f t="shared" si="12"/>
        <v>16.2760213</v>
      </c>
      <c r="T87" s="113">
        <f t="shared" si="13"/>
        <v>689700</v>
      </c>
      <c r="U87" s="107">
        <f t="shared" si="14"/>
        <v>-1.2121212121212122</v>
      </c>
      <c r="V87" s="107">
        <f t="shared" si="15"/>
        <v>16.32656795</v>
      </c>
      <c r="W87" s="107">
        <f t="shared" si="16"/>
        <v>0.15163995</v>
      </c>
      <c r="X87" s="107">
        <f t="shared" si="17"/>
        <v>0</v>
      </c>
      <c r="Y87" s="107">
        <f t="shared" si="18"/>
        <v>16.5700425</v>
      </c>
      <c r="Z87" s="250">
        <f t="shared" si="19"/>
        <v>-0.09183459999999855</v>
      </c>
    </row>
    <row r="88" spans="1:28" s="59" customFormat="1" ht="15">
      <c r="A88" s="206" t="s">
        <v>137</v>
      </c>
      <c r="B88" s="171">
        <v>18963750</v>
      </c>
      <c r="C88" s="169">
        <v>1436500</v>
      </c>
      <c r="D88" s="177">
        <v>0.08</v>
      </c>
      <c r="E88" s="171">
        <v>9256000</v>
      </c>
      <c r="F88" s="116">
        <v>461500</v>
      </c>
      <c r="G88" s="177">
        <v>0.05</v>
      </c>
      <c r="H88" s="171">
        <v>1215500</v>
      </c>
      <c r="I88" s="116">
        <v>94250</v>
      </c>
      <c r="J88" s="177">
        <v>0.08</v>
      </c>
      <c r="K88" s="171">
        <v>29435250</v>
      </c>
      <c r="L88" s="116">
        <v>1992250</v>
      </c>
      <c r="M88" s="132">
        <v>0.07</v>
      </c>
      <c r="N88" s="180">
        <v>28733250</v>
      </c>
      <c r="O88" s="181">
        <f t="shared" si="10"/>
        <v>0.9761510433918517</v>
      </c>
      <c r="P88" s="112">
        <f>Volume!K88</f>
        <v>145.35</v>
      </c>
      <c r="Q88" s="70">
        <f>Volume!J88</f>
        <v>143.1</v>
      </c>
      <c r="R88" s="250">
        <f t="shared" si="11"/>
        <v>421.2184275</v>
      </c>
      <c r="S88" s="107">
        <f t="shared" si="12"/>
        <v>411.1728075</v>
      </c>
      <c r="T88" s="113">
        <f t="shared" si="13"/>
        <v>27443000</v>
      </c>
      <c r="U88" s="107">
        <f t="shared" si="14"/>
        <v>7.259592610137376</v>
      </c>
      <c r="V88" s="107">
        <f t="shared" si="15"/>
        <v>271.3712625</v>
      </c>
      <c r="W88" s="107">
        <f t="shared" si="16"/>
        <v>132.45336</v>
      </c>
      <c r="X88" s="107">
        <f t="shared" si="17"/>
        <v>17.393805</v>
      </c>
      <c r="Y88" s="107">
        <f t="shared" si="18"/>
        <v>398.884005</v>
      </c>
      <c r="Z88" s="250">
        <f t="shared" si="19"/>
        <v>22.334422500000016</v>
      </c>
      <c r="AA88" s="80"/>
      <c r="AB88" s="79"/>
    </row>
    <row r="89" spans="1:28" s="59" customFormat="1" ht="15">
      <c r="A89" s="206" t="s">
        <v>50</v>
      </c>
      <c r="B89" s="171">
        <v>6140250</v>
      </c>
      <c r="C89" s="169">
        <v>500850</v>
      </c>
      <c r="D89" s="177">
        <v>0.09</v>
      </c>
      <c r="E89" s="171">
        <v>521550</v>
      </c>
      <c r="F89" s="116">
        <v>30150</v>
      </c>
      <c r="G89" s="177">
        <v>0.06</v>
      </c>
      <c r="H89" s="171">
        <v>28350</v>
      </c>
      <c r="I89" s="116">
        <v>1800</v>
      </c>
      <c r="J89" s="177">
        <v>0.07</v>
      </c>
      <c r="K89" s="171">
        <v>6690150</v>
      </c>
      <c r="L89" s="116">
        <v>532800</v>
      </c>
      <c r="M89" s="132">
        <v>0.09</v>
      </c>
      <c r="N89" s="180">
        <v>6366150</v>
      </c>
      <c r="O89" s="181">
        <f t="shared" si="10"/>
        <v>0.9515705925876101</v>
      </c>
      <c r="P89" s="112">
        <f>Volume!K89</f>
        <v>802.25</v>
      </c>
      <c r="Q89" s="70">
        <f>Volume!J89</f>
        <v>820.3</v>
      </c>
      <c r="R89" s="250">
        <f t="shared" si="11"/>
        <v>548.7930045</v>
      </c>
      <c r="S89" s="107">
        <f t="shared" si="12"/>
        <v>522.2152845</v>
      </c>
      <c r="T89" s="113">
        <f t="shared" si="13"/>
        <v>6157350</v>
      </c>
      <c r="U89" s="107">
        <f t="shared" si="14"/>
        <v>8.653073156471534</v>
      </c>
      <c r="V89" s="107">
        <f t="shared" si="15"/>
        <v>503.6847075</v>
      </c>
      <c r="W89" s="107">
        <f t="shared" si="16"/>
        <v>42.7827465</v>
      </c>
      <c r="X89" s="107">
        <f t="shared" si="17"/>
        <v>2.3255505</v>
      </c>
      <c r="Y89" s="107">
        <f t="shared" si="18"/>
        <v>493.97340375</v>
      </c>
      <c r="Z89" s="250">
        <f t="shared" si="19"/>
        <v>54.81960075000006</v>
      </c>
      <c r="AA89" s="80"/>
      <c r="AB89" s="79"/>
    </row>
    <row r="90" spans="1:26" s="8" customFormat="1" ht="15">
      <c r="A90" s="206" t="s">
        <v>188</v>
      </c>
      <c r="B90" s="171">
        <v>4095000</v>
      </c>
      <c r="C90" s="169">
        <v>-46200</v>
      </c>
      <c r="D90" s="177">
        <v>-0.01</v>
      </c>
      <c r="E90" s="171">
        <v>179550</v>
      </c>
      <c r="F90" s="116">
        <v>2100</v>
      </c>
      <c r="G90" s="177">
        <v>0.01</v>
      </c>
      <c r="H90" s="171">
        <v>0</v>
      </c>
      <c r="I90" s="116">
        <v>0</v>
      </c>
      <c r="J90" s="177">
        <v>0</v>
      </c>
      <c r="K90" s="171">
        <v>4274550</v>
      </c>
      <c r="L90" s="116">
        <v>-44100</v>
      </c>
      <c r="M90" s="132">
        <v>-0.01</v>
      </c>
      <c r="N90" s="180">
        <v>4166400</v>
      </c>
      <c r="O90" s="181">
        <f t="shared" si="10"/>
        <v>0.9746990911323999</v>
      </c>
      <c r="P90" s="112">
        <f>Volume!K90</f>
        <v>192.05</v>
      </c>
      <c r="Q90" s="70">
        <f>Volume!J90</f>
        <v>195.45</v>
      </c>
      <c r="R90" s="250">
        <f t="shared" si="11"/>
        <v>83.54607975</v>
      </c>
      <c r="S90" s="107">
        <f t="shared" si="12"/>
        <v>81.432288</v>
      </c>
      <c r="T90" s="113">
        <f t="shared" si="13"/>
        <v>4318650</v>
      </c>
      <c r="U90" s="107">
        <f t="shared" si="14"/>
        <v>-1.0211524434719184</v>
      </c>
      <c r="V90" s="107">
        <f t="shared" si="15"/>
        <v>80.036775</v>
      </c>
      <c r="W90" s="107">
        <f t="shared" si="16"/>
        <v>3.50930475</v>
      </c>
      <c r="X90" s="107">
        <f t="shared" si="17"/>
        <v>0</v>
      </c>
      <c r="Y90" s="107">
        <f t="shared" si="18"/>
        <v>82.93967325</v>
      </c>
      <c r="Z90" s="250">
        <f t="shared" si="19"/>
        <v>0.6064065000000056</v>
      </c>
    </row>
    <row r="91" spans="1:28" s="59" customFormat="1" ht="15">
      <c r="A91" s="206" t="s">
        <v>94</v>
      </c>
      <c r="B91" s="171">
        <v>1850400</v>
      </c>
      <c r="C91" s="169">
        <v>42000</v>
      </c>
      <c r="D91" s="177">
        <v>0.02</v>
      </c>
      <c r="E91" s="171">
        <v>13200</v>
      </c>
      <c r="F91" s="116">
        <v>-2400</v>
      </c>
      <c r="G91" s="177">
        <v>-0.15</v>
      </c>
      <c r="H91" s="171">
        <v>3600</v>
      </c>
      <c r="I91" s="116">
        <v>0</v>
      </c>
      <c r="J91" s="177">
        <v>0</v>
      </c>
      <c r="K91" s="171">
        <v>1867200</v>
      </c>
      <c r="L91" s="116">
        <v>39600</v>
      </c>
      <c r="M91" s="132">
        <v>0.02</v>
      </c>
      <c r="N91" s="180">
        <v>1812000</v>
      </c>
      <c r="O91" s="181">
        <f t="shared" si="10"/>
        <v>0.9704370179948586</v>
      </c>
      <c r="P91" s="112">
        <f>Volume!K91</f>
        <v>227.85</v>
      </c>
      <c r="Q91" s="70">
        <f>Volume!J91</f>
        <v>228.5</v>
      </c>
      <c r="R91" s="250">
        <f t="shared" si="11"/>
        <v>42.66552</v>
      </c>
      <c r="S91" s="107">
        <f t="shared" si="12"/>
        <v>41.4042</v>
      </c>
      <c r="T91" s="113">
        <f t="shared" si="13"/>
        <v>1827600</v>
      </c>
      <c r="U91" s="107">
        <f t="shared" si="14"/>
        <v>2.1667760998030205</v>
      </c>
      <c r="V91" s="107">
        <f t="shared" si="15"/>
        <v>42.28164</v>
      </c>
      <c r="W91" s="107">
        <f t="shared" si="16"/>
        <v>0.30162</v>
      </c>
      <c r="X91" s="107">
        <f t="shared" si="17"/>
        <v>0.08226</v>
      </c>
      <c r="Y91" s="107">
        <f t="shared" si="18"/>
        <v>41.641866</v>
      </c>
      <c r="Z91" s="250">
        <f t="shared" si="19"/>
        <v>1.0236540000000005</v>
      </c>
      <c r="AA91" s="80"/>
      <c r="AB91" s="79"/>
    </row>
    <row r="92" spans="1:28" s="59" customFormat="1" ht="15">
      <c r="A92" s="206" t="s">
        <v>360</v>
      </c>
      <c r="B92" s="171">
        <v>6052900</v>
      </c>
      <c r="C92" s="169">
        <v>170800</v>
      </c>
      <c r="D92" s="177">
        <v>0.03</v>
      </c>
      <c r="E92" s="171">
        <v>466200</v>
      </c>
      <c r="F92" s="116">
        <v>17500</v>
      </c>
      <c r="G92" s="177">
        <v>0.04</v>
      </c>
      <c r="H92" s="171">
        <v>4900</v>
      </c>
      <c r="I92" s="116">
        <v>0</v>
      </c>
      <c r="J92" s="177">
        <v>0</v>
      </c>
      <c r="K92" s="171">
        <v>6524000</v>
      </c>
      <c r="L92" s="116">
        <v>188300</v>
      </c>
      <c r="M92" s="132">
        <v>0.03</v>
      </c>
      <c r="N92" s="180">
        <v>6374900</v>
      </c>
      <c r="O92" s="181">
        <f t="shared" si="10"/>
        <v>0.9771459227467811</v>
      </c>
      <c r="P92" s="112">
        <f>Volume!K92</f>
        <v>468.95</v>
      </c>
      <c r="Q92" s="70">
        <f>Volume!J92</f>
        <v>460.9</v>
      </c>
      <c r="R92" s="250">
        <f t="shared" si="11"/>
        <v>300.69116</v>
      </c>
      <c r="S92" s="107">
        <f t="shared" si="12"/>
        <v>293.819141</v>
      </c>
      <c r="T92" s="113">
        <f t="shared" si="13"/>
        <v>6335700</v>
      </c>
      <c r="U92" s="107">
        <f t="shared" si="14"/>
        <v>2.9720472875925315</v>
      </c>
      <c r="V92" s="107">
        <f t="shared" si="15"/>
        <v>278.978161</v>
      </c>
      <c r="W92" s="107">
        <f t="shared" si="16"/>
        <v>21.487158</v>
      </c>
      <c r="X92" s="107">
        <f t="shared" si="17"/>
        <v>0.225841</v>
      </c>
      <c r="Y92" s="107">
        <f t="shared" si="18"/>
        <v>297.1126515</v>
      </c>
      <c r="Z92" s="250">
        <f t="shared" si="19"/>
        <v>3.578508499999998</v>
      </c>
      <c r="AA92" s="80"/>
      <c r="AB92" s="79"/>
    </row>
    <row r="93" spans="1:26" s="8" customFormat="1" ht="15">
      <c r="A93" s="206" t="s">
        <v>241</v>
      </c>
      <c r="B93" s="171">
        <v>696150</v>
      </c>
      <c r="C93" s="169">
        <v>63050</v>
      </c>
      <c r="D93" s="177">
        <v>0.1</v>
      </c>
      <c r="E93" s="171">
        <v>650</v>
      </c>
      <c r="F93" s="116">
        <v>0</v>
      </c>
      <c r="G93" s="177">
        <v>0</v>
      </c>
      <c r="H93" s="171">
        <v>0</v>
      </c>
      <c r="I93" s="116">
        <v>0</v>
      </c>
      <c r="J93" s="177">
        <v>0</v>
      </c>
      <c r="K93" s="171">
        <v>696800</v>
      </c>
      <c r="L93" s="116">
        <v>63050</v>
      </c>
      <c r="M93" s="132">
        <v>0.1</v>
      </c>
      <c r="N93" s="180">
        <v>694200</v>
      </c>
      <c r="O93" s="181">
        <f t="shared" si="10"/>
        <v>0.996268656716418</v>
      </c>
      <c r="P93" s="112">
        <f>Volume!K93</f>
        <v>392.75</v>
      </c>
      <c r="Q93" s="70">
        <f>Volume!J93</f>
        <v>401.4</v>
      </c>
      <c r="R93" s="250">
        <f t="shared" si="11"/>
        <v>27.969552</v>
      </c>
      <c r="S93" s="107">
        <f t="shared" si="12"/>
        <v>27.865188</v>
      </c>
      <c r="T93" s="113">
        <f t="shared" si="13"/>
        <v>633750</v>
      </c>
      <c r="U93" s="107">
        <f t="shared" si="14"/>
        <v>9.948717948717949</v>
      </c>
      <c r="V93" s="107">
        <f t="shared" si="15"/>
        <v>27.943461</v>
      </c>
      <c r="W93" s="107">
        <f t="shared" si="16"/>
        <v>0.026090999999999996</v>
      </c>
      <c r="X93" s="107">
        <f t="shared" si="17"/>
        <v>0</v>
      </c>
      <c r="Y93" s="107">
        <f t="shared" si="18"/>
        <v>24.89053125</v>
      </c>
      <c r="Z93" s="250">
        <f t="shared" si="19"/>
        <v>3.0790207500000015</v>
      </c>
    </row>
    <row r="94" spans="1:28" s="59" customFormat="1" ht="15">
      <c r="A94" s="206" t="s">
        <v>95</v>
      </c>
      <c r="B94" s="171">
        <v>3912000</v>
      </c>
      <c r="C94" s="169">
        <v>86400</v>
      </c>
      <c r="D94" s="177">
        <v>0.02</v>
      </c>
      <c r="E94" s="171">
        <v>86400</v>
      </c>
      <c r="F94" s="116">
        <v>0</v>
      </c>
      <c r="G94" s="177">
        <v>0</v>
      </c>
      <c r="H94" s="171">
        <v>4800</v>
      </c>
      <c r="I94" s="116">
        <v>0</v>
      </c>
      <c r="J94" s="177">
        <v>0</v>
      </c>
      <c r="K94" s="171">
        <v>4003200</v>
      </c>
      <c r="L94" s="116">
        <v>86400</v>
      </c>
      <c r="M94" s="132">
        <v>0.02</v>
      </c>
      <c r="N94" s="180">
        <v>3962400</v>
      </c>
      <c r="O94" s="181">
        <f t="shared" si="10"/>
        <v>0.9898081534772182</v>
      </c>
      <c r="P94" s="112">
        <f>Volume!K94</f>
        <v>501.1</v>
      </c>
      <c r="Q94" s="70">
        <f>Volume!J94</f>
        <v>507.8</v>
      </c>
      <c r="R94" s="250">
        <f t="shared" si="11"/>
        <v>203.282496</v>
      </c>
      <c r="S94" s="107">
        <f t="shared" si="12"/>
        <v>201.210672</v>
      </c>
      <c r="T94" s="113">
        <f t="shared" si="13"/>
        <v>3916800</v>
      </c>
      <c r="U94" s="107">
        <f t="shared" si="14"/>
        <v>2.2058823529411766</v>
      </c>
      <c r="V94" s="107">
        <f t="shared" si="15"/>
        <v>198.65136</v>
      </c>
      <c r="W94" s="107">
        <f t="shared" si="16"/>
        <v>4.387392</v>
      </c>
      <c r="X94" s="107">
        <f t="shared" si="17"/>
        <v>0.243744</v>
      </c>
      <c r="Y94" s="107">
        <f t="shared" si="18"/>
        <v>196.270848</v>
      </c>
      <c r="Z94" s="250">
        <f t="shared" si="19"/>
        <v>7.011648000000008</v>
      </c>
      <c r="AA94" s="80"/>
      <c r="AB94" s="79"/>
    </row>
    <row r="95" spans="1:28" s="59" customFormat="1" ht="15">
      <c r="A95" s="206" t="s">
        <v>242</v>
      </c>
      <c r="B95" s="171">
        <v>7582400</v>
      </c>
      <c r="C95" s="169">
        <v>-5600</v>
      </c>
      <c r="D95" s="177">
        <v>0</v>
      </c>
      <c r="E95" s="171">
        <v>1310400</v>
      </c>
      <c r="F95" s="116">
        <v>8400</v>
      </c>
      <c r="G95" s="177">
        <v>0.01</v>
      </c>
      <c r="H95" s="171">
        <v>291200</v>
      </c>
      <c r="I95" s="116">
        <v>56000</v>
      </c>
      <c r="J95" s="177">
        <v>0.24</v>
      </c>
      <c r="K95" s="171">
        <v>9184000</v>
      </c>
      <c r="L95" s="116">
        <v>58800</v>
      </c>
      <c r="M95" s="132">
        <v>0.01</v>
      </c>
      <c r="N95" s="180">
        <v>9072000</v>
      </c>
      <c r="O95" s="181">
        <f t="shared" si="10"/>
        <v>0.9878048780487805</v>
      </c>
      <c r="P95" s="112">
        <f>Volume!K95</f>
        <v>143.85</v>
      </c>
      <c r="Q95" s="70">
        <f>Volume!J95</f>
        <v>147.45</v>
      </c>
      <c r="R95" s="250">
        <f t="shared" si="11"/>
        <v>135.41808</v>
      </c>
      <c r="S95" s="107">
        <f t="shared" si="12"/>
        <v>133.76664</v>
      </c>
      <c r="T95" s="113">
        <f t="shared" si="13"/>
        <v>9125200</v>
      </c>
      <c r="U95" s="107">
        <f t="shared" si="14"/>
        <v>0.6443694384780607</v>
      </c>
      <c r="V95" s="107">
        <f t="shared" si="15"/>
        <v>111.802488</v>
      </c>
      <c r="W95" s="107">
        <f t="shared" si="16"/>
        <v>19.321848</v>
      </c>
      <c r="X95" s="107">
        <f t="shared" si="17"/>
        <v>4.293744</v>
      </c>
      <c r="Y95" s="107">
        <f t="shared" si="18"/>
        <v>131.266002</v>
      </c>
      <c r="Z95" s="250">
        <f t="shared" si="19"/>
        <v>4.152078000000017</v>
      </c>
      <c r="AA95" s="80"/>
      <c r="AB95" s="79"/>
    </row>
    <row r="96" spans="1:28" s="59" customFormat="1" ht="15">
      <c r="A96" s="206" t="s">
        <v>243</v>
      </c>
      <c r="B96" s="171">
        <v>2881500</v>
      </c>
      <c r="C96" s="169">
        <v>-20100</v>
      </c>
      <c r="D96" s="177">
        <v>-0.01</v>
      </c>
      <c r="E96" s="171">
        <v>18900</v>
      </c>
      <c r="F96" s="116">
        <v>-1200</v>
      </c>
      <c r="G96" s="177">
        <v>-0.06</v>
      </c>
      <c r="H96" s="171">
        <v>5400</v>
      </c>
      <c r="I96" s="116">
        <v>0</v>
      </c>
      <c r="J96" s="177">
        <v>0</v>
      </c>
      <c r="K96" s="171">
        <v>2905800</v>
      </c>
      <c r="L96" s="116">
        <v>-21300</v>
      </c>
      <c r="M96" s="132">
        <v>-0.01</v>
      </c>
      <c r="N96" s="180">
        <v>2880900</v>
      </c>
      <c r="O96" s="181">
        <f t="shared" si="10"/>
        <v>0.9914309312409664</v>
      </c>
      <c r="P96" s="112">
        <f>Volume!K96</f>
        <v>1015.8</v>
      </c>
      <c r="Q96" s="70">
        <f>Volume!J96</f>
        <v>1011.7</v>
      </c>
      <c r="R96" s="250">
        <f t="shared" si="11"/>
        <v>293.979786</v>
      </c>
      <c r="S96" s="107">
        <f t="shared" si="12"/>
        <v>291.460653</v>
      </c>
      <c r="T96" s="113">
        <f t="shared" si="13"/>
        <v>2927100</v>
      </c>
      <c r="U96" s="107">
        <f t="shared" si="14"/>
        <v>-0.727682689351235</v>
      </c>
      <c r="V96" s="107">
        <f t="shared" si="15"/>
        <v>291.521355</v>
      </c>
      <c r="W96" s="107">
        <f t="shared" si="16"/>
        <v>1.912113</v>
      </c>
      <c r="X96" s="107">
        <f t="shared" si="17"/>
        <v>0.546318</v>
      </c>
      <c r="Y96" s="107">
        <f t="shared" si="18"/>
        <v>297.334818</v>
      </c>
      <c r="Z96" s="250">
        <f t="shared" si="19"/>
        <v>-3.3550319999999942</v>
      </c>
      <c r="AA96" s="80"/>
      <c r="AB96" s="79"/>
    </row>
    <row r="97" spans="1:28" s="59" customFormat="1" ht="15">
      <c r="A97" s="206" t="s">
        <v>244</v>
      </c>
      <c r="B97" s="171">
        <v>7417600</v>
      </c>
      <c r="C97" s="169">
        <v>-127200</v>
      </c>
      <c r="D97" s="177">
        <v>-0.02</v>
      </c>
      <c r="E97" s="171">
        <v>577600</v>
      </c>
      <c r="F97" s="116">
        <v>16000</v>
      </c>
      <c r="G97" s="177">
        <v>0.03</v>
      </c>
      <c r="H97" s="171">
        <v>74400</v>
      </c>
      <c r="I97" s="116">
        <v>0</v>
      </c>
      <c r="J97" s="177">
        <v>0</v>
      </c>
      <c r="K97" s="171">
        <v>8069600</v>
      </c>
      <c r="L97" s="116">
        <v>-111200</v>
      </c>
      <c r="M97" s="132">
        <v>-0.01</v>
      </c>
      <c r="N97" s="180">
        <v>7894400</v>
      </c>
      <c r="O97" s="181">
        <f t="shared" si="10"/>
        <v>0.9782888866858332</v>
      </c>
      <c r="P97" s="112">
        <f>Volume!K97</f>
        <v>371.7</v>
      </c>
      <c r="Q97" s="70">
        <f>Volume!J97</f>
        <v>375.45</v>
      </c>
      <c r="R97" s="250">
        <f t="shared" si="11"/>
        <v>302.973132</v>
      </c>
      <c r="S97" s="107">
        <f t="shared" si="12"/>
        <v>296.395248</v>
      </c>
      <c r="T97" s="113">
        <f t="shared" si="13"/>
        <v>8180800</v>
      </c>
      <c r="U97" s="107">
        <f t="shared" si="14"/>
        <v>-1.3592802659886563</v>
      </c>
      <c r="V97" s="107">
        <f t="shared" si="15"/>
        <v>278.493792</v>
      </c>
      <c r="W97" s="107">
        <f t="shared" si="16"/>
        <v>21.685992</v>
      </c>
      <c r="X97" s="107">
        <f t="shared" si="17"/>
        <v>2.793348</v>
      </c>
      <c r="Y97" s="107">
        <f t="shared" si="18"/>
        <v>304.080336</v>
      </c>
      <c r="Z97" s="250">
        <f t="shared" si="19"/>
        <v>-1.1072039999999674</v>
      </c>
      <c r="AA97" s="80"/>
      <c r="AB97" s="79"/>
    </row>
    <row r="98" spans="1:28" s="59" customFormat="1" ht="15">
      <c r="A98" s="206" t="s">
        <v>251</v>
      </c>
      <c r="B98" s="171">
        <v>18207700</v>
      </c>
      <c r="C98" s="169">
        <v>2004100</v>
      </c>
      <c r="D98" s="177">
        <v>0.12</v>
      </c>
      <c r="E98" s="171">
        <v>1261400</v>
      </c>
      <c r="F98" s="116">
        <v>123900</v>
      </c>
      <c r="G98" s="177">
        <v>0.11</v>
      </c>
      <c r="H98" s="171">
        <v>374500</v>
      </c>
      <c r="I98" s="116">
        <v>110600</v>
      </c>
      <c r="J98" s="177">
        <v>0.42</v>
      </c>
      <c r="K98" s="171">
        <v>19843600</v>
      </c>
      <c r="L98" s="116">
        <v>2238600</v>
      </c>
      <c r="M98" s="132">
        <v>0.13</v>
      </c>
      <c r="N98" s="180">
        <v>19285000</v>
      </c>
      <c r="O98" s="181">
        <f t="shared" si="10"/>
        <v>0.9718498659517426</v>
      </c>
      <c r="P98" s="112">
        <f>Volume!K98</f>
        <v>447.75</v>
      </c>
      <c r="Q98" s="70">
        <f>Volume!J98</f>
        <v>466.25</v>
      </c>
      <c r="R98" s="250">
        <f t="shared" si="11"/>
        <v>925.20785</v>
      </c>
      <c r="S98" s="107">
        <f t="shared" si="12"/>
        <v>899.163125</v>
      </c>
      <c r="T98" s="113">
        <f t="shared" si="13"/>
        <v>17605000</v>
      </c>
      <c r="U98" s="107">
        <f t="shared" si="14"/>
        <v>12.715705765407554</v>
      </c>
      <c r="V98" s="107">
        <f t="shared" si="15"/>
        <v>848.9340125</v>
      </c>
      <c r="W98" s="107">
        <f t="shared" si="16"/>
        <v>58.812775</v>
      </c>
      <c r="X98" s="107">
        <f t="shared" si="17"/>
        <v>17.4610625</v>
      </c>
      <c r="Y98" s="107">
        <f t="shared" si="18"/>
        <v>788.263875</v>
      </c>
      <c r="Z98" s="250">
        <f t="shared" si="19"/>
        <v>136.94397500000002</v>
      </c>
      <c r="AA98" s="80"/>
      <c r="AB98" s="79"/>
    </row>
    <row r="99" spans="1:28" s="59" customFormat="1" ht="15">
      <c r="A99" s="206" t="s">
        <v>113</v>
      </c>
      <c r="B99" s="171">
        <v>4524300</v>
      </c>
      <c r="C99" s="169">
        <v>255750</v>
      </c>
      <c r="D99" s="177">
        <v>0.06</v>
      </c>
      <c r="E99" s="171">
        <v>182600</v>
      </c>
      <c r="F99" s="116">
        <v>13200</v>
      </c>
      <c r="G99" s="177">
        <v>0.08</v>
      </c>
      <c r="H99" s="171">
        <v>13200</v>
      </c>
      <c r="I99" s="116">
        <v>0</v>
      </c>
      <c r="J99" s="177">
        <v>0</v>
      </c>
      <c r="K99" s="171">
        <v>4720100</v>
      </c>
      <c r="L99" s="116">
        <v>268950</v>
      </c>
      <c r="M99" s="132">
        <v>0.06</v>
      </c>
      <c r="N99" s="180">
        <v>4681600</v>
      </c>
      <c r="O99" s="181">
        <f t="shared" si="10"/>
        <v>0.9918433931484503</v>
      </c>
      <c r="P99" s="112">
        <f>Volume!K99</f>
        <v>531.2</v>
      </c>
      <c r="Q99" s="70">
        <f>Volume!J99</f>
        <v>540.2</v>
      </c>
      <c r="R99" s="250">
        <f t="shared" si="11"/>
        <v>254.979802</v>
      </c>
      <c r="S99" s="107">
        <f t="shared" si="12"/>
        <v>252.900032</v>
      </c>
      <c r="T99" s="113">
        <f t="shared" si="13"/>
        <v>4451150</v>
      </c>
      <c r="U99" s="107">
        <f t="shared" si="14"/>
        <v>6.042258742122822</v>
      </c>
      <c r="V99" s="107">
        <f t="shared" si="15"/>
        <v>244.402686</v>
      </c>
      <c r="W99" s="107">
        <f t="shared" si="16"/>
        <v>9.864052000000001</v>
      </c>
      <c r="X99" s="107">
        <f t="shared" si="17"/>
        <v>0.7130640000000001</v>
      </c>
      <c r="Y99" s="107">
        <f t="shared" si="18"/>
        <v>236.445088</v>
      </c>
      <c r="Z99" s="250">
        <f t="shared" si="19"/>
        <v>18.534714000000008</v>
      </c>
      <c r="AA99" s="80"/>
      <c r="AB99" s="79"/>
    </row>
    <row r="100" spans="1:26" s="8" customFormat="1" ht="15">
      <c r="A100" s="206" t="s">
        <v>164</v>
      </c>
      <c r="B100" s="171">
        <v>6624750</v>
      </c>
      <c r="C100" s="169">
        <v>-133100</v>
      </c>
      <c r="D100" s="177">
        <v>-0.02</v>
      </c>
      <c r="E100" s="171">
        <v>331650</v>
      </c>
      <c r="F100" s="116">
        <v>-8800</v>
      </c>
      <c r="G100" s="177">
        <v>-0.03</v>
      </c>
      <c r="H100" s="171">
        <v>35200</v>
      </c>
      <c r="I100" s="116">
        <v>0</v>
      </c>
      <c r="J100" s="177">
        <v>0</v>
      </c>
      <c r="K100" s="171">
        <v>6991600</v>
      </c>
      <c r="L100" s="116">
        <v>-141900</v>
      </c>
      <c r="M100" s="132">
        <v>-0.02</v>
      </c>
      <c r="N100" s="180">
        <v>6893150</v>
      </c>
      <c r="O100" s="181">
        <f t="shared" si="10"/>
        <v>0.9859188168659534</v>
      </c>
      <c r="P100" s="112">
        <f>Volume!K100</f>
        <v>571.2</v>
      </c>
      <c r="Q100" s="70">
        <f>Volume!J100</f>
        <v>577.25</v>
      </c>
      <c r="R100" s="250">
        <f t="shared" si="11"/>
        <v>403.59011</v>
      </c>
      <c r="S100" s="107">
        <f t="shared" si="12"/>
        <v>397.90708375</v>
      </c>
      <c r="T100" s="113">
        <f t="shared" si="13"/>
        <v>7133500</v>
      </c>
      <c r="U100" s="107">
        <f t="shared" si="14"/>
        <v>-1.989205859676176</v>
      </c>
      <c r="V100" s="107">
        <f t="shared" si="15"/>
        <v>382.41369375</v>
      </c>
      <c r="W100" s="107">
        <f t="shared" si="16"/>
        <v>19.14449625</v>
      </c>
      <c r="X100" s="107">
        <f t="shared" si="17"/>
        <v>2.03192</v>
      </c>
      <c r="Y100" s="107">
        <f t="shared" si="18"/>
        <v>407.46552</v>
      </c>
      <c r="Z100" s="250">
        <f t="shared" si="19"/>
        <v>-3.875410000000045</v>
      </c>
    </row>
    <row r="101" spans="1:28" s="59" customFormat="1" ht="15">
      <c r="A101" s="206" t="s">
        <v>219</v>
      </c>
      <c r="B101" s="171">
        <v>12992700</v>
      </c>
      <c r="C101" s="169">
        <v>485700</v>
      </c>
      <c r="D101" s="177">
        <v>0.04</v>
      </c>
      <c r="E101" s="171">
        <v>2882100</v>
      </c>
      <c r="F101" s="116">
        <v>32400</v>
      </c>
      <c r="G101" s="177">
        <v>0.01</v>
      </c>
      <c r="H101" s="171">
        <v>624300</v>
      </c>
      <c r="I101" s="116">
        <v>32700</v>
      </c>
      <c r="J101" s="177">
        <v>0.06</v>
      </c>
      <c r="K101" s="171">
        <v>16499100</v>
      </c>
      <c r="L101" s="116">
        <v>550800</v>
      </c>
      <c r="M101" s="132">
        <v>0.03</v>
      </c>
      <c r="N101" s="180">
        <v>16380300</v>
      </c>
      <c r="O101" s="181">
        <f t="shared" si="10"/>
        <v>0.9927996072513046</v>
      </c>
      <c r="P101" s="112">
        <f>Volume!K101</f>
        <v>1259.45</v>
      </c>
      <c r="Q101" s="70">
        <f>Volume!J101</f>
        <v>1253.7</v>
      </c>
      <c r="R101" s="250">
        <f t="shared" si="11"/>
        <v>2068.492167</v>
      </c>
      <c r="S101" s="107">
        <f t="shared" si="12"/>
        <v>2053.598211</v>
      </c>
      <c r="T101" s="113">
        <f t="shared" si="13"/>
        <v>15948300</v>
      </c>
      <c r="U101" s="107">
        <f t="shared" si="14"/>
        <v>3.4536596377043325</v>
      </c>
      <c r="V101" s="107">
        <f t="shared" si="15"/>
        <v>1628.894799</v>
      </c>
      <c r="W101" s="107">
        <f t="shared" si="16"/>
        <v>361.328877</v>
      </c>
      <c r="X101" s="107">
        <f t="shared" si="17"/>
        <v>78.268491</v>
      </c>
      <c r="Y101" s="107">
        <f t="shared" si="18"/>
        <v>2008.6086435</v>
      </c>
      <c r="Z101" s="250">
        <f t="shared" si="19"/>
        <v>59.88352349999991</v>
      </c>
      <c r="AA101" s="80"/>
      <c r="AB101" s="79"/>
    </row>
    <row r="102" spans="1:28" s="59" customFormat="1" ht="15">
      <c r="A102" s="206" t="s">
        <v>233</v>
      </c>
      <c r="B102" s="171">
        <v>34508350</v>
      </c>
      <c r="C102" s="169">
        <v>425450</v>
      </c>
      <c r="D102" s="177">
        <v>0.01</v>
      </c>
      <c r="E102" s="171">
        <v>3537600</v>
      </c>
      <c r="F102" s="116">
        <v>140700</v>
      </c>
      <c r="G102" s="177">
        <v>0.04</v>
      </c>
      <c r="H102" s="171">
        <v>653250</v>
      </c>
      <c r="I102" s="116">
        <v>0</v>
      </c>
      <c r="J102" s="177">
        <v>0</v>
      </c>
      <c r="K102" s="171">
        <v>38699200</v>
      </c>
      <c r="L102" s="116">
        <v>566150</v>
      </c>
      <c r="M102" s="132">
        <v>0.01</v>
      </c>
      <c r="N102" s="180">
        <v>36029250</v>
      </c>
      <c r="O102" s="181">
        <f t="shared" si="10"/>
        <v>0.9310076177285319</v>
      </c>
      <c r="P102" s="112">
        <f>Volume!K102</f>
        <v>63.85</v>
      </c>
      <c r="Q102" s="70">
        <f>Volume!J102</f>
        <v>64.1</v>
      </c>
      <c r="R102" s="250">
        <f t="shared" si="11"/>
        <v>248.061872</v>
      </c>
      <c r="S102" s="107">
        <f t="shared" si="12"/>
        <v>230.9474925</v>
      </c>
      <c r="T102" s="113">
        <f t="shared" si="13"/>
        <v>38133050</v>
      </c>
      <c r="U102" s="107">
        <f t="shared" si="14"/>
        <v>1.4846701221119214</v>
      </c>
      <c r="V102" s="107">
        <f t="shared" si="15"/>
        <v>221.1985235</v>
      </c>
      <c r="W102" s="107">
        <f t="shared" si="16"/>
        <v>22.676015999999997</v>
      </c>
      <c r="X102" s="107">
        <f t="shared" si="17"/>
        <v>4.1873325</v>
      </c>
      <c r="Y102" s="107">
        <f t="shared" si="18"/>
        <v>243.47952425</v>
      </c>
      <c r="Z102" s="250">
        <f t="shared" si="19"/>
        <v>4.582347749999997</v>
      </c>
      <c r="AA102" s="80"/>
      <c r="AB102" s="79"/>
    </row>
    <row r="103" spans="1:28" s="59" customFormat="1" ht="15">
      <c r="A103" s="206" t="s">
        <v>252</v>
      </c>
      <c r="B103" s="171">
        <v>17560800</v>
      </c>
      <c r="C103" s="169">
        <v>-318600</v>
      </c>
      <c r="D103" s="177">
        <v>-0.02</v>
      </c>
      <c r="E103" s="171">
        <v>2727000</v>
      </c>
      <c r="F103" s="116">
        <v>62100</v>
      </c>
      <c r="G103" s="177">
        <v>0.02</v>
      </c>
      <c r="H103" s="171">
        <v>402300</v>
      </c>
      <c r="I103" s="116">
        <v>0</v>
      </c>
      <c r="J103" s="177">
        <v>0</v>
      </c>
      <c r="K103" s="171">
        <v>20690100</v>
      </c>
      <c r="L103" s="116">
        <v>-256500</v>
      </c>
      <c r="M103" s="132">
        <v>-0.01</v>
      </c>
      <c r="N103" s="180">
        <v>20231100</v>
      </c>
      <c r="O103" s="181">
        <f t="shared" si="10"/>
        <v>0.9778154769672452</v>
      </c>
      <c r="P103" s="112">
        <f>Volume!K103</f>
        <v>79.6</v>
      </c>
      <c r="Q103" s="70">
        <f>Volume!J103</f>
        <v>82.75</v>
      </c>
      <c r="R103" s="250">
        <f t="shared" si="11"/>
        <v>171.2105775</v>
      </c>
      <c r="S103" s="107">
        <f t="shared" si="12"/>
        <v>167.4123525</v>
      </c>
      <c r="T103" s="113">
        <f t="shared" si="13"/>
        <v>20946600</v>
      </c>
      <c r="U103" s="107">
        <f t="shared" si="14"/>
        <v>-1.2245424078370715</v>
      </c>
      <c r="V103" s="107">
        <f t="shared" si="15"/>
        <v>145.31562</v>
      </c>
      <c r="W103" s="107">
        <f t="shared" si="16"/>
        <v>22.565925</v>
      </c>
      <c r="X103" s="107">
        <f t="shared" si="17"/>
        <v>3.3290325</v>
      </c>
      <c r="Y103" s="107">
        <f t="shared" si="18"/>
        <v>166.734936</v>
      </c>
      <c r="Z103" s="250">
        <f t="shared" si="19"/>
        <v>4.475641499999995</v>
      </c>
      <c r="AA103" s="80"/>
      <c r="AB103" s="79"/>
    </row>
    <row r="104" spans="1:28" s="59" customFormat="1" ht="15">
      <c r="A104" s="206" t="s">
        <v>220</v>
      </c>
      <c r="B104" s="171">
        <v>4590000</v>
      </c>
      <c r="C104" s="169">
        <v>333000</v>
      </c>
      <c r="D104" s="177">
        <v>0.08</v>
      </c>
      <c r="E104" s="171">
        <v>829200</v>
      </c>
      <c r="F104" s="116">
        <v>-11400</v>
      </c>
      <c r="G104" s="177">
        <v>-0.01</v>
      </c>
      <c r="H104" s="171">
        <v>189000</v>
      </c>
      <c r="I104" s="116">
        <v>40800</v>
      </c>
      <c r="J104" s="177">
        <v>0.28</v>
      </c>
      <c r="K104" s="171">
        <v>5608200</v>
      </c>
      <c r="L104" s="116">
        <v>362400</v>
      </c>
      <c r="M104" s="132">
        <v>0.07</v>
      </c>
      <c r="N104" s="180">
        <v>5496600</v>
      </c>
      <c r="O104" s="181">
        <f t="shared" si="10"/>
        <v>0.9801005670268536</v>
      </c>
      <c r="P104" s="112">
        <f>Volume!K104</f>
        <v>467.55</v>
      </c>
      <c r="Q104" s="70">
        <f>Volume!J104</f>
        <v>476.65</v>
      </c>
      <c r="R104" s="250">
        <f t="shared" si="11"/>
        <v>267.314853</v>
      </c>
      <c r="S104" s="107">
        <f t="shared" si="12"/>
        <v>261.995439</v>
      </c>
      <c r="T104" s="113">
        <f t="shared" si="13"/>
        <v>5245800</v>
      </c>
      <c r="U104" s="107">
        <f t="shared" si="14"/>
        <v>6.908383849937093</v>
      </c>
      <c r="V104" s="107">
        <f t="shared" si="15"/>
        <v>218.78235</v>
      </c>
      <c r="W104" s="107">
        <f t="shared" si="16"/>
        <v>39.523818</v>
      </c>
      <c r="X104" s="107">
        <f t="shared" si="17"/>
        <v>9.008685</v>
      </c>
      <c r="Y104" s="107">
        <f t="shared" si="18"/>
        <v>245.267379</v>
      </c>
      <c r="Z104" s="250">
        <f t="shared" si="19"/>
        <v>22.047474000000022</v>
      </c>
      <c r="AA104" s="80"/>
      <c r="AB104" s="79"/>
    </row>
    <row r="105" spans="1:28" s="59" customFormat="1" ht="15">
      <c r="A105" s="206" t="s">
        <v>221</v>
      </c>
      <c r="B105" s="171">
        <v>5436500</v>
      </c>
      <c r="C105" s="169">
        <v>161000</v>
      </c>
      <c r="D105" s="177">
        <v>0.03</v>
      </c>
      <c r="E105" s="171">
        <v>1277000</v>
      </c>
      <c r="F105" s="116">
        <v>2000</v>
      </c>
      <c r="G105" s="177">
        <v>0</v>
      </c>
      <c r="H105" s="171">
        <v>449500</v>
      </c>
      <c r="I105" s="116">
        <v>41000</v>
      </c>
      <c r="J105" s="177">
        <v>0.1</v>
      </c>
      <c r="K105" s="171">
        <v>7163000</v>
      </c>
      <c r="L105" s="116">
        <v>204000</v>
      </c>
      <c r="M105" s="132">
        <v>0.03</v>
      </c>
      <c r="N105" s="180">
        <v>7067000</v>
      </c>
      <c r="O105" s="181">
        <f t="shared" si="10"/>
        <v>0.9865977942202988</v>
      </c>
      <c r="P105" s="112">
        <f>Volume!K105</f>
        <v>1223.7</v>
      </c>
      <c r="Q105" s="70">
        <f>Volume!J105</f>
        <v>1264.45</v>
      </c>
      <c r="R105" s="250">
        <f t="shared" si="11"/>
        <v>905.725535</v>
      </c>
      <c r="S105" s="107">
        <f t="shared" si="12"/>
        <v>893.586815</v>
      </c>
      <c r="T105" s="113">
        <f t="shared" si="13"/>
        <v>6959000</v>
      </c>
      <c r="U105" s="107">
        <f t="shared" si="14"/>
        <v>2.931455668917948</v>
      </c>
      <c r="V105" s="107">
        <f t="shared" si="15"/>
        <v>687.4182425</v>
      </c>
      <c r="W105" s="107">
        <f t="shared" si="16"/>
        <v>161.470265</v>
      </c>
      <c r="X105" s="107">
        <f t="shared" si="17"/>
        <v>56.8370275</v>
      </c>
      <c r="Y105" s="107">
        <f t="shared" si="18"/>
        <v>851.57283</v>
      </c>
      <c r="Z105" s="250">
        <f t="shared" si="19"/>
        <v>54.15270500000008</v>
      </c>
      <c r="AA105" s="80"/>
      <c r="AB105" s="79"/>
    </row>
    <row r="106" spans="1:26" s="8" customFormat="1" ht="15">
      <c r="A106" s="206" t="s">
        <v>51</v>
      </c>
      <c r="B106" s="171">
        <v>1241600</v>
      </c>
      <c r="C106" s="169">
        <v>8000</v>
      </c>
      <c r="D106" s="177">
        <v>0.01</v>
      </c>
      <c r="E106" s="171">
        <v>49600</v>
      </c>
      <c r="F106" s="116">
        <v>4800</v>
      </c>
      <c r="G106" s="177">
        <v>0.11</v>
      </c>
      <c r="H106" s="171">
        <v>12800</v>
      </c>
      <c r="I106" s="116">
        <v>0</v>
      </c>
      <c r="J106" s="177">
        <v>0</v>
      </c>
      <c r="K106" s="171">
        <v>1304000</v>
      </c>
      <c r="L106" s="116">
        <v>12800</v>
      </c>
      <c r="M106" s="132">
        <v>0.01</v>
      </c>
      <c r="N106" s="180">
        <v>1284800</v>
      </c>
      <c r="O106" s="181">
        <f t="shared" si="10"/>
        <v>0.9852760736196319</v>
      </c>
      <c r="P106" s="112">
        <f>Volume!K106</f>
        <v>158.2</v>
      </c>
      <c r="Q106" s="70">
        <f>Volume!J106</f>
        <v>158.8</v>
      </c>
      <c r="R106" s="250">
        <f t="shared" si="11"/>
        <v>20.70752</v>
      </c>
      <c r="S106" s="107">
        <f t="shared" si="12"/>
        <v>20.402624</v>
      </c>
      <c r="T106" s="113">
        <f t="shared" si="13"/>
        <v>1291200</v>
      </c>
      <c r="U106" s="107">
        <f t="shared" si="14"/>
        <v>0.9913258983890955</v>
      </c>
      <c r="V106" s="107">
        <f t="shared" si="15"/>
        <v>19.716608</v>
      </c>
      <c r="W106" s="107">
        <f t="shared" si="16"/>
        <v>0.7876480000000001</v>
      </c>
      <c r="X106" s="107">
        <f t="shared" si="17"/>
        <v>0.20326400000000003</v>
      </c>
      <c r="Y106" s="107">
        <f t="shared" si="18"/>
        <v>20.426784</v>
      </c>
      <c r="Z106" s="250">
        <f t="shared" si="19"/>
        <v>0.28073599999999743</v>
      </c>
    </row>
    <row r="107" spans="1:26" s="8" customFormat="1" ht="15">
      <c r="A107" s="206" t="s">
        <v>245</v>
      </c>
      <c r="B107" s="171">
        <v>5499750</v>
      </c>
      <c r="C107" s="169">
        <v>-13125</v>
      </c>
      <c r="D107" s="177">
        <v>0</v>
      </c>
      <c r="E107" s="171">
        <v>248250</v>
      </c>
      <c r="F107" s="116">
        <v>8250</v>
      </c>
      <c r="G107" s="177">
        <v>0.03</v>
      </c>
      <c r="H107" s="171">
        <v>18000</v>
      </c>
      <c r="I107" s="116">
        <v>750</v>
      </c>
      <c r="J107" s="177">
        <v>0.04</v>
      </c>
      <c r="K107" s="171">
        <v>5766000</v>
      </c>
      <c r="L107" s="116">
        <v>-4125</v>
      </c>
      <c r="M107" s="132">
        <v>0</v>
      </c>
      <c r="N107" s="180">
        <v>5610750</v>
      </c>
      <c r="O107" s="181">
        <f t="shared" si="10"/>
        <v>0.9730749219562955</v>
      </c>
      <c r="P107" s="112">
        <f>Volume!K107</f>
        <v>1136.85</v>
      </c>
      <c r="Q107" s="70">
        <f>Volume!J107</f>
        <v>1134.85</v>
      </c>
      <c r="R107" s="250">
        <f t="shared" si="11"/>
        <v>654.3545099999999</v>
      </c>
      <c r="S107" s="107">
        <f t="shared" si="12"/>
        <v>636.7359637499999</v>
      </c>
      <c r="T107" s="113">
        <f t="shared" si="13"/>
        <v>5770125</v>
      </c>
      <c r="U107" s="107">
        <f t="shared" si="14"/>
        <v>-0.07148891921752128</v>
      </c>
      <c r="V107" s="107">
        <f t="shared" si="15"/>
        <v>624.1391287499999</v>
      </c>
      <c r="W107" s="107">
        <f t="shared" si="16"/>
        <v>28.17265125</v>
      </c>
      <c r="X107" s="107">
        <f t="shared" si="17"/>
        <v>2.04273</v>
      </c>
      <c r="Y107" s="107">
        <f t="shared" si="18"/>
        <v>655.9766606249999</v>
      </c>
      <c r="Z107" s="250">
        <f t="shared" si="19"/>
        <v>-1.6221506250000175</v>
      </c>
    </row>
    <row r="108" spans="1:26" s="8" customFormat="1" ht="15">
      <c r="A108" s="206" t="s">
        <v>196</v>
      </c>
      <c r="B108" s="171">
        <v>5784000</v>
      </c>
      <c r="C108" s="169">
        <v>19500</v>
      </c>
      <c r="D108" s="177">
        <v>0</v>
      </c>
      <c r="E108" s="171">
        <v>232500</v>
      </c>
      <c r="F108" s="116">
        <v>10500</v>
      </c>
      <c r="G108" s="177">
        <v>0.05</v>
      </c>
      <c r="H108" s="171">
        <v>10500</v>
      </c>
      <c r="I108" s="116">
        <v>0</v>
      </c>
      <c r="J108" s="177">
        <v>0</v>
      </c>
      <c r="K108" s="171">
        <v>6027000</v>
      </c>
      <c r="L108" s="116">
        <v>30000</v>
      </c>
      <c r="M108" s="132">
        <v>0.01</v>
      </c>
      <c r="N108" s="180">
        <v>5814000</v>
      </c>
      <c r="O108" s="181">
        <f t="shared" si="10"/>
        <v>0.9646590343454455</v>
      </c>
      <c r="P108" s="112">
        <f>Volume!K108</f>
        <v>185.7</v>
      </c>
      <c r="Q108" s="70">
        <f>Volume!J108</f>
        <v>187.5</v>
      </c>
      <c r="R108" s="250">
        <f t="shared" si="11"/>
        <v>113.00625</v>
      </c>
      <c r="S108" s="107">
        <f t="shared" si="12"/>
        <v>109.0125</v>
      </c>
      <c r="T108" s="113">
        <f t="shared" si="13"/>
        <v>5997000</v>
      </c>
      <c r="U108" s="107">
        <f t="shared" si="14"/>
        <v>0.5002501250625313</v>
      </c>
      <c r="V108" s="107">
        <f t="shared" si="15"/>
        <v>108.45</v>
      </c>
      <c r="W108" s="107">
        <f t="shared" si="16"/>
        <v>4.359375</v>
      </c>
      <c r="X108" s="107">
        <f t="shared" si="17"/>
        <v>0.196875</v>
      </c>
      <c r="Y108" s="107">
        <f t="shared" si="18"/>
        <v>111.36429</v>
      </c>
      <c r="Z108" s="250">
        <f t="shared" si="19"/>
        <v>1.6419599999999974</v>
      </c>
    </row>
    <row r="109" spans="1:26" s="8" customFormat="1" ht="15">
      <c r="A109" s="206" t="s">
        <v>197</v>
      </c>
      <c r="B109" s="171">
        <v>314500</v>
      </c>
      <c r="C109" s="169">
        <v>3400</v>
      </c>
      <c r="D109" s="177">
        <v>0.01</v>
      </c>
      <c r="E109" s="171">
        <v>0</v>
      </c>
      <c r="F109" s="116">
        <v>0</v>
      </c>
      <c r="G109" s="177">
        <v>0</v>
      </c>
      <c r="H109" s="171">
        <v>0</v>
      </c>
      <c r="I109" s="116">
        <v>0</v>
      </c>
      <c r="J109" s="177">
        <v>0</v>
      </c>
      <c r="K109" s="171">
        <v>314500</v>
      </c>
      <c r="L109" s="116">
        <v>3400</v>
      </c>
      <c r="M109" s="132">
        <v>0.01</v>
      </c>
      <c r="N109" s="180">
        <v>304300</v>
      </c>
      <c r="O109" s="181">
        <f t="shared" si="10"/>
        <v>0.9675675675675676</v>
      </c>
      <c r="P109" s="112">
        <f>Volume!K109</f>
        <v>330.5</v>
      </c>
      <c r="Q109" s="70">
        <f>Volume!J109</f>
        <v>334.1</v>
      </c>
      <c r="R109" s="250">
        <f t="shared" si="11"/>
        <v>10.507445</v>
      </c>
      <c r="S109" s="107">
        <f t="shared" si="12"/>
        <v>10.166663</v>
      </c>
      <c r="T109" s="113">
        <f t="shared" si="13"/>
        <v>311100</v>
      </c>
      <c r="U109" s="107">
        <f t="shared" si="14"/>
        <v>1.092896174863388</v>
      </c>
      <c r="V109" s="107">
        <f t="shared" si="15"/>
        <v>10.507445</v>
      </c>
      <c r="W109" s="107">
        <f t="shared" si="16"/>
        <v>0</v>
      </c>
      <c r="X109" s="107">
        <f t="shared" si="17"/>
        <v>0</v>
      </c>
      <c r="Y109" s="107">
        <f t="shared" si="18"/>
        <v>10.281855</v>
      </c>
      <c r="Z109" s="250">
        <f t="shared" si="19"/>
        <v>0.2255900000000004</v>
      </c>
    </row>
    <row r="110" spans="1:26" s="8" customFormat="1" ht="15">
      <c r="A110" s="206" t="s">
        <v>165</v>
      </c>
      <c r="B110" s="171">
        <v>10506125</v>
      </c>
      <c r="C110" s="169">
        <v>35875</v>
      </c>
      <c r="D110" s="177">
        <v>0</v>
      </c>
      <c r="E110" s="171">
        <v>142625</v>
      </c>
      <c r="F110" s="116">
        <v>1750</v>
      </c>
      <c r="G110" s="177">
        <v>0.01</v>
      </c>
      <c r="H110" s="171">
        <v>22750</v>
      </c>
      <c r="I110" s="116">
        <v>2625</v>
      </c>
      <c r="J110" s="177">
        <v>0.13</v>
      </c>
      <c r="K110" s="171">
        <v>10671500</v>
      </c>
      <c r="L110" s="116">
        <v>40250</v>
      </c>
      <c r="M110" s="132">
        <v>0</v>
      </c>
      <c r="N110" s="180">
        <v>10591000</v>
      </c>
      <c r="O110" s="181">
        <f t="shared" si="10"/>
        <v>0.9924565431288948</v>
      </c>
      <c r="P110" s="112">
        <f>Volume!K110</f>
        <v>529.75</v>
      </c>
      <c r="Q110" s="70">
        <f>Volume!J110</f>
        <v>551.75</v>
      </c>
      <c r="R110" s="250">
        <f t="shared" si="11"/>
        <v>588.8000125</v>
      </c>
      <c r="S110" s="107">
        <f t="shared" si="12"/>
        <v>584.358425</v>
      </c>
      <c r="T110" s="113">
        <f t="shared" si="13"/>
        <v>10631250</v>
      </c>
      <c r="U110" s="107">
        <f t="shared" si="14"/>
        <v>0.3786008230452675</v>
      </c>
      <c r="V110" s="107">
        <f t="shared" si="15"/>
        <v>579.675446875</v>
      </c>
      <c r="W110" s="107">
        <f t="shared" si="16"/>
        <v>7.869334375</v>
      </c>
      <c r="X110" s="107">
        <f t="shared" si="17"/>
        <v>1.25523125</v>
      </c>
      <c r="Y110" s="107">
        <f t="shared" si="18"/>
        <v>563.19046875</v>
      </c>
      <c r="Z110" s="250">
        <f t="shared" si="19"/>
        <v>25.609543749999943</v>
      </c>
    </row>
    <row r="111" spans="1:26" s="8" customFormat="1" ht="15">
      <c r="A111" s="206" t="s">
        <v>166</v>
      </c>
      <c r="B111" s="171">
        <v>3118500</v>
      </c>
      <c r="C111" s="169">
        <v>40050</v>
      </c>
      <c r="D111" s="177">
        <v>0.01</v>
      </c>
      <c r="E111" s="171">
        <v>900</v>
      </c>
      <c r="F111" s="116">
        <v>0</v>
      </c>
      <c r="G111" s="177">
        <v>0</v>
      </c>
      <c r="H111" s="171">
        <v>0</v>
      </c>
      <c r="I111" s="116">
        <v>0</v>
      </c>
      <c r="J111" s="177">
        <v>0</v>
      </c>
      <c r="K111" s="171">
        <v>3119400</v>
      </c>
      <c r="L111" s="116">
        <v>40050</v>
      </c>
      <c r="M111" s="132">
        <v>0.01</v>
      </c>
      <c r="N111" s="180">
        <v>3051000</v>
      </c>
      <c r="O111" s="181">
        <f t="shared" si="10"/>
        <v>0.9780727062896711</v>
      </c>
      <c r="P111" s="112">
        <f>Volume!K111</f>
        <v>958.35</v>
      </c>
      <c r="Q111" s="70">
        <f>Volume!J111</f>
        <v>980.05</v>
      </c>
      <c r="R111" s="250">
        <f t="shared" si="11"/>
        <v>305.716797</v>
      </c>
      <c r="S111" s="107">
        <f t="shared" si="12"/>
        <v>299.013255</v>
      </c>
      <c r="T111" s="113">
        <f t="shared" si="13"/>
        <v>3079350</v>
      </c>
      <c r="U111" s="107">
        <f t="shared" si="14"/>
        <v>1.3005991524185299</v>
      </c>
      <c r="V111" s="107">
        <f t="shared" si="15"/>
        <v>305.6285925</v>
      </c>
      <c r="W111" s="107">
        <f t="shared" si="16"/>
        <v>0.0882045</v>
      </c>
      <c r="X111" s="107">
        <f t="shared" si="17"/>
        <v>0</v>
      </c>
      <c r="Y111" s="107">
        <f t="shared" si="18"/>
        <v>295.10950725</v>
      </c>
      <c r="Z111" s="250">
        <f t="shared" si="19"/>
        <v>10.607289750000007</v>
      </c>
    </row>
    <row r="112" spans="1:26" s="8" customFormat="1" ht="15">
      <c r="A112" s="206" t="s">
        <v>231</v>
      </c>
      <c r="B112" s="171">
        <v>577000</v>
      </c>
      <c r="C112" s="169">
        <v>-15750</v>
      </c>
      <c r="D112" s="177">
        <v>-0.03</v>
      </c>
      <c r="E112" s="171">
        <v>1250</v>
      </c>
      <c r="F112" s="116">
        <v>0</v>
      </c>
      <c r="G112" s="177">
        <v>0</v>
      </c>
      <c r="H112" s="171">
        <v>10500</v>
      </c>
      <c r="I112" s="116">
        <v>10500</v>
      </c>
      <c r="J112" s="177">
        <v>0</v>
      </c>
      <c r="K112" s="171">
        <v>588750</v>
      </c>
      <c r="L112" s="116">
        <v>-5250</v>
      </c>
      <c r="M112" s="132">
        <v>-0.01</v>
      </c>
      <c r="N112" s="180">
        <v>576000</v>
      </c>
      <c r="O112" s="181">
        <f t="shared" si="10"/>
        <v>0.978343949044586</v>
      </c>
      <c r="P112" s="112">
        <f>Volume!K112</f>
        <v>1326.6</v>
      </c>
      <c r="Q112" s="70">
        <f>Volume!J112</f>
        <v>1331.4</v>
      </c>
      <c r="R112" s="250">
        <f t="shared" si="11"/>
        <v>78.386175</v>
      </c>
      <c r="S112" s="107">
        <f t="shared" si="12"/>
        <v>76.68864</v>
      </c>
      <c r="T112" s="113">
        <f t="shared" si="13"/>
        <v>594000</v>
      </c>
      <c r="U112" s="107">
        <f t="shared" si="14"/>
        <v>-0.8838383838383838</v>
      </c>
      <c r="V112" s="107">
        <f t="shared" si="15"/>
        <v>76.82178</v>
      </c>
      <c r="W112" s="107">
        <f t="shared" si="16"/>
        <v>0.166425</v>
      </c>
      <c r="X112" s="107">
        <f t="shared" si="17"/>
        <v>1.3979700000000002</v>
      </c>
      <c r="Y112" s="107">
        <f t="shared" si="18"/>
        <v>78.80004</v>
      </c>
      <c r="Z112" s="250">
        <f t="shared" si="19"/>
        <v>-0.41386500000000126</v>
      </c>
    </row>
    <row r="113" spans="1:28" s="59" customFormat="1" ht="15">
      <c r="A113" s="206" t="s">
        <v>246</v>
      </c>
      <c r="B113" s="171">
        <v>1474200</v>
      </c>
      <c r="C113" s="169">
        <v>131600</v>
      </c>
      <c r="D113" s="177">
        <v>0.1</v>
      </c>
      <c r="E113" s="171">
        <v>27400</v>
      </c>
      <c r="F113" s="116">
        <v>400</v>
      </c>
      <c r="G113" s="177">
        <v>0.01</v>
      </c>
      <c r="H113" s="171">
        <v>2600</v>
      </c>
      <c r="I113" s="116">
        <v>0</v>
      </c>
      <c r="J113" s="177">
        <v>0</v>
      </c>
      <c r="K113" s="171">
        <v>1504200</v>
      </c>
      <c r="L113" s="116">
        <v>132000</v>
      </c>
      <c r="M113" s="132">
        <v>0.1</v>
      </c>
      <c r="N113" s="180">
        <v>1458600</v>
      </c>
      <c r="O113" s="181">
        <f t="shared" si="10"/>
        <v>0.9696848823294775</v>
      </c>
      <c r="P113" s="112">
        <f>Volume!K113</f>
        <v>1313.75</v>
      </c>
      <c r="Q113" s="70">
        <f>Volume!J113</f>
        <v>1303.7</v>
      </c>
      <c r="R113" s="250">
        <f t="shared" si="11"/>
        <v>196.102554</v>
      </c>
      <c r="S113" s="107">
        <f t="shared" si="12"/>
        <v>190.157682</v>
      </c>
      <c r="T113" s="113">
        <f t="shared" si="13"/>
        <v>1372200</v>
      </c>
      <c r="U113" s="107">
        <f t="shared" si="14"/>
        <v>9.619588981198076</v>
      </c>
      <c r="V113" s="107">
        <f t="shared" si="15"/>
        <v>192.191454</v>
      </c>
      <c r="W113" s="107">
        <f t="shared" si="16"/>
        <v>3.572138</v>
      </c>
      <c r="X113" s="107">
        <f t="shared" si="17"/>
        <v>0.338962</v>
      </c>
      <c r="Y113" s="107">
        <f t="shared" si="18"/>
        <v>180.272775</v>
      </c>
      <c r="Z113" s="250">
        <f t="shared" si="19"/>
        <v>15.829779000000002</v>
      </c>
      <c r="AA113" s="80"/>
      <c r="AB113" s="79"/>
    </row>
    <row r="114" spans="1:26" s="8" customFormat="1" ht="15">
      <c r="A114" s="206" t="s">
        <v>105</v>
      </c>
      <c r="B114" s="171">
        <v>10130800</v>
      </c>
      <c r="C114" s="169">
        <v>486400</v>
      </c>
      <c r="D114" s="177">
        <v>0.05</v>
      </c>
      <c r="E114" s="171">
        <v>1413600</v>
      </c>
      <c r="F114" s="116">
        <v>15200</v>
      </c>
      <c r="G114" s="177">
        <v>0.01</v>
      </c>
      <c r="H114" s="171">
        <v>152000</v>
      </c>
      <c r="I114" s="116">
        <v>15200</v>
      </c>
      <c r="J114" s="177">
        <v>0.11</v>
      </c>
      <c r="K114" s="171">
        <v>11696400</v>
      </c>
      <c r="L114" s="116">
        <v>516800</v>
      </c>
      <c r="M114" s="132">
        <v>0.05</v>
      </c>
      <c r="N114" s="180">
        <v>11217600</v>
      </c>
      <c r="O114" s="181">
        <f t="shared" si="10"/>
        <v>0.9590643274853801</v>
      </c>
      <c r="P114" s="112">
        <f>Volume!K114</f>
        <v>73.45</v>
      </c>
      <c r="Q114" s="70">
        <f>Volume!J114</f>
        <v>73.3</v>
      </c>
      <c r="R114" s="250">
        <f t="shared" si="11"/>
        <v>85.734612</v>
      </c>
      <c r="S114" s="107">
        <f t="shared" si="12"/>
        <v>82.225008</v>
      </c>
      <c r="T114" s="113">
        <f t="shared" si="13"/>
        <v>11179600</v>
      </c>
      <c r="U114" s="107">
        <f t="shared" si="14"/>
        <v>4.622705642420122</v>
      </c>
      <c r="V114" s="107">
        <f t="shared" si="15"/>
        <v>74.258764</v>
      </c>
      <c r="W114" s="107">
        <f t="shared" si="16"/>
        <v>10.361688</v>
      </c>
      <c r="X114" s="107">
        <f t="shared" si="17"/>
        <v>1.11416</v>
      </c>
      <c r="Y114" s="107">
        <f t="shared" si="18"/>
        <v>82.114162</v>
      </c>
      <c r="Z114" s="250">
        <f t="shared" si="19"/>
        <v>3.6204500000000053</v>
      </c>
    </row>
    <row r="115" spans="1:28" s="59" customFormat="1" ht="15">
      <c r="A115" s="206" t="s">
        <v>167</v>
      </c>
      <c r="B115" s="171">
        <v>1883250</v>
      </c>
      <c r="C115" s="169">
        <v>-95850</v>
      </c>
      <c r="D115" s="177">
        <v>-0.05</v>
      </c>
      <c r="E115" s="171">
        <v>74250</v>
      </c>
      <c r="F115" s="116">
        <v>4050</v>
      </c>
      <c r="G115" s="177">
        <v>0.06</v>
      </c>
      <c r="H115" s="171">
        <v>13500</v>
      </c>
      <c r="I115" s="116">
        <v>2700</v>
      </c>
      <c r="J115" s="177">
        <v>0.25</v>
      </c>
      <c r="K115" s="171">
        <v>1971000</v>
      </c>
      <c r="L115" s="116">
        <v>-89100</v>
      </c>
      <c r="M115" s="132">
        <v>-0.04</v>
      </c>
      <c r="N115" s="180">
        <v>1915650</v>
      </c>
      <c r="O115" s="181">
        <f t="shared" si="10"/>
        <v>0.9719178082191781</v>
      </c>
      <c r="P115" s="112">
        <f>Volume!K115</f>
        <v>218.85</v>
      </c>
      <c r="Q115" s="70">
        <f>Volume!J115</f>
        <v>224.35</v>
      </c>
      <c r="R115" s="250">
        <f t="shared" si="11"/>
        <v>44.219385</v>
      </c>
      <c r="S115" s="107">
        <f t="shared" si="12"/>
        <v>42.97760775</v>
      </c>
      <c r="T115" s="113">
        <f t="shared" si="13"/>
        <v>2060100</v>
      </c>
      <c r="U115" s="107">
        <f t="shared" si="14"/>
        <v>-4.3250327653997385</v>
      </c>
      <c r="V115" s="107">
        <f t="shared" si="15"/>
        <v>42.25071375</v>
      </c>
      <c r="W115" s="107">
        <f t="shared" si="16"/>
        <v>1.66579875</v>
      </c>
      <c r="X115" s="107">
        <f t="shared" si="17"/>
        <v>0.3028725</v>
      </c>
      <c r="Y115" s="107">
        <f t="shared" si="18"/>
        <v>45.0852885</v>
      </c>
      <c r="Z115" s="250">
        <f t="shared" si="19"/>
        <v>-0.8659034999999946</v>
      </c>
      <c r="AA115" s="80"/>
      <c r="AB115" s="79"/>
    </row>
    <row r="116" spans="1:28" s="59" customFormat="1" ht="15">
      <c r="A116" s="206" t="s">
        <v>224</v>
      </c>
      <c r="B116" s="171">
        <v>3626012</v>
      </c>
      <c r="C116" s="169">
        <v>101352</v>
      </c>
      <c r="D116" s="177">
        <v>0.03</v>
      </c>
      <c r="E116" s="171">
        <v>848720</v>
      </c>
      <c r="F116" s="116">
        <v>-2884</v>
      </c>
      <c r="G116" s="177">
        <v>0</v>
      </c>
      <c r="H116" s="171">
        <v>189520</v>
      </c>
      <c r="I116" s="116">
        <v>1648</v>
      </c>
      <c r="J116" s="177">
        <v>0.01</v>
      </c>
      <c r="K116" s="171">
        <v>4664252</v>
      </c>
      <c r="L116" s="116">
        <v>100116</v>
      </c>
      <c r="M116" s="132">
        <v>0.02</v>
      </c>
      <c r="N116" s="180">
        <v>4582676</v>
      </c>
      <c r="O116" s="181">
        <f t="shared" si="10"/>
        <v>0.9825103789417896</v>
      </c>
      <c r="P116" s="112">
        <f>Volume!K116</f>
        <v>848.45</v>
      </c>
      <c r="Q116" s="70">
        <f>Volume!J116</f>
        <v>858.25</v>
      </c>
      <c r="R116" s="250">
        <f t="shared" si="11"/>
        <v>400.3094279</v>
      </c>
      <c r="S116" s="107">
        <f t="shared" si="12"/>
        <v>393.3081677</v>
      </c>
      <c r="T116" s="113">
        <f t="shared" si="13"/>
        <v>4564136</v>
      </c>
      <c r="U116" s="107">
        <f t="shared" si="14"/>
        <v>2.1935367394836613</v>
      </c>
      <c r="V116" s="107">
        <f t="shared" si="15"/>
        <v>311.2024799</v>
      </c>
      <c r="W116" s="107">
        <f t="shared" si="16"/>
        <v>72.841394</v>
      </c>
      <c r="X116" s="107">
        <f t="shared" si="17"/>
        <v>16.265554</v>
      </c>
      <c r="Y116" s="107">
        <f t="shared" si="18"/>
        <v>387.24411892</v>
      </c>
      <c r="Z116" s="250">
        <f t="shared" si="19"/>
        <v>13.065308979999998</v>
      </c>
      <c r="AA116" s="80"/>
      <c r="AB116" s="79"/>
    </row>
    <row r="117" spans="1:28" s="59" customFormat="1" ht="15">
      <c r="A117" s="206" t="s">
        <v>247</v>
      </c>
      <c r="B117" s="171">
        <v>1605600</v>
      </c>
      <c r="C117" s="169">
        <v>28800</v>
      </c>
      <c r="D117" s="177">
        <v>0.02</v>
      </c>
      <c r="E117" s="171">
        <v>64800</v>
      </c>
      <c r="F117" s="116">
        <v>-800</v>
      </c>
      <c r="G117" s="177">
        <v>-0.01</v>
      </c>
      <c r="H117" s="171">
        <v>1600</v>
      </c>
      <c r="I117" s="116">
        <v>0</v>
      </c>
      <c r="J117" s="177">
        <v>0</v>
      </c>
      <c r="K117" s="171">
        <v>1672000</v>
      </c>
      <c r="L117" s="116">
        <v>28000</v>
      </c>
      <c r="M117" s="132">
        <v>0.02</v>
      </c>
      <c r="N117" s="180">
        <v>1622400</v>
      </c>
      <c r="O117" s="181">
        <f t="shared" si="10"/>
        <v>0.970334928229665</v>
      </c>
      <c r="P117" s="112">
        <f>Volume!K117</f>
        <v>559.55</v>
      </c>
      <c r="Q117" s="70">
        <f>Volume!J117</f>
        <v>558.9</v>
      </c>
      <c r="R117" s="250">
        <f t="shared" si="11"/>
        <v>93.44808</v>
      </c>
      <c r="S117" s="107">
        <f t="shared" si="12"/>
        <v>90.675936</v>
      </c>
      <c r="T117" s="113">
        <f t="shared" si="13"/>
        <v>1644000</v>
      </c>
      <c r="U117" s="107">
        <f t="shared" si="14"/>
        <v>1.70316301703163</v>
      </c>
      <c r="V117" s="107">
        <f t="shared" si="15"/>
        <v>89.736984</v>
      </c>
      <c r="W117" s="107">
        <f t="shared" si="16"/>
        <v>3.621672</v>
      </c>
      <c r="X117" s="107">
        <f t="shared" si="17"/>
        <v>0.089424</v>
      </c>
      <c r="Y117" s="107">
        <f t="shared" si="18"/>
        <v>91.99001999999999</v>
      </c>
      <c r="Z117" s="250">
        <f t="shared" si="19"/>
        <v>1.4580600000000175</v>
      </c>
      <c r="AA117" s="80"/>
      <c r="AB117" s="79"/>
    </row>
    <row r="118" spans="1:28" s="59" customFormat="1" ht="15">
      <c r="A118" s="206" t="s">
        <v>201</v>
      </c>
      <c r="B118" s="171">
        <v>24273000</v>
      </c>
      <c r="C118" s="169">
        <v>461700</v>
      </c>
      <c r="D118" s="177">
        <v>0.02</v>
      </c>
      <c r="E118" s="171">
        <v>5096925</v>
      </c>
      <c r="F118" s="116">
        <v>192375</v>
      </c>
      <c r="G118" s="177">
        <v>0.04</v>
      </c>
      <c r="H118" s="171">
        <v>1078650</v>
      </c>
      <c r="I118" s="116">
        <v>28350</v>
      </c>
      <c r="J118" s="177">
        <v>0.03</v>
      </c>
      <c r="K118" s="171">
        <v>30448575</v>
      </c>
      <c r="L118" s="116">
        <v>682425</v>
      </c>
      <c r="M118" s="132">
        <v>0.02</v>
      </c>
      <c r="N118" s="180">
        <v>29637225</v>
      </c>
      <c r="O118" s="181">
        <f t="shared" si="10"/>
        <v>0.9733534327961161</v>
      </c>
      <c r="P118" s="112">
        <f>Volume!K118</f>
        <v>435.8</v>
      </c>
      <c r="Q118" s="70">
        <f>Volume!J118</f>
        <v>459.15</v>
      </c>
      <c r="R118" s="250">
        <f t="shared" si="11"/>
        <v>1398.046321125</v>
      </c>
      <c r="S118" s="107">
        <f t="shared" si="12"/>
        <v>1360.793185875</v>
      </c>
      <c r="T118" s="113">
        <f t="shared" si="13"/>
        <v>29766150</v>
      </c>
      <c r="U118" s="107">
        <f t="shared" si="14"/>
        <v>2.2926209805433353</v>
      </c>
      <c r="V118" s="107">
        <f t="shared" si="15"/>
        <v>1114.494795</v>
      </c>
      <c r="W118" s="107">
        <f t="shared" si="16"/>
        <v>234.025311375</v>
      </c>
      <c r="X118" s="107">
        <f t="shared" si="17"/>
        <v>49.52621475</v>
      </c>
      <c r="Y118" s="107">
        <f t="shared" si="18"/>
        <v>1297.208817</v>
      </c>
      <c r="Z118" s="250">
        <f t="shared" si="19"/>
        <v>100.83750412500012</v>
      </c>
      <c r="AA118" s="80"/>
      <c r="AB118" s="79"/>
    </row>
    <row r="119" spans="1:28" s="59" customFormat="1" ht="15">
      <c r="A119" s="206" t="s">
        <v>222</v>
      </c>
      <c r="B119" s="171">
        <v>1407450</v>
      </c>
      <c r="C119" s="169">
        <v>-3575</v>
      </c>
      <c r="D119" s="177">
        <v>0</v>
      </c>
      <c r="E119" s="171">
        <v>50875</v>
      </c>
      <c r="F119" s="116">
        <v>825</v>
      </c>
      <c r="G119" s="177">
        <v>0.02</v>
      </c>
      <c r="H119" s="171">
        <v>2200</v>
      </c>
      <c r="I119" s="116">
        <v>0</v>
      </c>
      <c r="J119" s="177">
        <v>0</v>
      </c>
      <c r="K119" s="171">
        <v>1460525</v>
      </c>
      <c r="L119" s="116">
        <v>-2750</v>
      </c>
      <c r="M119" s="132">
        <v>0</v>
      </c>
      <c r="N119" s="180">
        <v>1445675</v>
      </c>
      <c r="O119" s="181">
        <f t="shared" si="10"/>
        <v>0.9898324232724534</v>
      </c>
      <c r="P119" s="112">
        <f>Volume!K119</f>
        <v>710.35</v>
      </c>
      <c r="Q119" s="70">
        <f>Volume!J119</f>
        <v>716.65</v>
      </c>
      <c r="R119" s="250">
        <f t="shared" si="11"/>
        <v>104.668524125</v>
      </c>
      <c r="S119" s="107">
        <f t="shared" si="12"/>
        <v>103.604298875</v>
      </c>
      <c r="T119" s="113">
        <f t="shared" si="13"/>
        <v>1463275</v>
      </c>
      <c r="U119" s="107">
        <f t="shared" si="14"/>
        <v>-0.18793459875963164</v>
      </c>
      <c r="V119" s="107">
        <f t="shared" si="15"/>
        <v>100.86490425</v>
      </c>
      <c r="W119" s="107">
        <f t="shared" si="16"/>
        <v>3.645956875</v>
      </c>
      <c r="X119" s="107">
        <f t="shared" si="17"/>
        <v>0.157663</v>
      </c>
      <c r="Y119" s="107">
        <f t="shared" si="18"/>
        <v>103.943739625</v>
      </c>
      <c r="Z119" s="250">
        <f t="shared" si="19"/>
        <v>0.7247844999999984</v>
      </c>
      <c r="AA119" s="80"/>
      <c r="AB119" s="79"/>
    </row>
    <row r="120" spans="1:26" s="8" customFormat="1" ht="15">
      <c r="A120" s="206" t="s">
        <v>133</v>
      </c>
      <c r="B120" s="171">
        <v>2664000</v>
      </c>
      <c r="C120" s="169">
        <v>253750</v>
      </c>
      <c r="D120" s="177">
        <v>0.11</v>
      </c>
      <c r="E120" s="171">
        <v>271750</v>
      </c>
      <c r="F120" s="116">
        <v>13000</v>
      </c>
      <c r="G120" s="177">
        <v>0.05</v>
      </c>
      <c r="H120" s="171">
        <v>11500</v>
      </c>
      <c r="I120" s="116">
        <v>750</v>
      </c>
      <c r="J120" s="177">
        <v>0.07</v>
      </c>
      <c r="K120" s="171">
        <v>2947250</v>
      </c>
      <c r="L120" s="116">
        <v>267500</v>
      </c>
      <c r="M120" s="132">
        <v>0.1</v>
      </c>
      <c r="N120" s="180">
        <v>2841750</v>
      </c>
      <c r="O120" s="181">
        <f t="shared" si="10"/>
        <v>0.964203918907456</v>
      </c>
      <c r="P120" s="112">
        <f>Volume!K120</f>
        <v>1149.6</v>
      </c>
      <c r="Q120" s="70">
        <f>Volume!J120</f>
        <v>1160.2</v>
      </c>
      <c r="R120" s="250">
        <f t="shared" si="11"/>
        <v>341.939945</v>
      </c>
      <c r="S120" s="107">
        <f t="shared" si="12"/>
        <v>329.699835</v>
      </c>
      <c r="T120" s="113">
        <f t="shared" si="13"/>
        <v>2679750</v>
      </c>
      <c r="U120" s="107">
        <f t="shared" si="14"/>
        <v>9.98227446590167</v>
      </c>
      <c r="V120" s="107">
        <f t="shared" si="15"/>
        <v>309.07728</v>
      </c>
      <c r="W120" s="107">
        <f t="shared" si="16"/>
        <v>31.528435</v>
      </c>
      <c r="X120" s="107">
        <f t="shared" si="17"/>
        <v>1.33423</v>
      </c>
      <c r="Y120" s="107">
        <f t="shared" si="18"/>
        <v>308.0640599999999</v>
      </c>
      <c r="Z120" s="250">
        <f t="shared" si="19"/>
        <v>33.875885000000096</v>
      </c>
    </row>
    <row r="121" spans="1:26" s="8" customFormat="1" ht="15">
      <c r="A121" s="206" t="s">
        <v>248</v>
      </c>
      <c r="B121" s="171">
        <v>2151996</v>
      </c>
      <c r="C121" s="169">
        <v>-65349</v>
      </c>
      <c r="D121" s="177">
        <v>-0.03</v>
      </c>
      <c r="E121" s="171">
        <v>17673</v>
      </c>
      <c r="F121" s="116">
        <v>822</v>
      </c>
      <c r="G121" s="177">
        <v>0.05</v>
      </c>
      <c r="H121" s="171">
        <v>2055</v>
      </c>
      <c r="I121" s="116">
        <v>0</v>
      </c>
      <c r="J121" s="177">
        <v>0</v>
      </c>
      <c r="K121" s="171">
        <v>2171724</v>
      </c>
      <c r="L121" s="116">
        <v>-64527</v>
      </c>
      <c r="M121" s="132">
        <v>-0.03</v>
      </c>
      <c r="N121" s="180">
        <v>2145009</v>
      </c>
      <c r="O121" s="181">
        <f t="shared" si="10"/>
        <v>0.9876987130961393</v>
      </c>
      <c r="P121" s="112">
        <f>Volume!K121</f>
        <v>752.6</v>
      </c>
      <c r="Q121" s="70">
        <f>Volume!J121</f>
        <v>759.8</v>
      </c>
      <c r="R121" s="250">
        <f t="shared" si="11"/>
        <v>165.00758951999998</v>
      </c>
      <c r="S121" s="107">
        <f t="shared" si="12"/>
        <v>162.97778381999998</v>
      </c>
      <c r="T121" s="113">
        <f t="shared" si="13"/>
        <v>2236251</v>
      </c>
      <c r="U121" s="107">
        <f t="shared" si="14"/>
        <v>-2.885498989156405</v>
      </c>
      <c r="V121" s="107">
        <f t="shared" si="15"/>
        <v>163.50865608</v>
      </c>
      <c r="W121" s="107">
        <f t="shared" si="16"/>
        <v>1.3427945399999999</v>
      </c>
      <c r="X121" s="107">
        <f t="shared" si="17"/>
        <v>0.1561389</v>
      </c>
      <c r="Y121" s="107">
        <f t="shared" si="18"/>
        <v>168.30025026</v>
      </c>
      <c r="Z121" s="250">
        <f t="shared" si="19"/>
        <v>-3.2926607400000307</v>
      </c>
    </row>
    <row r="122" spans="1:28" s="59" customFormat="1" ht="13.5" customHeight="1">
      <c r="A122" s="206" t="s">
        <v>189</v>
      </c>
      <c r="B122" s="171">
        <v>6678800</v>
      </c>
      <c r="C122" s="169">
        <v>-32450</v>
      </c>
      <c r="D122" s="177">
        <v>0</v>
      </c>
      <c r="E122" s="171">
        <v>451350</v>
      </c>
      <c r="F122" s="116">
        <v>-2950</v>
      </c>
      <c r="G122" s="177">
        <v>-0.01</v>
      </c>
      <c r="H122" s="171">
        <v>32450</v>
      </c>
      <c r="I122" s="116">
        <v>0</v>
      </c>
      <c r="J122" s="177">
        <v>0</v>
      </c>
      <c r="K122" s="171">
        <v>7162600</v>
      </c>
      <c r="L122" s="116">
        <v>-35400</v>
      </c>
      <c r="M122" s="132">
        <v>0</v>
      </c>
      <c r="N122" s="180">
        <v>6864650</v>
      </c>
      <c r="O122" s="181">
        <f t="shared" si="10"/>
        <v>0.9584019769357496</v>
      </c>
      <c r="P122" s="112">
        <f>Volume!K122</f>
        <v>87.8</v>
      </c>
      <c r="Q122" s="70">
        <f>Volume!J122</f>
        <v>87.65</v>
      </c>
      <c r="R122" s="250">
        <f t="shared" si="11"/>
        <v>62.780189</v>
      </c>
      <c r="S122" s="107">
        <f t="shared" si="12"/>
        <v>60.16865725</v>
      </c>
      <c r="T122" s="113">
        <f t="shared" si="13"/>
        <v>7198000</v>
      </c>
      <c r="U122" s="107">
        <f t="shared" si="14"/>
        <v>-0.49180327868852464</v>
      </c>
      <c r="V122" s="107">
        <f t="shared" si="15"/>
        <v>58.539682</v>
      </c>
      <c r="W122" s="107">
        <f t="shared" si="16"/>
        <v>3.95608275</v>
      </c>
      <c r="X122" s="107">
        <f t="shared" si="17"/>
        <v>0.28442425</v>
      </c>
      <c r="Y122" s="107">
        <f t="shared" si="18"/>
        <v>63.19844</v>
      </c>
      <c r="Z122" s="250">
        <f t="shared" si="19"/>
        <v>-0.41825099999999793</v>
      </c>
      <c r="AA122" s="80"/>
      <c r="AB122" s="79"/>
    </row>
    <row r="123" spans="1:26" s="8" customFormat="1" ht="15">
      <c r="A123" s="206" t="s">
        <v>96</v>
      </c>
      <c r="B123" s="171">
        <v>4536000</v>
      </c>
      <c r="C123" s="169">
        <v>159600</v>
      </c>
      <c r="D123" s="177">
        <v>0.04</v>
      </c>
      <c r="E123" s="171">
        <v>117600</v>
      </c>
      <c r="F123" s="116">
        <v>0</v>
      </c>
      <c r="G123" s="177">
        <v>0</v>
      </c>
      <c r="H123" s="171">
        <v>4200</v>
      </c>
      <c r="I123" s="116">
        <v>0</v>
      </c>
      <c r="J123" s="177">
        <v>0</v>
      </c>
      <c r="K123" s="171">
        <v>4657800</v>
      </c>
      <c r="L123" s="116">
        <v>159600</v>
      </c>
      <c r="M123" s="132">
        <v>0.04</v>
      </c>
      <c r="N123" s="180">
        <v>4468800</v>
      </c>
      <c r="O123" s="181">
        <f t="shared" si="10"/>
        <v>0.9594229035166817</v>
      </c>
      <c r="P123" s="112">
        <f>Volume!K123</f>
        <v>116.35</v>
      </c>
      <c r="Q123" s="70">
        <f>Volume!J123</f>
        <v>119.15</v>
      </c>
      <c r="R123" s="250">
        <f t="shared" si="11"/>
        <v>55.497687</v>
      </c>
      <c r="S123" s="107">
        <f t="shared" si="12"/>
        <v>53.245752</v>
      </c>
      <c r="T123" s="113">
        <f t="shared" si="13"/>
        <v>4498200</v>
      </c>
      <c r="U123" s="107">
        <f t="shared" si="14"/>
        <v>3.5480859010270773</v>
      </c>
      <c r="V123" s="107">
        <f t="shared" si="15"/>
        <v>54.04644</v>
      </c>
      <c r="W123" s="107">
        <f t="shared" si="16"/>
        <v>1.401204</v>
      </c>
      <c r="X123" s="107">
        <f t="shared" si="17"/>
        <v>0.050043</v>
      </c>
      <c r="Y123" s="107">
        <f t="shared" si="18"/>
        <v>52.336557</v>
      </c>
      <c r="Z123" s="250">
        <f t="shared" si="19"/>
        <v>3.16113</v>
      </c>
    </row>
    <row r="124" spans="1:26" s="8" customFormat="1" ht="15">
      <c r="A124" s="206" t="s">
        <v>168</v>
      </c>
      <c r="B124" s="171">
        <v>603900</v>
      </c>
      <c r="C124" s="169">
        <v>-39600</v>
      </c>
      <c r="D124" s="177">
        <v>-0.06</v>
      </c>
      <c r="E124" s="171">
        <v>900</v>
      </c>
      <c r="F124" s="116">
        <v>0</v>
      </c>
      <c r="G124" s="177">
        <v>0</v>
      </c>
      <c r="H124" s="171">
        <v>0</v>
      </c>
      <c r="I124" s="116">
        <v>0</v>
      </c>
      <c r="J124" s="177">
        <v>0</v>
      </c>
      <c r="K124" s="171">
        <v>604800</v>
      </c>
      <c r="L124" s="116">
        <v>-39600</v>
      </c>
      <c r="M124" s="132">
        <v>-0.06</v>
      </c>
      <c r="N124" s="180">
        <v>587700</v>
      </c>
      <c r="O124" s="181">
        <f t="shared" si="10"/>
        <v>0.9717261904761905</v>
      </c>
      <c r="P124" s="112">
        <f>Volume!K124</f>
        <v>448.2</v>
      </c>
      <c r="Q124" s="70">
        <f>Volume!J124</f>
        <v>458.65</v>
      </c>
      <c r="R124" s="250">
        <f t="shared" si="11"/>
        <v>27.739152</v>
      </c>
      <c r="S124" s="107">
        <f t="shared" si="12"/>
        <v>26.9548605</v>
      </c>
      <c r="T124" s="113">
        <f t="shared" si="13"/>
        <v>644400</v>
      </c>
      <c r="U124" s="107">
        <f t="shared" si="14"/>
        <v>-6.145251396648044</v>
      </c>
      <c r="V124" s="107">
        <f t="shared" si="15"/>
        <v>27.6978735</v>
      </c>
      <c r="W124" s="107">
        <f t="shared" si="16"/>
        <v>0.0412785</v>
      </c>
      <c r="X124" s="107">
        <f t="shared" si="17"/>
        <v>0</v>
      </c>
      <c r="Y124" s="107">
        <f t="shared" si="18"/>
        <v>28.882008</v>
      </c>
      <c r="Z124" s="250">
        <f t="shared" si="19"/>
        <v>-1.1428559999999983</v>
      </c>
    </row>
    <row r="125" spans="1:26" s="8" customFormat="1" ht="15">
      <c r="A125" s="206" t="s">
        <v>169</v>
      </c>
      <c r="B125" s="171">
        <v>5492400</v>
      </c>
      <c r="C125" s="169">
        <v>-27600</v>
      </c>
      <c r="D125" s="177">
        <v>-0.01</v>
      </c>
      <c r="E125" s="171">
        <v>241500</v>
      </c>
      <c r="F125" s="116">
        <v>0</v>
      </c>
      <c r="G125" s="177">
        <v>0</v>
      </c>
      <c r="H125" s="171">
        <v>55200</v>
      </c>
      <c r="I125" s="116">
        <v>6900</v>
      </c>
      <c r="J125" s="177">
        <v>0.14</v>
      </c>
      <c r="K125" s="171">
        <v>5789100</v>
      </c>
      <c r="L125" s="116">
        <v>-20700</v>
      </c>
      <c r="M125" s="132">
        <v>0</v>
      </c>
      <c r="N125" s="180">
        <v>5561400</v>
      </c>
      <c r="O125" s="181">
        <f t="shared" si="10"/>
        <v>0.9606674612634089</v>
      </c>
      <c r="P125" s="112">
        <f>Volume!K125</f>
        <v>47</v>
      </c>
      <c r="Q125" s="70">
        <f>Volume!J125</f>
        <v>48.25</v>
      </c>
      <c r="R125" s="250">
        <f t="shared" si="11"/>
        <v>27.9324075</v>
      </c>
      <c r="S125" s="107">
        <f t="shared" si="12"/>
        <v>26.833755</v>
      </c>
      <c r="T125" s="113">
        <f t="shared" si="13"/>
        <v>5809800</v>
      </c>
      <c r="U125" s="107">
        <f t="shared" si="14"/>
        <v>-0.35629453681710216</v>
      </c>
      <c r="V125" s="107">
        <f t="shared" si="15"/>
        <v>26.50083</v>
      </c>
      <c r="W125" s="107">
        <f t="shared" si="16"/>
        <v>1.1652375</v>
      </c>
      <c r="X125" s="107">
        <f t="shared" si="17"/>
        <v>0.26634</v>
      </c>
      <c r="Y125" s="107">
        <f t="shared" si="18"/>
        <v>27.30606</v>
      </c>
      <c r="Z125" s="250">
        <f t="shared" si="19"/>
        <v>0.6263475000000014</v>
      </c>
    </row>
    <row r="126" spans="1:28" s="59" customFormat="1" ht="14.25" customHeight="1">
      <c r="A126" s="206" t="s">
        <v>170</v>
      </c>
      <c r="B126" s="171">
        <v>3693375</v>
      </c>
      <c r="C126" s="169">
        <v>323925</v>
      </c>
      <c r="D126" s="177">
        <v>0.1</v>
      </c>
      <c r="E126" s="171">
        <v>69825</v>
      </c>
      <c r="F126" s="116">
        <v>1575</v>
      </c>
      <c r="G126" s="177">
        <v>0.02</v>
      </c>
      <c r="H126" s="171">
        <v>3675</v>
      </c>
      <c r="I126" s="116">
        <v>525</v>
      </c>
      <c r="J126" s="177">
        <v>0.17</v>
      </c>
      <c r="K126" s="171">
        <v>3766875</v>
      </c>
      <c r="L126" s="116">
        <v>326025</v>
      </c>
      <c r="M126" s="132">
        <v>0.09</v>
      </c>
      <c r="N126" s="180">
        <v>3735900</v>
      </c>
      <c r="O126" s="181">
        <f t="shared" si="10"/>
        <v>0.9917770034843205</v>
      </c>
      <c r="P126" s="112">
        <f>Volume!K126</f>
        <v>392.3</v>
      </c>
      <c r="Q126" s="70">
        <f>Volume!J126</f>
        <v>404.75</v>
      </c>
      <c r="R126" s="250">
        <f t="shared" si="11"/>
        <v>152.464265625</v>
      </c>
      <c r="S126" s="107">
        <f t="shared" si="12"/>
        <v>151.2105525</v>
      </c>
      <c r="T126" s="113">
        <f t="shared" si="13"/>
        <v>3440850</v>
      </c>
      <c r="U126" s="107">
        <f t="shared" si="14"/>
        <v>9.475129691791274</v>
      </c>
      <c r="V126" s="107">
        <f t="shared" si="15"/>
        <v>149.489353125</v>
      </c>
      <c r="W126" s="107">
        <f t="shared" si="16"/>
        <v>2.826166875</v>
      </c>
      <c r="X126" s="107">
        <f t="shared" si="17"/>
        <v>0.148745625</v>
      </c>
      <c r="Y126" s="107">
        <f t="shared" si="18"/>
        <v>134.9845455</v>
      </c>
      <c r="Z126" s="250">
        <f t="shared" si="19"/>
        <v>17.479720125</v>
      </c>
      <c r="AA126" s="80"/>
      <c r="AB126" s="79"/>
    </row>
    <row r="127" spans="1:26" s="8" customFormat="1" ht="15">
      <c r="A127" s="206" t="s">
        <v>52</v>
      </c>
      <c r="B127" s="171">
        <v>4228200</v>
      </c>
      <c r="C127" s="169">
        <v>379800</v>
      </c>
      <c r="D127" s="177">
        <v>0.1</v>
      </c>
      <c r="E127" s="171">
        <v>40800</v>
      </c>
      <c r="F127" s="116">
        <v>1200</v>
      </c>
      <c r="G127" s="177">
        <v>0.03</v>
      </c>
      <c r="H127" s="171">
        <v>3000</v>
      </c>
      <c r="I127" s="116">
        <v>600</v>
      </c>
      <c r="J127" s="177">
        <v>0.25</v>
      </c>
      <c r="K127" s="171">
        <v>4272000</v>
      </c>
      <c r="L127" s="116">
        <v>381600</v>
      </c>
      <c r="M127" s="132">
        <v>0.1</v>
      </c>
      <c r="N127" s="180">
        <v>4093200</v>
      </c>
      <c r="O127" s="181">
        <f t="shared" si="10"/>
        <v>0.9581460674157304</v>
      </c>
      <c r="P127" s="112">
        <f>Volume!K127</f>
        <v>569.55</v>
      </c>
      <c r="Q127" s="70">
        <f>Volume!J127</f>
        <v>566.65</v>
      </c>
      <c r="R127" s="250">
        <f t="shared" si="11"/>
        <v>242.07288</v>
      </c>
      <c r="S127" s="107">
        <f t="shared" si="12"/>
        <v>231.941178</v>
      </c>
      <c r="T127" s="113">
        <f t="shared" si="13"/>
        <v>3890400</v>
      </c>
      <c r="U127" s="107">
        <f t="shared" si="14"/>
        <v>9.808760024676126</v>
      </c>
      <c r="V127" s="107">
        <f t="shared" si="15"/>
        <v>239.590953</v>
      </c>
      <c r="W127" s="107">
        <f t="shared" si="16"/>
        <v>2.311932</v>
      </c>
      <c r="X127" s="107">
        <f t="shared" si="17"/>
        <v>0.169995</v>
      </c>
      <c r="Y127" s="107">
        <f t="shared" si="18"/>
        <v>221.577732</v>
      </c>
      <c r="Z127" s="250">
        <f t="shared" si="19"/>
        <v>20.495148</v>
      </c>
    </row>
    <row r="128" spans="1:27" s="3" customFormat="1" ht="15" customHeight="1">
      <c r="A128" s="206" t="s">
        <v>171</v>
      </c>
      <c r="B128" s="171">
        <v>1494000</v>
      </c>
      <c r="C128" s="169">
        <v>38400</v>
      </c>
      <c r="D128" s="177">
        <v>0.03</v>
      </c>
      <c r="E128" s="171">
        <v>5400</v>
      </c>
      <c r="F128" s="116">
        <v>0</v>
      </c>
      <c r="G128" s="177">
        <v>0</v>
      </c>
      <c r="H128" s="171">
        <v>0</v>
      </c>
      <c r="I128" s="116">
        <v>0</v>
      </c>
      <c r="J128" s="177">
        <v>0</v>
      </c>
      <c r="K128" s="171">
        <v>1499400</v>
      </c>
      <c r="L128" s="116">
        <v>38400</v>
      </c>
      <c r="M128" s="132">
        <v>0.03</v>
      </c>
      <c r="N128" s="180">
        <v>1459200</v>
      </c>
      <c r="O128" s="181">
        <f t="shared" si="10"/>
        <v>0.9731892757102841</v>
      </c>
      <c r="P128" s="112">
        <f>Volume!K128</f>
        <v>348.1</v>
      </c>
      <c r="Q128" s="70">
        <f>Volume!J128</f>
        <v>345.2</v>
      </c>
      <c r="R128" s="250">
        <f t="shared" si="11"/>
        <v>51.759288</v>
      </c>
      <c r="S128" s="107">
        <f t="shared" si="12"/>
        <v>50.371584</v>
      </c>
      <c r="T128" s="113">
        <f t="shared" si="13"/>
        <v>1461000</v>
      </c>
      <c r="U128" s="107">
        <f t="shared" si="14"/>
        <v>2.628336755646817</v>
      </c>
      <c r="V128" s="107">
        <f t="shared" si="15"/>
        <v>51.57288</v>
      </c>
      <c r="W128" s="107">
        <f t="shared" si="16"/>
        <v>0.186408</v>
      </c>
      <c r="X128" s="107">
        <f t="shared" si="17"/>
        <v>0</v>
      </c>
      <c r="Y128" s="107">
        <f t="shared" si="18"/>
        <v>50.85741000000001</v>
      </c>
      <c r="Z128" s="250">
        <f t="shared" si="19"/>
        <v>0.9018779999999893</v>
      </c>
      <c r="AA128" s="77"/>
    </row>
    <row r="129" spans="1:27" s="3" customFormat="1" ht="15" customHeight="1" thickBot="1">
      <c r="A129" s="207" t="s">
        <v>227</v>
      </c>
      <c r="B129" s="171">
        <v>6041000</v>
      </c>
      <c r="C129" s="169">
        <v>-874300</v>
      </c>
      <c r="D129" s="177">
        <v>-0.13</v>
      </c>
      <c r="E129" s="171">
        <v>5988500</v>
      </c>
      <c r="F129" s="116">
        <v>2015300</v>
      </c>
      <c r="G129" s="177">
        <v>0.51</v>
      </c>
      <c r="H129" s="171">
        <v>1153600</v>
      </c>
      <c r="I129" s="116">
        <v>451500</v>
      </c>
      <c r="J129" s="177">
        <v>0.64</v>
      </c>
      <c r="K129" s="171">
        <v>13183100</v>
      </c>
      <c r="L129" s="116">
        <v>1592500</v>
      </c>
      <c r="M129" s="132">
        <v>0.14</v>
      </c>
      <c r="N129" s="180">
        <v>12149200</v>
      </c>
      <c r="O129" s="181">
        <f t="shared" si="10"/>
        <v>0.9215738331651888</v>
      </c>
      <c r="P129" s="112">
        <f>Volume!K129</f>
        <v>353</v>
      </c>
      <c r="Q129" s="70">
        <f>Volume!J129</f>
        <v>342</v>
      </c>
      <c r="R129" s="250">
        <f t="shared" si="11"/>
        <v>450.86202</v>
      </c>
      <c r="S129" s="107">
        <f t="shared" si="12"/>
        <v>415.50264</v>
      </c>
      <c r="T129" s="113">
        <f t="shared" si="13"/>
        <v>11590600</v>
      </c>
      <c r="U129" s="107">
        <f t="shared" si="14"/>
        <v>13.739582075129848</v>
      </c>
      <c r="V129" s="107">
        <f t="shared" si="15"/>
        <v>206.6022</v>
      </c>
      <c r="W129" s="107">
        <f t="shared" si="16"/>
        <v>204.8067</v>
      </c>
      <c r="X129" s="107">
        <f t="shared" si="17"/>
        <v>39.45312</v>
      </c>
      <c r="Y129" s="107">
        <f t="shared" si="18"/>
        <v>409.14818</v>
      </c>
      <c r="Z129" s="250">
        <f t="shared" si="19"/>
        <v>41.71383999999995</v>
      </c>
      <c r="AA129" s="77"/>
    </row>
    <row r="130" spans="1:27" s="3" customFormat="1" ht="15" customHeight="1" hidden="1" thickBot="1">
      <c r="A130" s="73"/>
      <c r="B130" s="169">
        <f>SUM(B4:B129)</f>
        <v>944380783</v>
      </c>
      <c r="C130" s="169">
        <f>SUM(C4:C129)</f>
        <v>13926907</v>
      </c>
      <c r="D130" s="366">
        <f>C130/B130</f>
        <v>0.01474713087210289</v>
      </c>
      <c r="E130" s="169">
        <f>SUM(E4:E129)</f>
        <v>145645960</v>
      </c>
      <c r="F130" s="169">
        <f>SUM(F4:F129)</f>
        <v>5532392</v>
      </c>
      <c r="G130" s="366">
        <f>F130/E130</f>
        <v>0.037985207416669844</v>
      </c>
      <c r="H130" s="169">
        <f>SUM(H4:H129)</f>
        <v>41078479</v>
      </c>
      <c r="I130" s="169">
        <f>SUM(I4:I129)</f>
        <v>2508971</v>
      </c>
      <c r="J130" s="366">
        <f>I130/H130</f>
        <v>0.061077504841403694</v>
      </c>
      <c r="K130" s="169">
        <f>SUM(K4:K129)</f>
        <v>1131105222</v>
      </c>
      <c r="L130" s="169">
        <f>SUM(L4:L129)</f>
        <v>21968270</v>
      </c>
      <c r="M130" s="366">
        <f>L130/K130</f>
        <v>0.019421950825367157</v>
      </c>
      <c r="N130" s="306">
        <f>SUM(N4:N129)</f>
        <v>1084034230</v>
      </c>
      <c r="O130" s="377"/>
      <c r="P130" s="176"/>
      <c r="Q130" s="15"/>
      <c r="R130" s="251">
        <f>SUM(R4:R129)</f>
        <v>52253.79658348501</v>
      </c>
      <c r="S130" s="107">
        <f>SUM(S4:S129)</f>
        <v>49161.679443595</v>
      </c>
      <c r="T130" s="113">
        <f>SUM(T4:T129)</f>
        <v>1109136952</v>
      </c>
      <c r="U130" s="311"/>
      <c r="V130" s="107">
        <f>SUM(V4:V129)</f>
        <v>36509.452735479994</v>
      </c>
      <c r="W130" s="107">
        <f>SUM(W4:W129)</f>
        <v>8016.729517570003</v>
      </c>
      <c r="X130" s="107">
        <f>SUM(X4:X129)</f>
        <v>7727.614330435</v>
      </c>
      <c r="Y130" s="107">
        <f>SUM(Y4:Y129)</f>
        <v>49865.116798404975</v>
      </c>
      <c r="Z130" s="107">
        <f>SUM(Z4:Z129)</f>
        <v>2388.6797850800035</v>
      </c>
      <c r="AA130" s="77"/>
    </row>
    <row r="131" spans="2:27" s="3" customFormat="1" ht="15" customHeight="1" hidden="1">
      <c r="B131" s="6"/>
      <c r="C131" s="6"/>
      <c r="D131" s="132"/>
      <c r="E131" s="2">
        <f>H130/E130</f>
        <v>0.2820433810865746</v>
      </c>
      <c r="F131" s="6"/>
      <c r="G131" s="63"/>
      <c r="H131" s="6"/>
      <c r="I131" s="6"/>
      <c r="J131" s="63"/>
      <c r="K131" s="6"/>
      <c r="L131" s="6"/>
      <c r="M131" s="63"/>
      <c r="O131" s="4"/>
      <c r="P131" s="112"/>
      <c r="Q131" s="70"/>
      <c r="R131" s="107"/>
      <c r="S131" s="107"/>
      <c r="T131" s="113"/>
      <c r="U131" s="107"/>
      <c r="V131" s="107"/>
      <c r="W131" s="107"/>
      <c r="X131" s="107"/>
      <c r="Y131" s="107"/>
      <c r="Z131" s="107"/>
      <c r="AA131" s="77"/>
    </row>
    <row r="132" spans="2:27" s="3" customFormat="1" ht="15" customHeight="1">
      <c r="B132" s="6"/>
      <c r="C132" s="6"/>
      <c r="D132" s="132"/>
      <c r="E132" s="2"/>
      <c r="F132" s="6"/>
      <c r="G132" s="63"/>
      <c r="H132" s="6"/>
      <c r="I132" s="6"/>
      <c r="J132" s="63"/>
      <c r="K132" s="6"/>
      <c r="L132" s="6"/>
      <c r="M132" s="63"/>
      <c r="O132" s="111"/>
      <c r="P132" s="112"/>
      <c r="Q132" s="70"/>
      <c r="R132" s="107"/>
      <c r="S132" s="107"/>
      <c r="T132" s="113"/>
      <c r="U132" s="107"/>
      <c r="V132" s="107"/>
      <c r="W132" s="107"/>
      <c r="X132" s="107"/>
      <c r="Y132" s="107"/>
      <c r="Z132" s="107"/>
      <c r="AA132" s="2"/>
    </row>
    <row r="133" spans="1:25" ht="14.25">
      <c r="A133" s="3"/>
      <c r="B133" s="6"/>
      <c r="C133" s="6"/>
      <c r="D133" s="132"/>
      <c r="E133" s="6"/>
      <c r="F133" s="6"/>
      <c r="G133" s="63"/>
      <c r="H133" s="6"/>
      <c r="I133" s="6"/>
      <c r="J133" s="63"/>
      <c r="K133" s="6"/>
      <c r="L133" s="6"/>
      <c r="M133" s="63"/>
      <c r="N133" s="3"/>
      <c r="O133" s="111"/>
      <c r="P133" s="3"/>
      <c r="Q133" s="3"/>
      <c r="R133" s="2"/>
      <c r="S133" s="2"/>
      <c r="T133" s="81"/>
      <c r="U133" s="3"/>
      <c r="V133" s="3"/>
      <c r="W133" s="3"/>
      <c r="X133" s="3"/>
      <c r="Y133" s="3"/>
    </row>
    <row r="134" spans="1:6" ht="13.5" thickBot="1">
      <c r="A134" s="64" t="s">
        <v>124</v>
      </c>
      <c r="B134" s="126"/>
      <c r="C134" s="129"/>
      <c r="D134" s="133"/>
      <c r="F134" s="124"/>
    </row>
    <row r="135" spans="1:8" ht="13.5" thickBot="1">
      <c r="A135" s="212" t="s">
        <v>123</v>
      </c>
      <c r="B135" s="371" t="s">
        <v>121</v>
      </c>
      <c r="C135" s="372" t="s">
        <v>84</v>
      </c>
      <c r="D135" s="373" t="s">
        <v>122</v>
      </c>
      <c r="F135" s="130"/>
      <c r="G135" s="63"/>
      <c r="H135" s="6"/>
    </row>
    <row r="136" spans="1:8" ht="12.75">
      <c r="A136" s="367" t="s">
        <v>10</v>
      </c>
      <c r="B136" s="374">
        <f>B130/10000000</f>
        <v>94.4380783</v>
      </c>
      <c r="C136" s="375">
        <f>C130/10000000</f>
        <v>1.3926907</v>
      </c>
      <c r="D136" s="376">
        <f>D130</f>
        <v>0.01474713087210289</v>
      </c>
      <c r="F136" s="130"/>
      <c r="H136" s="6"/>
    </row>
    <row r="137" spans="1:7" ht="12.75">
      <c r="A137" s="368" t="s">
        <v>101</v>
      </c>
      <c r="B137" s="209">
        <f>E130/10000000</f>
        <v>14.564596</v>
      </c>
      <c r="C137" s="208">
        <f>F130/10000000</f>
        <v>0.5532392</v>
      </c>
      <c r="D137" s="275">
        <f>G130</f>
        <v>0.037985207416669844</v>
      </c>
      <c r="F137" s="130"/>
      <c r="G137" s="63"/>
    </row>
    <row r="138" spans="1:6" ht="12.75">
      <c r="A138" s="369" t="s">
        <v>99</v>
      </c>
      <c r="B138" s="209">
        <f>H130/10000000</f>
        <v>4.1078479</v>
      </c>
      <c r="C138" s="208">
        <f>I130/10000000</f>
        <v>0.2508971</v>
      </c>
      <c r="D138" s="275">
        <f>J130</f>
        <v>0.061077504841403694</v>
      </c>
      <c r="F138" s="130"/>
    </row>
    <row r="139" spans="1:6" ht="13.5" thickBot="1">
      <c r="A139" s="370" t="s">
        <v>100</v>
      </c>
      <c r="B139" s="210">
        <f>K130/10000000</f>
        <v>113.1105222</v>
      </c>
      <c r="C139" s="211">
        <f>L130/10000000</f>
        <v>2.196827</v>
      </c>
      <c r="D139" s="276">
        <f>M130</f>
        <v>0.019421950825367157</v>
      </c>
      <c r="F139" s="131"/>
    </row>
    <row r="173" ht="12.75">
      <c r="B173" s="127"/>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3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182" sqref="C182"/>
    </sheetView>
  </sheetViews>
  <sheetFormatPr defaultColWidth="9.140625" defaultRowHeight="12.75"/>
  <cols>
    <col min="1" max="1" width="14.421875" style="335" customWidth="1"/>
    <col min="2" max="2" width="11.421875" style="339" customWidth="1"/>
    <col min="3" max="3" width="11.00390625" style="27" customWidth="1"/>
    <col min="4" max="4" width="11.00390625" style="339" customWidth="1"/>
    <col min="5" max="5" width="9.140625" style="27" customWidth="1"/>
    <col min="6" max="6" width="11.7109375" style="339" customWidth="1"/>
    <col min="7" max="7" width="9.28125" style="27" customWidth="1"/>
    <col min="8" max="8" width="12.00390625" style="339" customWidth="1"/>
    <col min="9" max="9" width="9.140625" style="27" customWidth="1"/>
    <col min="10" max="10" width="8.57421875" style="26" customWidth="1"/>
    <col min="11" max="11" width="9.140625" style="26" customWidth="1"/>
    <col min="12" max="12" width="8.7109375" style="26" customWidth="1"/>
    <col min="13" max="13" width="7.7109375" style="27" customWidth="1"/>
    <col min="14" max="15" width="9.57421875" style="26" hidden="1" customWidth="1"/>
    <col min="16" max="16" width="9.140625" style="26" hidden="1" customWidth="1"/>
    <col min="17" max="17" width="9.140625" style="26" customWidth="1"/>
    <col min="18" max="18" width="9.140625" style="70" customWidth="1"/>
    <col min="19" max="16384" width="9.140625" style="26" customWidth="1"/>
  </cols>
  <sheetData>
    <row r="1" spans="1:13" s="323" customFormat="1" ht="22.5" customHeight="1" thickBot="1">
      <c r="A1" s="315" t="s">
        <v>127</v>
      </c>
      <c r="B1" s="316"/>
      <c r="C1" s="317"/>
      <c r="D1" s="318"/>
      <c r="E1" s="319"/>
      <c r="F1" s="318"/>
      <c r="G1" s="319"/>
      <c r="H1" s="318"/>
      <c r="I1" s="319"/>
      <c r="J1" s="320"/>
      <c r="K1" s="320"/>
      <c r="L1" s="321"/>
      <c r="M1" s="322"/>
    </row>
    <row r="2" spans="1:13" s="325" customFormat="1" ht="15.75" customHeight="1" thickBot="1">
      <c r="A2" s="324"/>
      <c r="B2" s="425" t="s">
        <v>132</v>
      </c>
      <c r="C2" s="426"/>
      <c r="D2" s="427"/>
      <c r="E2" s="427"/>
      <c r="F2" s="427"/>
      <c r="G2" s="427"/>
      <c r="H2" s="427"/>
      <c r="I2" s="427"/>
      <c r="J2" s="428" t="s">
        <v>125</v>
      </c>
      <c r="K2" s="429"/>
      <c r="L2" s="429"/>
      <c r="M2" s="430"/>
    </row>
    <row r="3" spans="1:16" s="325" customFormat="1" ht="14.25" thickBot="1">
      <c r="A3" s="326"/>
      <c r="B3" s="340" t="s">
        <v>10</v>
      </c>
      <c r="C3" s="327" t="s">
        <v>60</v>
      </c>
      <c r="D3" s="340" t="s">
        <v>25</v>
      </c>
      <c r="E3" s="327" t="s">
        <v>60</v>
      </c>
      <c r="F3" s="340" t="s">
        <v>26</v>
      </c>
      <c r="G3" s="327" t="s">
        <v>60</v>
      </c>
      <c r="H3" s="340" t="s">
        <v>11</v>
      </c>
      <c r="I3" s="327" t="s">
        <v>60</v>
      </c>
      <c r="J3" s="280" t="s">
        <v>13</v>
      </c>
      <c r="K3" s="281" t="s">
        <v>14</v>
      </c>
      <c r="L3" s="281" t="s">
        <v>126</v>
      </c>
      <c r="M3" s="327" t="s">
        <v>122</v>
      </c>
      <c r="N3" s="328" t="s">
        <v>136</v>
      </c>
      <c r="O3" s="34" t="s">
        <v>25</v>
      </c>
      <c r="P3" s="34" t="s">
        <v>26</v>
      </c>
    </row>
    <row r="4" spans="1:16" ht="13.5">
      <c r="A4" s="349" t="s">
        <v>198</v>
      </c>
      <c r="B4" s="341">
        <v>1570</v>
      </c>
      <c r="C4" s="342">
        <v>-0.1</v>
      </c>
      <c r="D4" s="341">
        <v>0</v>
      </c>
      <c r="E4" s="342">
        <v>0</v>
      </c>
      <c r="F4" s="341">
        <v>0</v>
      </c>
      <c r="G4" s="342">
        <v>0</v>
      </c>
      <c r="H4" s="341">
        <v>1570</v>
      </c>
      <c r="I4" s="344">
        <v>-0.1</v>
      </c>
      <c r="J4" s="283">
        <v>5958.2</v>
      </c>
      <c r="K4" s="278">
        <v>5849.75</v>
      </c>
      <c r="L4" s="331">
        <f aca="true" t="shared" si="0" ref="L4:L67">J4-K4</f>
        <v>108.44999999999982</v>
      </c>
      <c r="M4" s="332">
        <f aca="true" t="shared" si="1" ref="M4:M67">L4/K4*100</f>
        <v>1.8539253814265535</v>
      </c>
      <c r="N4" s="80">
        <f>Margins!B4</f>
        <v>100</v>
      </c>
      <c r="O4" s="26">
        <f>D4*N4</f>
        <v>0</v>
      </c>
      <c r="P4" s="26">
        <f>F4*N4</f>
        <v>0</v>
      </c>
    </row>
    <row r="5" spans="1:18" ht="14.25" thickBot="1">
      <c r="A5" s="350" t="s">
        <v>88</v>
      </c>
      <c r="B5" s="179">
        <v>83</v>
      </c>
      <c r="C5" s="329">
        <v>-0.2</v>
      </c>
      <c r="D5" s="179">
        <v>0</v>
      </c>
      <c r="E5" s="329">
        <v>0</v>
      </c>
      <c r="F5" s="179">
        <v>0</v>
      </c>
      <c r="G5" s="329">
        <v>0</v>
      </c>
      <c r="H5" s="179">
        <v>83</v>
      </c>
      <c r="I5" s="330">
        <v>-0.2</v>
      </c>
      <c r="J5" s="284">
        <v>5243.9</v>
      </c>
      <c r="K5" s="70">
        <v>5202.6</v>
      </c>
      <c r="L5" s="141">
        <f t="shared" si="0"/>
        <v>41.29999999999927</v>
      </c>
      <c r="M5" s="333">
        <f t="shared" si="1"/>
        <v>0.7938338523046028</v>
      </c>
      <c r="N5" s="80">
        <f>Margins!B5</f>
        <v>50</v>
      </c>
      <c r="O5" s="26">
        <f aca="true" t="shared" si="2" ref="O5:O68">D5*N5</f>
        <v>0</v>
      </c>
      <c r="P5" s="26">
        <f aca="true" t="shared" si="3" ref="P5:P68">F5*N5</f>
        <v>0</v>
      </c>
      <c r="R5" s="26"/>
    </row>
    <row r="6" spans="1:16" ht="13.5">
      <c r="A6" s="350" t="s">
        <v>9</v>
      </c>
      <c r="B6" s="179">
        <v>227077</v>
      </c>
      <c r="C6" s="329">
        <v>-0.12</v>
      </c>
      <c r="D6" s="179">
        <v>32573</v>
      </c>
      <c r="E6" s="329">
        <v>-0.31</v>
      </c>
      <c r="F6" s="179">
        <v>51640</v>
      </c>
      <c r="G6" s="329">
        <v>0.05</v>
      </c>
      <c r="H6" s="179">
        <v>311290</v>
      </c>
      <c r="I6" s="330">
        <v>-0.12</v>
      </c>
      <c r="J6" s="283">
        <v>3888.65</v>
      </c>
      <c r="K6" s="70">
        <v>3843.05</v>
      </c>
      <c r="L6" s="141">
        <f t="shared" si="0"/>
        <v>45.59999999999991</v>
      </c>
      <c r="M6" s="333">
        <f t="shared" si="1"/>
        <v>1.1865575519444167</v>
      </c>
      <c r="N6" s="80">
        <f>Margins!B6</f>
        <v>100</v>
      </c>
      <c r="O6" s="26">
        <f t="shared" si="2"/>
        <v>3257300</v>
      </c>
      <c r="P6" s="26">
        <f t="shared" si="3"/>
        <v>5164000</v>
      </c>
    </row>
    <row r="7" spans="1:16" ht="13.5">
      <c r="A7" s="350" t="s">
        <v>149</v>
      </c>
      <c r="B7" s="179">
        <v>3693</v>
      </c>
      <c r="C7" s="329">
        <v>-0.44</v>
      </c>
      <c r="D7" s="179">
        <v>0</v>
      </c>
      <c r="E7" s="329">
        <v>-1</v>
      </c>
      <c r="F7" s="179">
        <v>0</v>
      </c>
      <c r="G7" s="329">
        <v>0</v>
      </c>
      <c r="H7" s="179">
        <v>3693</v>
      </c>
      <c r="I7" s="330">
        <v>-0.45</v>
      </c>
      <c r="J7" s="284">
        <v>3649.35</v>
      </c>
      <c r="K7" s="70">
        <v>3673.45</v>
      </c>
      <c r="L7" s="141">
        <f t="shared" si="0"/>
        <v>-24.09999999999991</v>
      </c>
      <c r="M7" s="333">
        <f t="shared" si="1"/>
        <v>-0.6560590180892597</v>
      </c>
      <c r="N7" s="80">
        <f>Margins!B7</f>
        <v>100</v>
      </c>
      <c r="O7" s="26">
        <f t="shared" si="2"/>
        <v>0</v>
      </c>
      <c r="P7" s="26">
        <f t="shared" si="3"/>
        <v>0</v>
      </c>
    </row>
    <row r="8" spans="1:18" ht="13.5">
      <c r="A8" s="350" t="s">
        <v>0</v>
      </c>
      <c r="B8" s="179">
        <v>9540</v>
      </c>
      <c r="C8" s="329">
        <v>0.27</v>
      </c>
      <c r="D8" s="179">
        <v>96</v>
      </c>
      <c r="E8" s="329">
        <v>0.57</v>
      </c>
      <c r="F8" s="179">
        <v>15</v>
      </c>
      <c r="G8" s="329">
        <v>1.5</v>
      </c>
      <c r="H8" s="179">
        <v>9651</v>
      </c>
      <c r="I8" s="330">
        <v>0.27</v>
      </c>
      <c r="J8" s="284">
        <v>1060.4</v>
      </c>
      <c r="K8" s="70">
        <v>1028.8</v>
      </c>
      <c r="L8" s="141">
        <f t="shared" si="0"/>
        <v>31.600000000000136</v>
      </c>
      <c r="M8" s="333">
        <f t="shared" si="1"/>
        <v>3.071539657853824</v>
      </c>
      <c r="N8" s="80">
        <f>Margins!B8</f>
        <v>375</v>
      </c>
      <c r="O8" s="26">
        <f t="shared" si="2"/>
        <v>36000</v>
      </c>
      <c r="P8" s="26">
        <f t="shared" si="3"/>
        <v>5625</v>
      </c>
      <c r="R8" s="334"/>
    </row>
    <row r="9" spans="1:18" ht="13.5">
      <c r="A9" s="350" t="s">
        <v>150</v>
      </c>
      <c r="B9" s="179">
        <v>181</v>
      </c>
      <c r="C9" s="329">
        <v>0.11</v>
      </c>
      <c r="D9" s="179">
        <v>2</v>
      </c>
      <c r="E9" s="329">
        <v>0</v>
      </c>
      <c r="F9" s="179">
        <v>4</v>
      </c>
      <c r="G9" s="329">
        <v>0</v>
      </c>
      <c r="H9" s="179">
        <v>187</v>
      </c>
      <c r="I9" s="330">
        <v>0.12</v>
      </c>
      <c r="J9" s="284">
        <v>92.8</v>
      </c>
      <c r="K9" s="70">
        <v>92.8</v>
      </c>
      <c r="L9" s="141">
        <f t="shared" si="0"/>
        <v>0</v>
      </c>
      <c r="M9" s="333">
        <f t="shared" si="1"/>
        <v>0</v>
      </c>
      <c r="N9" s="80">
        <f>Margins!B9</f>
        <v>4900</v>
      </c>
      <c r="O9" s="26">
        <f t="shared" si="2"/>
        <v>9800</v>
      </c>
      <c r="P9" s="26">
        <f t="shared" si="3"/>
        <v>19600</v>
      </c>
      <c r="R9" s="334"/>
    </row>
    <row r="10" spans="1:18" ht="13.5">
      <c r="A10" s="350" t="s">
        <v>190</v>
      </c>
      <c r="B10" s="343">
        <v>182</v>
      </c>
      <c r="C10" s="352">
        <v>-0.62</v>
      </c>
      <c r="D10" s="179">
        <v>17</v>
      </c>
      <c r="E10" s="329">
        <v>-0.75</v>
      </c>
      <c r="F10" s="179">
        <v>0</v>
      </c>
      <c r="G10" s="329">
        <v>-1</v>
      </c>
      <c r="H10" s="179">
        <v>199</v>
      </c>
      <c r="I10" s="330">
        <v>-0.63</v>
      </c>
      <c r="J10" s="284">
        <v>69.9</v>
      </c>
      <c r="K10" s="70">
        <v>71.15</v>
      </c>
      <c r="L10" s="141">
        <f t="shared" si="0"/>
        <v>-1.25</v>
      </c>
      <c r="M10" s="333">
        <f t="shared" si="1"/>
        <v>-1.7568517217146873</v>
      </c>
      <c r="N10" s="80">
        <f>Margins!B10</f>
        <v>6700</v>
      </c>
      <c r="O10" s="26">
        <f t="shared" si="2"/>
        <v>113900</v>
      </c>
      <c r="P10" s="26">
        <f t="shared" si="3"/>
        <v>0</v>
      </c>
      <c r="R10" s="26"/>
    </row>
    <row r="11" spans="1:18" ht="13.5">
      <c r="A11" s="350" t="s">
        <v>89</v>
      </c>
      <c r="B11" s="179">
        <v>183</v>
      </c>
      <c r="C11" s="329">
        <v>-0.19</v>
      </c>
      <c r="D11" s="179">
        <v>13</v>
      </c>
      <c r="E11" s="329">
        <v>-0.07</v>
      </c>
      <c r="F11" s="179">
        <v>2</v>
      </c>
      <c r="G11" s="329">
        <v>-0.67</v>
      </c>
      <c r="H11" s="179">
        <v>198</v>
      </c>
      <c r="I11" s="330">
        <v>-0.2</v>
      </c>
      <c r="J11" s="284">
        <v>86.25</v>
      </c>
      <c r="K11" s="70">
        <v>84.25</v>
      </c>
      <c r="L11" s="141">
        <f t="shared" si="0"/>
        <v>2</v>
      </c>
      <c r="M11" s="333">
        <f t="shared" si="1"/>
        <v>2.3738872403560833</v>
      </c>
      <c r="N11" s="80">
        <f>Margins!B11</f>
        <v>4600</v>
      </c>
      <c r="O11" s="26">
        <f t="shared" si="2"/>
        <v>59800</v>
      </c>
      <c r="P11" s="26">
        <f t="shared" si="3"/>
        <v>9200</v>
      </c>
      <c r="R11" s="334"/>
    </row>
    <row r="12" spans="1:16" ht="13.5">
      <c r="A12" s="350" t="s">
        <v>102</v>
      </c>
      <c r="B12" s="179">
        <v>346</v>
      </c>
      <c r="C12" s="329">
        <v>-0.42</v>
      </c>
      <c r="D12" s="179">
        <v>22</v>
      </c>
      <c r="E12" s="329">
        <v>-0.67</v>
      </c>
      <c r="F12" s="179">
        <v>1</v>
      </c>
      <c r="G12" s="329">
        <v>-0.75</v>
      </c>
      <c r="H12" s="179">
        <v>369</v>
      </c>
      <c r="I12" s="330">
        <v>-0.45</v>
      </c>
      <c r="J12" s="284">
        <v>51.1</v>
      </c>
      <c r="K12" s="70">
        <v>50.7</v>
      </c>
      <c r="L12" s="141">
        <f t="shared" si="0"/>
        <v>0.3999999999999986</v>
      </c>
      <c r="M12" s="333">
        <f t="shared" si="1"/>
        <v>0.7889546351084784</v>
      </c>
      <c r="N12" s="80">
        <f>Margins!B12</f>
        <v>4300</v>
      </c>
      <c r="O12" s="26">
        <f t="shared" si="2"/>
        <v>94600</v>
      </c>
      <c r="P12" s="26">
        <f t="shared" si="3"/>
        <v>4300</v>
      </c>
    </row>
    <row r="13" spans="1:16" ht="13.5">
      <c r="A13" s="350" t="s">
        <v>151</v>
      </c>
      <c r="B13" s="179">
        <v>1054</v>
      </c>
      <c r="C13" s="329">
        <v>-0.5</v>
      </c>
      <c r="D13" s="179">
        <v>142</v>
      </c>
      <c r="E13" s="329">
        <v>-0.57</v>
      </c>
      <c r="F13" s="179">
        <v>28</v>
      </c>
      <c r="G13" s="329">
        <v>-0.49</v>
      </c>
      <c r="H13" s="179">
        <v>1224</v>
      </c>
      <c r="I13" s="330">
        <v>-0.51</v>
      </c>
      <c r="J13" s="284">
        <v>42</v>
      </c>
      <c r="K13" s="70">
        <v>42.2</v>
      </c>
      <c r="L13" s="141">
        <f t="shared" si="0"/>
        <v>-0.20000000000000284</v>
      </c>
      <c r="M13" s="333">
        <f t="shared" si="1"/>
        <v>-0.47393364928910625</v>
      </c>
      <c r="N13" s="80">
        <f>Margins!B13</f>
        <v>9550</v>
      </c>
      <c r="O13" s="26">
        <f t="shared" si="2"/>
        <v>1356100</v>
      </c>
      <c r="P13" s="26">
        <f t="shared" si="3"/>
        <v>267400</v>
      </c>
    </row>
    <row r="14" spans="1:18" ht="13.5">
      <c r="A14" s="350" t="s">
        <v>172</v>
      </c>
      <c r="B14" s="343">
        <v>3145</v>
      </c>
      <c r="C14" s="352">
        <v>2.91</v>
      </c>
      <c r="D14" s="179">
        <v>0</v>
      </c>
      <c r="E14" s="329">
        <v>0</v>
      </c>
      <c r="F14" s="179">
        <v>0</v>
      </c>
      <c r="G14" s="329">
        <v>0</v>
      </c>
      <c r="H14" s="179">
        <v>3145</v>
      </c>
      <c r="I14" s="330">
        <v>2.91</v>
      </c>
      <c r="J14" s="284">
        <v>695.45</v>
      </c>
      <c r="K14" s="70">
        <v>675.25</v>
      </c>
      <c r="L14" s="141">
        <f t="shared" si="0"/>
        <v>20.200000000000045</v>
      </c>
      <c r="M14" s="333">
        <f t="shared" si="1"/>
        <v>2.9914846353202584</v>
      </c>
      <c r="N14" s="80">
        <f>Margins!B14</f>
        <v>350</v>
      </c>
      <c r="O14" s="26">
        <f t="shared" si="2"/>
        <v>0</v>
      </c>
      <c r="P14" s="26">
        <f t="shared" si="3"/>
        <v>0</v>
      </c>
      <c r="R14" s="26"/>
    </row>
    <row r="15" spans="1:16" ht="13.5">
      <c r="A15" s="350" t="s">
        <v>209</v>
      </c>
      <c r="B15" s="179">
        <v>2142</v>
      </c>
      <c r="C15" s="329">
        <v>0.11</v>
      </c>
      <c r="D15" s="179">
        <v>6</v>
      </c>
      <c r="E15" s="329">
        <v>-0.14</v>
      </c>
      <c r="F15" s="179">
        <v>0</v>
      </c>
      <c r="G15" s="329">
        <v>0</v>
      </c>
      <c r="H15" s="179">
        <v>2148</v>
      </c>
      <c r="I15" s="330">
        <v>0.11</v>
      </c>
      <c r="J15" s="284">
        <v>2571.75</v>
      </c>
      <c r="K15" s="70">
        <v>2570.95</v>
      </c>
      <c r="L15" s="141">
        <f t="shared" si="0"/>
        <v>0.8000000000001819</v>
      </c>
      <c r="M15" s="333">
        <f t="shared" si="1"/>
        <v>0.03111690231238188</v>
      </c>
      <c r="N15" s="80">
        <f>Margins!B15</f>
        <v>100</v>
      </c>
      <c r="O15" s="26">
        <f t="shared" si="2"/>
        <v>600</v>
      </c>
      <c r="P15" s="26">
        <f t="shared" si="3"/>
        <v>0</v>
      </c>
    </row>
    <row r="16" spans="1:16" ht="13.5">
      <c r="A16" s="350" t="s">
        <v>90</v>
      </c>
      <c r="B16" s="179">
        <v>995</v>
      </c>
      <c r="C16" s="329">
        <v>-0.15</v>
      </c>
      <c r="D16" s="179">
        <v>16</v>
      </c>
      <c r="E16" s="329">
        <v>7</v>
      </c>
      <c r="F16" s="179">
        <v>0</v>
      </c>
      <c r="G16" s="329">
        <v>-1</v>
      </c>
      <c r="H16" s="179">
        <v>1011</v>
      </c>
      <c r="I16" s="330">
        <v>-0.14</v>
      </c>
      <c r="J16" s="284">
        <v>246.75</v>
      </c>
      <c r="K16" s="70">
        <v>235.3</v>
      </c>
      <c r="L16" s="141">
        <f t="shared" si="0"/>
        <v>11.449999999999989</v>
      </c>
      <c r="M16" s="333">
        <f t="shared" si="1"/>
        <v>4.866128346791325</v>
      </c>
      <c r="N16" s="80">
        <f>Margins!B16</f>
        <v>1400</v>
      </c>
      <c r="O16" s="26">
        <f t="shared" si="2"/>
        <v>22400</v>
      </c>
      <c r="P16" s="26">
        <f t="shared" si="3"/>
        <v>0</v>
      </c>
    </row>
    <row r="17" spans="1:16" ht="13.5">
      <c r="A17" s="350" t="s">
        <v>91</v>
      </c>
      <c r="B17" s="179">
        <v>3613</v>
      </c>
      <c r="C17" s="329">
        <v>0.02</v>
      </c>
      <c r="D17" s="179">
        <v>78</v>
      </c>
      <c r="E17" s="329">
        <v>0.39</v>
      </c>
      <c r="F17" s="179">
        <v>26</v>
      </c>
      <c r="G17" s="329">
        <v>1</v>
      </c>
      <c r="H17" s="179">
        <v>3717</v>
      </c>
      <c r="I17" s="330">
        <v>0.03</v>
      </c>
      <c r="J17" s="284">
        <v>192.6</v>
      </c>
      <c r="K17" s="70">
        <v>184.8</v>
      </c>
      <c r="L17" s="141">
        <f t="shared" si="0"/>
        <v>7.799999999999983</v>
      </c>
      <c r="M17" s="333">
        <f t="shared" si="1"/>
        <v>4.220779220779211</v>
      </c>
      <c r="N17" s="80">
        <f>Margins!B17</f>
        <v>3800</v>
      </c>
      <c r="O17" s="26">
        <f t="shared" si="2"/>
        <v>296400</v>
      </c>
      <c r="P17" s="26">
        <f t="shared" si="3"/>
        <v>98800</v>
      </c>
    </row>
    <row r="18" spans="1:16" ht="13.5">
      <c r="A18" s="350" t="s">
        <v>44</v>
      </c>
      <c r="B18" s="179">
        <v>5232</v>
      </c>
      <c r="C18" s="329">
        <v>-0.31</v>
      </c>
      <c r="D18" s="179">
        <v>2</v>
      </c>
      <c r="E18" s="329">
        <v>-0.5</v>
      </c>
      <c r="F18" s="179">
        <v>0</v>
      </c>
      <c r="G18" s="329">
        <v>0</v>
      </c>
      <c r="H18" s="179">
        <v>5234</v>
      </c>
      <c r="I18" s="330">
        <v>-0.31</v>
      </c>
      <c r="J18" s="284">
        <v>1280.95</v>
      </c>
      <c r="K18" s="70">
        <v>1290</v>
      </c>
      <c r="L18" s="141">
        <f t="shared" si="0"/>
        <v>-9.049999999999955</v>
      </c>
      <c r="M18" s="333">
        <f t="shared" si="1"/>
        <v>-0.7015503875968957</v>
      </c>
      <c r="N18" s="80">
        <f>Margins!B18</f>
        <v>275</v>
      </c>
      <c r="O18" s="26">
        <f t="shared" si="2"/>
        <v>550</v>
      </c>
      <c r="P18" s="26">
        <f t="shared" si="3"/>
        <v>0</v>
      </c>
    </row>
    <row r="19" spans="1:18" s="323" customFormat="1" ht="13.5">
      <c r="A19" s="350" t="s">
        <v>152</v>
      </c>
      <c r="B19" s="179">
        <v>1680</v>
      </c>
      <c r="C19" s="329">
        <v>0.08</v>
      </c>
      <c r="D19" s="179">
        <v>9</v>
      </c>
      <c r="E19" s="329">
        <v>2</v>
      </c>
      <c r="F19" s="179">
        <v>0</v>
      </c>
      <c r="G19" s="329">
        <v>-1</v>
      </c>
      <c r="H19" s="179">
        <v>1689</v>
      </c>
      <c r="I19" s="330">
        <v>0.08</v>
      </c>
      <c r="J19" s="284">
        <v>340.3</v>
      </c>
      <c r="K19" s="70">
        <v>331.6</v>
      </c>
      <c r="L19" s="141">
        <f t="shared" si="0"/>
        <v>8.699999999999989</v>
      </c>
      <c r="M19" s="333">
        <f t="shared" si="1"/>
        <v>2.623642943305183</v>
      </c>
      <c r="N19" s="80">
        <f>Margins!B19</f>
        <v>1000</v>
      </c>
      <c r="O19" s="26">
        <f t="shared" si="2"/>
        <v>9000</v>
      </c>
      <c r="P19" s="26">
        <f t="shared" si="3"/>
        <v>0</v>
      </c>
      <c r="R19" s="15"/>
    </row>
    <row r="20" spans="1:18" s="323" customFormat="1" ht="13.5">
      <c r="A20" s="350" t="s">
        <v>249</v>
      </c>
      <c r="B20" s="179">
        <v>8276</v>
      </c>
      <c r="C20" s="329">
        <v>0.15</v>
      </c>
      <c r="D20" s="179">
        <v>95</v>
      </c>
      <c r="E20" s="329">
        <v>0.36</v>
      </c>
      <c r="F20" s="179">
        <v>4</v>
      </c>
      <c r="G20" s="329">
        <v>-0.5</v>
      </c>
      <c r="H20" s="179">
        <v>8375</v>
      </c>
      <c r="I20" s="330">
        <v>0.15</v>
      </c>
      <c r="J20" s="284">
        <v>615.95</v>
      </c>
      <c r="K20" s="70">
        <v>610.4</v>
      </c>
      <c r="L20" s="141">
        <f t="shared" si="0"/>
        <v>5.550000000000068</v>
      </c>
      <c r="M20" s="333">
        <f t="shared" si="1"/>
        <v>0.9092398427260925</v>
      </c>
      <c r="N20" s="80">
        <f>Margins!B20</f>
        <v>1000</v>
      </c>
      <c r="O20" s="26">
        <f t="shared" si="2"/>
        <v>95000</v>
      </c>
      <c r="P20" s="26">
        <f t="shared" si="3"/>
        <v>4000</v>
      </c>
      <c r="R20" s="15"/>
    </row>
    <row r="21" spans="1:16" ht="13.5">
      <c r="A21" s="350" t="s">
        <v>1</v>
      </c>
      <c r="B21" s="179">
        <v>6321</v>
      </c>
      <c r="C21" s="329">
        <v>0.21</v>
      </c>
      <c r="D21" s="179">
        <v>4</v>
      </c>
      <c r="E21" s="329">
        <v>3</v>
      </c>
      <c r="F21" s="179">
        <v>2</v>
      </c>
      <c r="G21" s="329">
        <v>0</v>
      </c>
      <c r="H21" s="179">
        <v>6327</v>
      </c>
      <c r="I21" s="330">
        <v>0.21</v>
      </c>
      <c r="J21" s="284">
        <v>2500.3</v>
      </c>
      <c r="K21" s="70">
        <v>2462.35</v>
      </c>
      <c r="L21" s="141">
        <f t="shared" si="0"/>
        <v>37.95000000000027</v>
      </c>
      <c r="M21" s="333">
        <f t="shared" si="1"/>
        <v>1.541210632119734</v>
      </c>
      <c r="N21" s="80">
        <f>Margins!B21</f>
        <v>150</v>
      </c>
      <c r="O21" s="26">
        <f t="shared" si="2"/>
        <v>600</v>
      </c>
      <c r="P21" s="26">
        <f t="shared" si="3"/>
        <v>300</v>
      </c>
    </row>
    <row r="22" spans="1:18" ht="13.5">
      <c r="A22" s="350" t="s">
        <v>173</v>
      </c>
      <c r="B22" s="343">
        <v>621</v>
      </c>
      <c r="C22" s="352">
        <v>-0.02</v>
      </c>
      <c r="D22" s="179">
        <v>1</v>
      </c>
      <c r="E22" s="329">
        <v>-0.88</v>
      </c>
      <c r="F22" s="179">
        <v>0</v>
      </c>
      <c r="G22" s="329">
        <v>0</v>
      </c>
      <c r="H22" s="179">
        <v>622</v>
      </c>
      <c r="I22" s="330">
        <v>-0.03</v>
      </c>
      <c r="J22" s="284">
        <v>109.35</v>
      </c>
      <c r="K22" s="70">
        <v>106.65</v>
      </c>
      <c r="L22" s="141">
        <f t="shared" si="0"/>
        <v>2.6999999999999886</v>
      </c>
      <c r="M22" s="333">
        <f t="shared" si="1"/>
        <v>2.5316455696202422</v>
      </c>
      <c r="N22" s="80">
        <f>Margins!B22</f>
        <v>1900</v>
      </c>
      <c r="O22" s="26">
        <f t="shared" si="2"/>
        <v>1900</v>
      </c>
      <c r="P22" s="26">
        <f t="shared" si="3"/>
        <v>0</v>
      </c>
      <c r="R22" s="26"/>
    </row>
    <row r="23" spans="1:18" ht="13.5">
      <c r="A23" s="350" t="s">
        <v>174</v>
      </c>
      <c r="B23" s="343">
        <v>110</v>
      </c>
      <c r="C23" s="352">
        <v>0.57</v>
      </c>
      <c r="D23" s="179">
        <v>2</v>
      </c>
      <c r="E23" s="329">
        <v>-0.83</v>
      </c>
      <c r="F23" s="179">
        <v>0</v>
      </c>
      <c r="G23" s="329">
        <v>0</v>
      </c>
      <c r="H23" s="179">
        <v>112</v>
      </c>
      <c r="I23" s="330">
        <v>0.37</v>
      </c>
      <c r="J23" s="284">
        <v>45.55</v>
      </c>
      <c r="K23" s="70">
        <v>45.6</v>
      </c>
      <c r="L23" s="141">
        <f t="shared" si="0"/>
        <v>-0.05000000000000426</v>
      </c>
      <c r="M23" s="333">
        <f t="shared" si="1"/>
        <v>-0.10964912280702688</v>
      </c>
      <c r="N23" s="80">
        <f>Margins!B23</f>
        <v>4500</v>
      </c>
      <c r="O23" s="26">
        <f t="shared" si="2"/>
        <v>9000</v>
      </c>
      <c r="P23" s="26">
        <f t="shared" si="3"/>
        <v>0</v>
      </c>
      <c r="R23" s="26"/>
    </row>
    <row r="24" spans="1:16" ht="13.5">
      <c r="A24" s="350" t="s">
        <v>2</v>
      </c>
      <c r="B24" s="179">
        <v>647</v>
      </c>
      <c r="C24" s="329">
        <v>-0.45</v>
      </c>
      <c r="D24" s="179">
        <v>3</v>
      </c>
      <c r="E24" s="329">
        <v>-0.25</v>
      </c>
      <c r="F24" s="179">
        <v>0</v>
      </c>
      <c r="G24" s="329">
        <v>0</v>
      </c>
      <c r="H24" s="179">
        <v>650</v>
      </c>
      <c r="I24" s="330">
        <v>-0.45</v>
      </c>
      <c r="J24" s="284">
        <v>325.2</v>
      </c>
      <c r="K24" s="70">
        <v>322.75</v>
      </c>
      <c r="L24" s="141">
        <f t="shared" si="0"/>
        <v>2.4499999999999886</v>
      </c>
      <c r="M24" s="333">
        <f t="shared" si="1"/>
        <v>0.7591014717273397</v>
      </c>
      <c r="N24" s="80">
        <f>Margins!B24</f>
        <v>1100</v>
      </c>
      <c r="O24" s="26">
        <f t="shared" si="2"/>
        <v>3300</v>
      </c>
      <c r="P24" s="26">
        <f t="shared" si="3"/>
        <v>0</v>
      </c>
    </row>
    <row r="25" spans="1:16" ht="13.5">
      <c r="A25" s="350" t="s">
        <v>92</v>
      </c>
      <c r="B25" s="179">
        <v>1061</v>
      </c>
      <c r="C25" s="329">
        <v>-0.17</v>
      </c>
      <c r="D25" s="179">
        <v>2</v>
      </c>
      <c r="E25" s="329">
        <v>0</v>
      </c>
      <c r="F25" s="179">
        <v>0</v>
      </c>
      <c r="G25" s="329">
        <v>0</v>
      </c>
      <c r="H25" s="179">
        <v>1063</v>
      </c>
      <c r="I25" s="330">
        <v>-0.17</v>
      </c>
      <c r="J25" s="284">
        <v>280.55</v>
      </c>
      <c r="K25" s="70">
        <v>265.75</v>
      </c>
      <c r="L25" s="141">
        <f t="shared" si="0"/>
        <v>14.800000000000011</v>
      </c>
      <c r="M25" s="333">
        <f t="shared" si="1"/>
        <v>5.569143932267172</v>
      </c>
      <c r="N25" s="80">
        <f>Margins!B25</f>
        <v>1600</v>
      </c>
      <c r="O25" s="26">
        <f t="shared" si="2"/>
        <v>3200</v>
      </c>
      <c r="P25" s="26">
        <f t="shared" si="3"/>
        <v>0</v>
      </c>
    </row>
    <row r="26" spans="1:16" ht="13.5">
      <c r="A26" s="350" t="s">
        <v>153</v>
      </c>
      <c r="B26" s="179">
        <v>15714</v>
      </c>
      <c r="C26" s="329">
        <v>-0.16</v>
      </c>
      <c r="D26" s="179">
        <v>307</v>
      </c>
      <c r="E26" s="329">
        <v>-0.29</v>
      </c>
      <c r="F26" s="179">
        <v>37</v>
      </c>
      <c r="G26" s="329">
        <v>-0.5</v>
      </c>
      <c r="H26" s="179">
        <v>16058</v>
      </c>
      <c r="I26" s="330">
        <v>-0.17</v>
      </c>
      <c r="J26" s="284">
        <v>669.9</v>
      </c>
      <c r="K26" s="70">
        <v>669.1</v>
      </c>
      <c r="L26" s="141">
        <f t="shared" si="0"/>
        <v>0.7999999999999545</v>
      </c>
      <c r="M26" s="333">
        <f t="shared" si="1"/>
        <v>0.11956359288595943</v>
      </c>
      <c r="N26" s="80">
        <f>Margins!B26</f>
        <v>850</v>
      </c>
      <c r="O26" s="26">
        <f t="shared" si="2"/>
        <v>260950</v>
      </c>
      <c r="P26" s="26">
        <f t="shared" si="3"/>
        <v>31450</v>
      </c>
    </row>
    <row r="27" spans="1:18" ht="13.5">
      <c r="A27" s="350" t="s">
        <v>175</v>
      </c>
      <c r="B27" s="343">
        <v>751</v>
      </c>
      <c r="C27" s="352">
        <v>0.49</v>
      </c>
      <c r="D27" s="179">
        <v>1</v>
      </c>
      <c r="E27" s="329">
        <v>0</v>
      </c>
      <c r="F27" s="179">
        <v>0</v>
      </c>
      <c r="G27" s="329">
        <v>0</v>
      </c>
      <c r="H27" s="179">
        <v>752</v>
      </c>
      <c r="I27" s="330">
        <v>0.49</v>
      </c>
      <c r="J27" s="284">
        <v>314.9</v>
      </c>
      <c r="K27" s="70">
        <v>313.35</v>
      </c>
      <c r="L27" s="141">
        <f t="shared" si="0"/>
        <v>1.5499999999999545</v>
      </c>
      <c r="M27" s="333">
        <f t="shared" si="1"/>
        <v>0.4946545396521316</v>
      </c>
      <c r="N27" s="80">
        <f>Margins!B27</f>
        <v>1100</v>
      </c>
      <c r="O27" s="26">
        <f t="shared" si="2"/>
        <v>1100</v>
      </c>
      <c r="P27" s="26">
        <f t="shared" si="3"/>
        <v>0</v>
      </c>
      <c r="R27" s="26"/>
    </row>
    <row r="28" spans="1:18" ht="13.5">
      <c r="A28" s="350" t="s">
        <v>176</v>
      </c>
      <c r="B28" s="343">
        <v>20</v>
      </c>
      <c r="C28" s="352">
        <v>-0.58</v>
      </c>
      <c r="D28" s="179">
        <v>1</v>
      </c>
      <c r="E28" s="329">
        <v>-0.5</v>
      </c>
      <c r="F28" s="179">
        <v>0</v>
      </c>
      <c r="G28" s="329">
        <v>-1</v>
      </c>
      <c r="H28" s="179">
        <v>21</v>
      </c>
      <c r="I28" s="330">
        <v>-0.67</v>
      </c>
      <c r="J28" s="284">
        <v>35.7</v>
      </c>
      <c r="K28" s="70">
        <v>35.95</v>
      </c>
      <c r="L28" s="141">
        <f t="shared" si="0"/>
        <v>-0.25</v>
      </c>
      <c r="M28" s="333">
        <f t="shared" si="1"/>
        <v>-0.6954102920723226</v>
      </c>
      <c r="N28" s="80">
        <f>Margins!B28</f>
        <v>6900</v>
      </c>
      <c r="O28" s="26">
        <f t="shared" si="2"/>
        <v>6900</v>
      </c>
      <c r="P28" s="26">
        <f t="shared" si="3"/>
        <v>0</v>
      </c>
      <c r="R28" s="26"/>
    </row>
    <row r="29" spans="1:16" ht="13.5">
      <c r="A29" s="350" t="s">
        <v>3</v>
      </c>
      <c r="B29" s="179">
        <v>1076</v>
      </c>
      <c r="C29" s="329">
        <v>-0.15</v>
      </c>
      <c r="D29" s="179">
        <v>4</v>
      </c>
      <c r="E29" s="329">
        <v>-0.75</v>
      </c>
      <c r="F29" s="179">
        <v>1</v>
      </c>
      <c r="G29" s="329">
        <v>0</v>
      </c>
      <c r="H29" s="179">
        <v>1081</v>
      </c>
      <c r="I29" s="330">
        <v>-0.16</v>
      </c>
      <c r="J29" s="284">
        <v>245.75</v>
      </c>
      <c r="K29" s="70">
        <v>247.4</v>
      </c>
      <c r="L29" s="141">
        <f t="shared" si="0"/>
        <v>-1.6500000000000057</v>
      </c>
      <c r="M29" s="333">
        <f t="shared" si="1"/>
        <v>-0.6669361358124517</v>
      </c>
      <c r="N29" s="80">
        <f>Margins!B29</f>
        <v>1250</v>
      </c>
      <c r="O29" s="26">
        <f t="shared" si="2"/>
        <v>5000</v>
      </c>
      <c r="P29" s="26">
        <f t="shared" si="3"/>
        <v>1250</v>
      </c>
    </row>
    <row r="30" spans="1:16" ht="13.5">
      <c r="A30" s="350" t="s">
        <v>235</v>
      </c>
      <c r="B30" s="179">
        <v>643</v>
      </c>
      <c r="C30" s="329">
        <v>0.08</v>
      </c>
      <c r="D30" s="179">
        <v>3</v>
      </c>
      <c r="E30" s="329">
        <v>2</v>
      </c>
      <c r="F30" s="179">
        <v>0</v>
      </c>
      <c r="G30" s="329">
        <v>0</v>
      </c>
      <c r="H30" s="179">
        <v>646</v>
      </c>
      <c r="I30" s="330">
        <v>0.09</v>
      </c>
      <c r="J30" s="284">
        <v>382.55</v>
      </c>
      <c r="K30" s="70">
        <v>375.35</v>
      </c>
      <c r="L30" s="141">
        <f t="shared" si="0"/>
        <v>7.199999999999989</v>
      </c>
      <c r="M30" s="333">
        <f t="shared" si="1"/>
        <v>1.9182096709737546</v>
      </c>
      <c r="N30" s="80">
        <f>Margins!B30</f>
        <v>525</v>
      </c>
      <c r="O30" s="26">
        <f t="shared" si="2"/>
        <v>1575</v>
      </c>
      <c r="P30" s="26">
        <f t="shared" si="3"/>
        <v>0</v>
      </c>
    </row>
    <row r="31" spans="1:18" ht="13.5">
      <c r="A31" s="350" t="s">
        <v>177</v>
      </c>
      <c r="B31" s="343">
        <v>177</v>
      </c>
      <c r="C31" s="352">
        <v>0.43</v>
      </c>
      <c r="D31" s="179">
        <v>0</v>
      </c>
      <c r="E31" s="329">
        <v>0</v>
      </c>
      <c r="F31" s="179">
        <v>0</v>
      </c>
      <c r="G31" s="329">
        <v>0</v>
      </c>
      <c r="H31" s="179">
        <v>177</v>
      </c>
      <c r="I31" s="330">
        <v>0.43</v>
      </c>
      <c r="J31" s="284">
        <v>337.5</v>
      </c>
      <c r="K31" s="70">
        <v>330.9</v>
      </c>
      <c r="L31" s="141">
        <f t="shared" si="0"/>
        <v>6.600000000000023</v>
      </c>
      <c r="M31" s="333">
        <f t="shared" si="1"/>
        <v>1.9945602901178674</v>
      </c>
      <c r="N31" s="80">
        <f>Margins!B31</f>
        <v>1200</v>
      </c>
      <c r="O31" s="26">
        <f t="shared" si="2"/>
        <v>0</v>
      </c>
      <c r="P31" s="26">
        <f t="shared" si="3"/>
        <v>0</v>
      </c>
      <c r="R31" s="26"/>
    </row>
    <row r="32" spans="1:16" ht="13.5">
      <c r="A32" s="350" t="s">
        <v>199</v>
      </c>
      <c r="B32" s="179">
        <v>1213</v>
      </c>
      <c r="C32" s="329">
        <v>0.89</v>
      </c>
      <c r="D32" s="179">
        <v>13</v>
      </c>
      <c r="E32" s="329">
        <v>0</v>
      </c>
      <c r="F32" s="179">
        <v>1</v>
      </c>
      <c r="G32" s="329">
        <v>0</v>
      </c>
      <c r="H32" s="179">
        <v>1227</v>
      </c>
      <c r="I32" s="330">
        <v>0.91</v>
      </c>
      <c r="J32" s="284">
        <v>265.15</v>
      </c>
      <c r="K32" s="70">
        <v>262.7</v>
      </c>
      <c r="L32" s="141">
        <f t="shared" si="0"/>
        <v>2.4499999999999886</v>
      </c>
      <c r="M32" s="333">
        <f t="shared" si="1"/>
        <v>0.9326227636086749</v>
      </c>
      <c r="N32" s="80">
        <f>Margins!B32</f>
        <v>1900</v>
      </c>
      <c r="O32" s="26">
        <f t="shared" si="2"/>
        <v>24700</v>
      </c>
      <c r="P32" s="26">
        <f t="shared" si="3"/>
        <v>1900</v>
      </c>
    </row>
    <row r="33" spans="1:16" ht="13.5">
      <c r="A33" s="350" t="s">
        <v>236</v>
      </c>
      <c r="B33" s="179">
        <v>749</v>
      </c>
      <c r="C33" s="329">
        <v>0.24</v>
      </c>
      <c r="D33" s="179">
        <v>9</v>
      </c>
      <c r="E33" s="329">
        <v>-0.36</v>
      </c>
      <c r="F33" s="179">
        <v>2</v>
      </c>
      <c r="G33" s="329">
        <v>0</v>
      </c>
      <c r="H33" s="179">
        <v>760</v>
      </c>
      <c r="I33" s="330">
        <v>0.23</v>
      </c>
      <c r="J33" s="284">
        <v>147.4</v>
      </c>
      <c r="K33" s="70">
        <v>145.6</v>
      </c>
      <c r="L33" s="141">
        <f t="shared" si="0"/>
        <v>1.8000000000000114</v>
      </c>
      <c r="M33" s="333">
        <f t="shared" si="1"/>
        <v>1.236263736263744</v>
      </c>
      <c r="N33" s="80">
        <f>Margins!B33</f>
        <v>1800</v>
      </c>
      <c r="O33" s="26">
        <f t="shared" si="2"/>
        <v>16200</v>
      </c>
      <c r="P33" s="26">
        <f t="shared" si="3"/>
        <v>3600</v>
      </c>
    </row>
    <row r="34" spans="1:18" ht="13.5">
      <c r="A34" s="350" t="s">
        <v>178</v>
      </c>
      <c r="B34" s="343">
        <v>1520</v>
      </c>
      <c r="C34" s="352">
        <v>-0.43</v>
      </c>
      <c r="D34" s="179">
        <v>1</v>
      </c>
      <c r="E34" s="329">
        <v>-0.5</v>
      </c>
      <c r="F34" s="179">
        <v>0</v>
      </c>
      <c r="G34" s="329">
        <v>0</v>
      </c>
      <c r="H34" s="179">
        <v>1521</v>
      </c>
      <c r="I34" s="330">
        <v>-0.43</v>
      </c>
      <c r="J34" s="284">
        <v>2796.1</v>
      </c>
      <c r="K34" s="70">
        <v>2831.6</v>
      </c>
      <c r="L34" s="141">
        <f t="shared" si="0"/>
        <v>-35.5</v>
      </c>
      <c r="M34" s="333">
        <f t="shared" si="1"/>
        <v>-1.2537081508687669</v>
      </c>
      <c r="N34" s="80">
        <f>Margins!B34</f>
        <v>250</v>
      </c>
      <c r="O34" s="26">
        <f t="shared" si="2"/>
        <v>250</v>
      </c>
      <c r="P34" s="26">
        <f t="shared" si="3"/>
        <v>0</v>
      </c>
      <c r="R34" s="26"/>
    </row>
    <row r="35" spans="1:16" ht="13.5">
      <c r="A35" s="350" t="s">
        <v>210</v>
      </c>
      <c r="B35" s="179">
        <v>5748</v>
      </c>
      <c r="C35" s="329">
        <v>-0.22</v>
      </c>
      <c r="D35" s="179">
        <v>68</v>
      </c>
      <c r="E35" s="329">
        <v>-0.39</v>
      </c>
      <c r="F35" s="179">
        <v>0</v>
      </c>
      <c r="G35" s="329">
        <v>-1</v>
      </c>
      <c r="H35" s="179">
        <v>5816</v>
      </c>
      <c r="I35" s="330">
        <v>-0.23</v>
      </c>
      <c r="J35" s="284">
        <v>806.75</v>
      </c>
      <c r="K35" s="70">
        <v>805.65</v>
      </c>
      <c r="L35" s="141">
        <f t="shared" si="0"/>
        <v>1.1000000000000227</v>
      </c>
      <c r="M35" s="333">
        <f t="shared" si="1"/>
        <v>0.13653571650220603</v>
      </c>
      <c r="N35" s="80">
        <f>Margins!B35</f>
        <v>400</v>
      </c>
      <c r="O35" s="26">
        <f t="shared" si="2"/>
        <v>27200</v>
      </c>
      <c r="P35" s="26">
        <f t="shared" si="3"/>
        <v>0</v>
      </c>
    </row>
    <row r="36" spans="1:18" ht="13.5">
      <c r="A36" s="350" t="s">
        <v>237</v>
      </c>
      <c r="B36" s="343">
        <v>341</v>
      </c>
      <c r="C36" s="352">
        <v>0.1</v>
      </c>
      <c r="D36" s="179">
        <v>4</v>
      </c>
      <c r="E36" s="329">
        <v>1</v>
      </c>
      <c r="F36" s="179">
        <v>0</v>
      </c>
      <c r="G36" s="329">
        <v>-1</v>
      </c>
      <c r="H36" s="179">
        <v>345</v>
      </c>
      <c r="I36" s="330">
        <v>0.1</v>
      </c>
      <c r="J36" s="284">
        <v>107.2</v>
      </c>
      <c r="K36" s="70">
        <v>105.25</v>
      </c>
      <c r="L36" s="141">
        <f t="shared" si="0"/>
        <v>1.9500000000000028</v>
      </c>
      <c r="M36" s="333">
        <f t="shared" si="1"/>
        <v>1.8527315914489337</v>
      </c>
      <c r="N36" s="80">
        <f>Margins!B36</f>
        <v>4800</v>
      </c>
      <c r="O36" s="26">
        <f t="shared" si="2"/>
        <v>19200</v>
      </c>
      <c r="P36" s="26">
        <f t="shared" si="3"/>
        <v>0</v>
      </c>
      <c r="R36" s="26"/>
    </row>
    <row r="37" spans="1:18" ht="13.5">
      <c r="A37" s="350" t="s">
        <v>179</v>
      </c>
      <c r="B37" s="343">
        <v>261</v>
      </c>
      <c r="C37" s="352">
        <v>-0.61</v>
      </c>
      <c r="D37" s="179">
        <v>11</v>
      </c>
      <c r="E37" s="329">
        <v>-0.61</v>
      </c>
      <c r="F37" s="179">
        <v>0</v>
      </c>
      <c r="G37" s="329">
        <v>0</v>
      </c>
      <c r="H37" s="179">
        <v>272</v>
      </c>
      <c r="I37" s="330">
        <v>-0.61</v>
      </c>
      <c r="J37" s="284">
        <v>46.45</v>
      </c>
      <c r="K37" s="70">
        <v>46.3</v>
      </c>
      <c r="L37" s="141">
        <f t="shared" si="0"/>
        <v>0.15000000000000568</v>
      </c>
      <c r="M37" s="333">
        <f t="shared" si="1"/>
        <v>0.32397408207344647</v>
      </c>
      <c r="N37" s="80">
        <f>Margins!B37</f>
        <v>5650</v>
      </c>
      <c r="O37" s="26">
        <f t="shared" si="2"/>
        <v>62150</v>
      </c>
      <c r="P37" s="26">
        <f t="shared" si="3"/>
        <v>0</v>
      </c>
      <c r="R37" s="26"/>
    </row>
    <row r="38" spans="1:18" ht="13.5">
      <c r="A38" s="350" t="s">
        <v>180</v>
      </c>
      <c r="B38" s="343">
        <v>251</v>
      </c>
      <c r="C38" s="352">
        <v>0.43</v>
      </c>
      <c r="D38" s="179">
        <v>6</v>
      </c>
      <c r="E38" s="329">
        <v>0</v>
      </c>
      <c r="F38" s="179">
        <v>0</v>
      </c>
      <c r="G38" s="329">
        <v>0</v>
      </c>
      <c r="H38" s="179">
        <v>257</v>
      </c>
      <c r="I38" s="330">
        <v>0.46</v>
      </c>
      <c r="J38" s="284">
        <v>215.95</v>
      </c>
      <c r="K38" s="70">
        <v>209.8</v>
      </c>
      <c r="L38" s="141">
        <f t="shared" si="0"/>
        <v>6.149999999999977</v>
      </c>
      <c r="M38" s="333">
        <f t="shared" si="1"/>
        <v>2.9313632030505135</v>
      </c>
      <c r="N38" s="80">
        <f>Margins!B38</f>
        <v>1300</v>
      </c>
      <c r="O38" s="26">
        <f t="shared" si="2"/>
        <v>7800</v>
      </c>
      <c r="P38" s="26">
        <f t="shared" si="3"/>
        <v>0</v>
      </c>
      <c r="R38" s="26"/>
    </row>
    <row r="39" spans="1:16" ht="13.5">
      <c r="A39" s="350" t="s">
        <v>103</v>
      </c>
      <c r="B39" s="179">
        <v>829</v>
      </c>
      <c r="C39" s="329">
        <v>0.04</v>
      </c>
      <c r="D39" s="179">
        <v>20</v>
      </c>
      <c r="E39" s="329">
        <v>0.82</v>
      </c>
      <c r="F39" s="179">
        <v>2</v>
      </c>
      <c r="G39" s="329">
        <v>0</v>
      </c>
      <c r="H39" s="179">
        <v>851</v>
      </c>
      <c r="I39" s="330">
        <v>0.05</v>
      </c>
      <c r="J39" s="284">
        <v>248</v>
      </c>
      <c r="K39" s="70">
        <v>247.45</v>
      </c>
      <c r="L39" s="141">
        <f t="shared" si="0"/>
        <v>0.5500000000000114</v>
      </c>
      <c r="M39" s="333">
        <f t="shared" si="1"/>
        <v>0.22226712467165546</v>
      </c>
      <c r="N39" s="80">
        <f>Margins!B39</f>
        <v>1500</v>
      </c>
      <c r="O39" s="26">
        <f t="shared" si="2"/>
        <v>30000</v>
      </c>
      <c r="P39" s="26">
        <f t="shared" si="3"/>
        <v>3000</v>
      </c>
    </row>
    <row r="40" spans="1:16" ht="13.5">
      <c r="A40" s="350" t="s">
        <v>356</v>
      </c>
      <c r="B40" s="179">
        <v>1091</v>
      </c>
      <c r="C40" s="329">
        <v>-0.44</v>
      </c>
      <c r="D40" s="179">
        <v>55</v>
      </c>
      <c r="E40" s="329">
        <v>-0.33</v>
      </c>
      <c r="F40" s="179">
        <v>32</v>
      </c>
      <c r="G40" s="329">
        <v>31</v>
      </c>
      <c r="H40" s="179">
        <v>1178</v>
      </c>
      <c r="I40" s="330">
        <v>-0.42</v>
      </c>
      <c r="J40" s="284">
        <v>209.9</v>
      </c>
      <c r="K40" s="70">
        <v>217.65</v>
      </c>
      <c r="L40" s="141">
        <f t="shared" si="0"/>
        <v>-7.75</v>
      </c>
      <c r="M40" s="333">
        <f t="shared" si="1"/>
        <v>-3.560762692396049</v>
      </c>
      <c r="N40" s="80">
        <f>Margins!B40</f>
        <v>600</v>
      </c>
      <c r="O40" s="26">
        <f t="shared" si="2"/>
        <v>33000</v>
      </c>
      <c r="P40" s="26">
        <f t="shared" si="3"/>
        <v>19200</v>
      </c>
    </row>
    <row r="41" spans="1:16" ht="13.5">
      <c r="A41" s="350" t="s">
        <v>238</v>
      </c>
      <c r="B41" s="179">
        <v>1300</v>
      </c>
      <c r="C41" s="329">
        <v>1.81</v>
      </c>
      <c r="D41" s="179">
        <v>1</v>
      </c>
      <c r="E41" s="329">
        <v>-0.5</v>
      </c>
      <c r="F41" s="179">
        <v>0</v>
      </c>
      <c r="G41" s="329">
        <v>0</v>
      </c>
      <c r="H41" s="179">
        <v>1301</v>
      </c>
      <c r="I41" s="330">
        <v>1.8</v>
      </c>
      <c r="J41" s="284">
        <v>1124.6</v>
      </c>
      <c r="K41" s="70">
        <v>1116.4</v>
      </c>
      <c r="L41" s="141">
        <f t="shared" si="0"/>
        <v>8.199999999999818</v>
      </c>
      <c r="M41" s="333">
        <f t="shared" si="1"/>
        <v>0.7345037620924236</v>
      </c>
      <c r="N41" s="80">
        <f>Margins!B41</f>
        <v>300</v>
      </c>
      <c r="O41" s="26">
        <f t="shared" si="2"/>
        <v>300</v>
      </c>
      <c r="P41" s="26">
        <f t="shared" si="3"/>
        <v>0</v>
      </c>
    </row>
    <row r="42" spans="1:16" ht="13.5">
      <c r="A42" s="350" t="s">
        <v>250</v>
      </c>
      <c r="B42" s="179">
        <v>6106</v>
      </c>
      <c r="C42" s="329">
        <v>-0.48</v>
      </c>
      <c r="D42" s="179">
        <v>125</v>
      </c>
      <c r="E42" s="329">
        <v>-0.24</v>
      </c>
      <c r="F42" s="179">
        <v>25</v>
      </c>
      <c r="G42" s="329">
        <v>4</v>
      </c>
      <c r="H42" s="179">
        <v>6256</v>
      </c>
      <c r="I42" s="330">
        <v>-0.47</v>
      </c>
      <c r="J42" s="284">
        <v>353.7</v>
      </c>
      <c r="K42" s="70">
        <v>354.15</v>
      </c>
      <c r="L42" s="141">
        <f t="shared" si="0"/>
        <v>-0.44999999999998863</v>
      </c>
      <c r="M42" s="333">
        <f t="shared" si="1"/>
        <v>-0.12706480304955206</v>
      </c>
      <c r="N42" s="80">
        <f>Margins!B42</f>
        <v>1000</v>
      </c>
      <c r="O42" s="26">
        <f t="shared" si="2"/>
        <v>125000</v>
      </c>
      <c r="P42" s="26">
        <f t="shared" si="3"/>
        <v>25000</v>
      </c>
    </row>
    <row r="43" spans="1:18" ht="13.5">
      <c r="A43" s="350" t="s">
        <v>181</v>
      </c>
      <c r="B43" s="179">
        <v>246</v>
      </c>
      <c r="C43" s="329">
        <v>0.46</v>
      </c>
      <c r="D43" s="179">
        <v>5</v>
      </c>
      <c r="E43" s="329">
        <v>4</v>
      </c>
      <c r="F43" s="179">
        <v>1</v>
      </c>
      <c r="G43" s="329">
        <v>0</v>
      </c>
      <c r="H43" s="179">
        <v>252</v>
      </c>
      <c r="I43" s="330">
        <v>0.48</v>
      </c>
      <c r="J43" s="284">
        <v>98.75</v>
      </c>
      <c r="K43" s="70">
        <v>96.45</v>
      </c>
      <c r="L43" s="141">
        <f t="shared" si="0"/>
        <v>2.299999999999997</v>
      </c>
      <c r="M43" s="333">
        <f t="shared" si="1"/>
        <v>2.3846552617936725</v>
      </c>
      <c r="N43" s="80">
        <f>Margins!B43</f>
        <v>2950</v>
      </c>
      <c r="O43" s="26">
        <f t="shared" si="2"/>
        <v>14750</v>
      </c>
      <c r="P43" s="26">
        <f t="shared" si="3"/>
        <v>2950</v>
      </c>
      <c r="R43" s="26"/>
    </row>
    <row r="44" spans="1:16" ht="13.5">
      <c r="A44" s="350" t="s">
        <v>239</v>
      </c>
      <c r="B44" s="179">
        <v>2509</v>
      </c>
      <c r="C44" s="329">
        <v>0.12</v>
      </c>
      <c r="D44" s="179">
        <v>2</v>
      </c>
      <c r="E44" s="329">
        <v>0</v>
      </c>
      <c r="F44" s="179">
        <v>0</v>
      </c>
      <c r="G44" s="329">
        <v>0</v>
      </c>
      <c r="H44" s="179">
        <v>2511</v>
      </c>
      <c r="I44" s="330">
        <v>0.12</v>
      </c>
      <c r="J44" s="284">
        <v>2728.45</v>
      </c>
      <c r="K44" s="70">
        <v>2665.3</v>
      </c>
      <c r="L44" s="141">
        <f t="shared" si="0"/>
        <v>63.149999999999636</v>
      </c>
      <c r="M44" s="333">
        <f t="shared" si="1"/>
        <v>2.369339286384258</v>
      </c>
      <c r="N44" s="80">
        <f>Margins!B44</f>
        <v>175</v>
      </c>
      <c r="O44" s="26">
        <f t="shared" si="2"/>
        <v>350</v>
      </c>
      <c r="P44" s="26">
        <f t="shared" si="3"/>
        <v>0</v>
      </c>
    </row>
    <row r="45" spans="1:18" ht="13.5">
      <c r="A45" s="350" t="s">
        <v>211</v>
      </c>
      <c r="B45" s="179">
        <v>4168</v>
      </c>
      <c r="C45" s="329">
        <v>0.52</v>
      </c>
      <c r="D45" s="179">
        <v>150</v>
      </c>
      <c r="E45" s="329">
        <v>-0.23</v>
      </c>
      <c r="F45" s="179">
        <v>11</v>
      </c>
      <c r="G45" s="329">
        <v>-0.73</v>
      </c>
      <c r="H45" s="179">
        <v>4329</v>
      </c>
      <c r="I45" s="330">
        <v>0.45</v>
      </c>
      <c r="J45" s="284">
        <v>140.15</v>
      </c>
      <c r="K45" s="70">
        <v>138.65</v>
      </c>
      <c r="L45" s="141">
        <f t="shared" si="0"/>
        <v>1.5</v>
      </c>
      <c r="M45" s="333">
        <f t="shared" si="1"/>
        <v>1.0818608005769923</v>
      </c>
      <c r="N45" s="80">
        <f>Margins!B45</f>
        <v>2062</v>
      </c>
      <c r="O45" s="26">
        <f t="shared" si="2"/>
        <v>309300</v>
      </c>
      <c r="P45" s="26">
        <f t="shared" si="3"/>
        <v>22682</v>
      </c>
      <c r="R45" s="107"/>
    </row>
    <row r="46" spans="1:16" ht="13.5">
      <c r="A46" s="350" t="s">
        <v>213</v>
      </c>
      <c r="B46" s="179">
        <v>1739</v>
      </c>
      <c r="C46" s="329">
        <v>-0.47</v>
      </c>
      <c r="D46" s="179">
        <v>2</v>
      </c>
      <c r="E46" s="329">
        <v>-0.67</v>
      </c>
      <c r="F46" s="179">
        <v>0</v>
      </c>
      <c r="G46" s="329">
        <v>0</v>
      </c>
      <c r="H46" s="179">
        <v>1741</v>
      </c>
      <c r="I46" s="330">
        <v>-0.47</v>
      </c>
      <c r="J46" s="284">
        <v>622.2</v>
      </c>
      <c r="K46" s="70">
        <v>624.75</v>
      </c>
      <c r="L46" s="141">
        <f t="shared" si="0"/>
        <v>-2.5499999999999545</v>
      </c>
      <c r="M46" s="333">
        <f t="shared" si="1"/>
        <v>-0.4081632653061152</v>
      </c>
      <c r="N46" s="80">
        <f>Margins!B46</f>
        <v>650</v>
      </c>
      <c r="O46" s="26">
        <f t="shared" si="2"/>
        <v>1300</v>
      </c>
      <c r="P46" s="26">
        <f t="shared" si="3"/>
        <v>0</v>
      </c>
    </row>
    <row r="47" spans="1:16" ht="13.5">
      <c r="A47" s="350" t="s">
        <v>4</v>
      </c>
      <c r="B47" s="179">
        <v>1631</v>
      </c>
      <c r="C47" s="329">
        <v>0.32</v>
      </c>
      <c r="D47" s="179">
        <v>0</v>
      </c>
      <c r="E47" s="329">
        <v>0</v>
      </c>
      <c r="F47" s="179">
        <v>0</v>
      </c>
      <c r="G47" s="329">
        <v>0</v>
      </c>
      <c r="H47" s="179">
        <v>1631</v>
      </c>
      <c r="I47" s="330">
        <v>0.32</v>
      </c>
      <c r="J47" s="284">
        <v>1553.65</v>
      </c>
      <c r="K47" s="70">
        <v>1530.1</v>
      </c>
      <c r="L47" s="141">
        <f t="shared" si="0"/>
        <v>23.550000000000182</v>
      </c>
      <c r="M47" s="333">
        <f t="shared" si="1"/>
        <v>1.5391150905169717</v>
      </c>
      <c r="N47" s="80">
        <f>Margins!B47</f>
        <v>300</v>
      </c>
      <c r="O47" s="26">
        <f t="shared" si="2"/>
        <v>0</v>
      </c>
      <c r="P47" s="26">
        <f t="shared" si="3"/>
        <v>0</v>
      </c>
    </row>
    <row r="48" spans="1:16" ht="13.5">
      <c r="A48" s="350" t="s">
        <v>93</v>
      </c>
      <c r="B48" s="179">
        <v>1424</v>
      </c>
      <c r="C48" s="329">
        <v>-0.09</v>
      </c>
      <c r="D48" s="179">
        <v>0</v>
      </c>
      <c r="E48" s="329">
        <v>0</v>
      </c>
      <c r="F48" s="179">
        <v>0</v>
      </c>
      <c r="G48" s="329">
        <v>0</v>
      </c>
      <c r="H48" s="179">
        <v>1424</v>
      </c>
      <c r="I48" s="330">
        <v>-0.09</v>
      </c>
      <c r="J48" s="284">
        <v>1056.4</v>
      </c>
      <c r="K48" s="70">
        <v>1045.75</v>
      </c>
      <c r="L48" s="141">
        <f t="shared" si="0"/>
        <v>10.650000000000091</v>
      </c>
      <c r="M48" s="333">
        <f t="shared" si="1"/>
        <v>1.0184078412622608</v>
      </c>
      <c r="N48" s="80">
        <f>Margins!B48</f>
        <v>400</v>
      </c>
      <c r="O48" s="26">
        <f t="shared" si="2"/>
        <v>0</v>
      </c>
      <c r="P48" s="26">
        <f t="shared" si="3"/>
        <v>0</v>
      </c>
    </row>
    <row r="49" spans="1:16" ht="13.5">
      <c r="A49" s="350" t="s">
        <v>212</v>
      </c>
      <c r="B49" s="179">
        <v>1312</v>
      </c>
      <c r="C49" s="329">
        <v>0.65</v>
      </c>
      <c r="D49" s="179">
        <v>1</v>
      </c>
      <c r="E49" s="329">
        <v>0</v>
      </c>
      <c r="F49" s="179">
        <v>0</v>
      </c>
      <c r="G49" s="329">
        <v>0</v>
      </c>
      <c r="H49" s="179">
        <v>1313</v>
      </c>
      <c r="I49" s="330">
        <v>0.65</v>
      </c>
      <c r="J49" s="284">
        <v>737</v>
      </c>
      <c r="K49" s="70">
        <v>712.2</v>
      </c>
      <c r="L49" s="141">
        <f t="shared" si="0"/>
        <v>24.799999999999955</v>
      </c>
      <c r="M49" s="333">
        <f t="shared" si="1"/>
        <v>3.482167930356635</v>
      </c>
      <c r="N49" s="80">
        <f>Margins!B49</f>
        <v>400</v>
      </c>
      <c r="O49" s="26">
        <f t="shared" si="2"/>
        <v>400</v>
      </c>
      <c r="P49" s="26">
        <f t="shared" si="3"/>
        <v>0</v>
      </c>
    </row>
    <row r="50" spans="1:16" ht="13.5">
      <c r="A50" s="350" t="s">
        <v>5</v>
      </c>
      <c r="B50" s="179">
        <v>7534</v>
      </c>
      <c r="C50" s="329">
        <v>1.09</v>
      </c>
      <c r="D50" s="179">
        <v>1044</v>
      </c>
      <c r="E50" s="329">
        <v>2.31</v>
      </c>
      <c r="F50" s="179">
        <v>147</v>
      </c>
      <c r="G50" s="329">
        <v>1.67</v>
      </c>
      <c r="H50" s="179">
        <v>8725</v>
      </c>
      <c r="I50" s="330">
        <v>1.19</v>
      </c>
      <c r="J50" s="284">
        <v>177.95</v>
      </c>
      <c r="K50" s="70">
        <v>171.3</v>
      </c>
      <c r="L50" s="141">
        <f t="shared" si="0"/>
        <v>6.649999999999977</v>
      </c>
      <c r="M50" s="333">
        <f t="shared" si="1"/>
        <v>3.882078225335655</v>
      </c>
      <c r="N50" s="80">
        <f>Margins!B50</f>
        <v>1595</v>
      </c>
      <c r="O50" s="26">
        <f t="shared" si="2"/>
        <v>1665180</v>
      </c>
      <c r="P50" s="26">
        <f t="shared" si="3"/>
        <v>234465</v>
      </c>
    </row>
    <row r="51" spans="1:16" ht="13.5">
      <c r="A51" s="350" t="s">
        <v>214</v>
      </c>
      <c r="B51" s="179">
        <v>6972</v>
      </c>
      <c r="C51" s="329">
        <v>-0.25</v>
      </c>
      <c r="D51" s="179">
        <v>463</v>
      </c>
      <c r="E51" s="329">
        <v>-0.36</v>
      </c>
      <c r="F51" s="179">
        <v>80</v>
      </c>
      <c r="G51" s="329">
        <v>-0.16</v>
      </c>
      <c r="H51" s="179">
        <v>7515</v>
      </c>
      <c r="I51" s="330">
        <v>-0.26</v>
      </c>
      <c r="J51" s="284">
        <v>230.75</v>
      </c>
      <c r="K51" s="70">
        <v>227.5</v>
      </c>
      <c r="L51" s="141">
        <f t="shared" si="0"/>
        <v>3.25</v>
      </c>
      <c r="M51" s="333">
        <f t="shared" si="1"/>
        <v>1.4285714285714286</v>
      </c>
      <c r="N51" s="80">
        <f>Margins!B51</f>
        <v>1000</v>
      </c>
      <c r="O51" s="26">
        <f t="shared" si="2"/>
        <v>463000</v>
      </c>
      <c r="P51" s="26">
        <f t="shared" si="3"/>
        <v>80000</v>
      </c>
    </row>
    <row r="52" spans="1:16" ht="13.5">
      <c r="A52" s="350" t="s">
        <v>215</v>
      </c>
      <c r="B52" s="179">
        <v>855</v>
      </c>
      <c r="C52" s="329">
        <v>-0.2</v>
      </c>
      <c r="D52" s="179">
        <v>21</v>
      </c>
      <c r="E52" s="329">
        <v>-0.53</v>
      </c>
      <c r="F52" s="179">
        <v>2</v>
      </c>
      <c r="G52" s="329">
        <v>0</v>
      </c>
      <c r="H52" s="179">
        <v>878</v>
      </c>
      <c r="I52" s="330">
        <v>-0.21</v>
      </c>
      <c r="J52" s="284">
        <v>274.4</v>
      </c>
      <c r="K52" s="70">
        <v>277.75</v>
      </c>
      <c r="L52" s="141">
        <f t="shared" si="0"/>
        <v>-3.3500000000000227</v>
      </c>
      <c r="M52" s="333">
        <f t="shared" si="1"/>
        <v>-1.2061206120612142</v>
      </c>
      <c r="N52" s="80">
        <f>Margins!B52</f>
        <v>1300</v>
      </c>
      <c r="O52" s="26">
        <f t="shared" si="2"/>
        <v>27300</v>
      </c>
      <c r="P52" s="26">
        <f t="shared" si="3"/>
        <v>2600</v>
      </c>
    </row>
    <row r="53" spans="1:16" ht="13.5">
      <c r="A53" s="350" t="s">
        <v>57</v>
      </c>
      <c r="B53" s="179">
        <v>775</v>
      </c>
      <c r="C53" s="329">
        <v>-0.51</v>
      </c>
      <c r="D53" s="179">
        <v>4</v>
      </c>
      <c r="E53" s="329">
        <v>-0.2</v>
      </c>
      <c r="F53" s="179">
        <v>8</v>
      </c>
      <c r="G53" s="329">
        <v>1.67</v>
      </c>
      <c r="H53" s="179">
        <v>787</v>
      </c>
      <c r="I53" s="330">
        <v>-0.5</v>
      </c>
      <c r="J53" s="284">
        <v>2008.8</v>
      </c>
      <c r="K53" s="70">
        <v>2011.5</v>
      </c>
      <c r="L53" s="141">
        <f t="shared" si="0"/>
        <v>-2.7000000000000455</v>
      </c>
      <c r="M53" s="333">
        <f t="shared" si="1"/>
        <v>-0.13422818791946536</v>
      </c>
      <c r="N53" s="80">
        <f>Margins!B53</f>
        <v>300</v>
      </c>
      <c r="O53" s="26">
        <f t="shared" si="2"/>
        <v>1200</v>
      </c>
      <c r="P53" s="26">
        <f t="shared" si="3"/>
        <v>2400</v>
      </c>
    </row>
    <row r="54" spans="1:16" ht="13.5">
      <c r="A54" s="350" t="s">
        <v>216</v>
      </c>
      <c r="B54" s="179">
        <v>7220</v>
      </c>
      <c r="C54" s="329">
        <v>-0.4</v>
      </c>
      <c r="D54" s="179">
        <v>252</v>
      </c>
      <c r="E54" s="329">
        <v>-0.66</v>
      </c>
      <c r="F54" s="179">
        <v>53</v>
      </c>
      <c r="G54" s="329">
        <v>-0.47</v>
      </c>
      <c r="H54" s="179">
        <v>7525</v>
      </c>
      <c r="I54" s="330">
        <v>-0.42</v>
      </c>
      <c r="J54" s="284">
        <v>870.8</v>
      </c>
      <c r="K54" s="70">
        <v>870.35</v>
      </c>
      <c r="L54" s="141">
        <f t="shared" si="0"/>
        <v>0.4499999999999318</v>
      </c>
      <c r="M54" s="333">
        <f t="shared" si="1"/>
        <v>0.051703337737683895</v>
      </c>
      <c r="N54" s="80">
        <f>Margins!B54</f>
        <v>700</v>
      </c>
      <c r="O54" s="26">
        <f t="shared" si="2"/>
        <v>176400</v>
      </c>
      <c r="P54" s="26">
        <f t="shared" si="3"/>
        <v>37100</v>
      </c>
    </row>
    <row r="55" spans="1:16" ht="13.5">
      <c r="A55" s="350" t="s">
        <v>156</v>
      </c>
      <c r="B55" s="179">
        <v>997</v>
      </c>
      <c r="C55" s="329">
        <v>0.12</v>
      </c>
      <c r="D55" s="179">
        <v>161</v>
      </c>
      <c r="E55" s="329">
        <v>-0.37</v>
      </c>
      <c r="F55" s="179">
        <v>47</v>
      </c>
      <c r="G55" s="329">
        <v>0.21</v>
      </c>
      <c r="H55" s="179">
        <v>1205</v>
      </c>
      <c r="I55" s="330">
        <v>0.02</v>
      </c>
      <c r="J55" s="284">
        <v>76.1</v>
      </c>
      <c r="K55" s="70">
        <v>75.25</v>
      </c>
      <c r="L55" s="141">
        <f t="shared" si="0"/>
        <v>0.8499999999999943</v>
      </c>
      <c r="M55" s="333">
        <f t="shared" si="1"/>
        <v>1.1295681063122847</v>
      </c>
      <c r="N55" s="80">
        <f>Margins!B55</f>
        <v>4800</v>
      </c>
      <c r="O55" s="26">
        <f t="shared" si="2"/>
        <v>772800</v>
      </c>
      <c r="P55" s="26">
        <f t="shared" si="3"/>
        <v>225600</v>
      </c>
    </row>
    <row r="56" spans="1:16" ht="13.5">
      <c r="A56" s="350" t="s">
        <v>200</v>
      </c>
      <c r="B56" s="179">
        <v>931</v>
      </c>
      <c r="C56" s="329">
        <v>0.01</v>
      </c>
      <c r="D56" s="179">
        <v>106</v>
      </c>
      <c r="E56" s="329">
        <v>0.13</v>
      </c>
      <c r="F56" s="179">
        <v>8</v>
      </c>
      <c r="G56" s="329">
        <v>-0.33</v>
      </c>
      <c r="H56" s="179">
        <v>1045</v>
      </c>
      <c r="I56" s="330">
        <v>0.02</v>
      </c>
      <c r="J56" s="284">
        <v>75.35</v>
      </c>
      <c r="K56" s="70">
        <v>72.95</v>
      </c>
      <c r="L56" s="141">
        <f t="shared" si="0"/>
        <v>2.3999999999999915</v>
      </c>
      <c r="M56" s="333">
        <f t="shared" si="1"/>
        <v>3.2899246058944365</v>
      </c>
      <c r="N56" s="80">
        <f>Margins!B56</f>
        <v>5900</v>
      </c>
      <c r="O56" s="26">
        <f t="shared" si="2"/>
        <v>625400</v>
      </c>
      <c r="P56" s="26">
        <f t="shared" si="3"/>
        <v>47200</v>
      </c>
    </row>
    <row r="57" spans="1:18" ht="13.5">
      <c r="A57" s="350" t="s">
        <v>191</v>
      </c>
      <c r="B57" s="179">
        <v>539</v>
      </c>
      <c r="C57" s="329">
        <v>-0.18</v>
      </c>
      <c r="D57" s="179">
        <v>72</v>
      </c>
      <c r="E57" s="329">
        <v>-0.01</v>
      </c>
      <c r="F57" s="179">
        <v>9</v>
      </c>
      <c r="G57" s="329">
        <v>-0.18</v>
      </c>
      <c r="H57" s="179">
        <v>620</v>
      </c>
      <c r="I57" s="330">
        <v>-0.17</v>
      </c>
      <c r="J57" s="284">
        <v>11.2</v>
      </c>
      <c r="K57" s="70">
        <v>11.15</v>
      </c>
      <c r="L57" s="141">
        <f t="shared" si="0"/>
        <v>0.049999999999998934</v>
      </c>
      <c r="M57" s="333">
        <f t="shared" si="1"/>
        <v>0.44843049327353307</v>
      </c>
      <c r="N57" s="80">
        <f>Margins!B57</f>
        <v>31500</v>
      </c>
      <c r="O57" s="26">
        <f t="shared" si="2"/>
        <v>2268000</v>
      </c>
      <c r="P57" s="26">
        <f t="shared" si="3"/>
        <v>283500</v>
      </c>
      <c r="R57" s="26"/>
    </row>
    <row r="58" spans="1:16" ht="13.5">
      <c r="A58" s="350" t="s">
        <v>157</v>
      </c>
      <c r="B58" s="179">
        <v>1409</v>
      </c>
      <c r="C58" s="329">
        <v>-0.4</v>
      </c>
      <c r="D58" s="179">
        <v>21</v>
      </c>
      <c r="E58" s="329">
        <v>-0.73</v>
      </c>
      <c r="F58" s="179">
        <v>0</v>
      </c>
      <c r="G58" s="329">
        <v>-1</v>
      </c>
      <c r="H58" s="179">
        <v>1430</v>
      </c>
      <c r="I58" s="330">
        <v>-0.41</v>
      </c>
      <c r="J58" s="284">
        <v>152.1</v>
      </c>
      <c r="K58" s="70">
        <v>155.2</v>
      </c>
      <c r="L58" s="141">
        <f t="shared" si="0"/>
        <v>-3.0999999999999943</v>
      </c>
      <c r="M58" s="333">
        <f t="shared" si="1"/>
        <v>-1.9974226804123676</v>
      </c>
      <c r="N58" s="80">
        <f>Margins!B58</f>
        <v>1750</v>
      </c>
      <c r="O58" s="26">
        <f t="shared" si="2"/>
        <v>36750</v>
      </c>
      <c r="P58" s="26">
        <f t="shared" si="3"/>
        <v>0</v>
      </c>
    </row>
    <row r="59" spans="1:18" ht="13.5">
      <c r="A59" s="350" t="s">
        <v>192</v>
      </c>
      <c r="B59" s="179">
        <v>15413</v>
      </c>
      <c r="C59" s="329">
        <v>0.91</v>
      </c>
      <c r="D59" s="179">
        <v>1349</v>
      </c>
      <c r="E59" s="329">
        <v>1.23</v>
      </c>
      <c r="F59" s="179">
        <v>257</v>
      </c>
      <c r="G59" s="329">
        <v>2.47</v>
      </c>
      <c r="H59" s="179">
        <v>17019</v>
      </c>
      <c r="I59" s="330">
        <v>0.94</v>
      </c>
      <c r="J59" s="284">
        <v>228.25</v>
      </c>
      <c r="K59" s="70">
        <v>215.1</v>
      </c>
      <c r="L59" s="141">
        <f t="shared" si="0"/>
        <v>13.150000000000006</v>
      </c>
      <c r="M59" s="333">
        <f t="shared" si="1"/>
        <v>6.113435611343563</v>
      </c>
      <c r="N59" s="80">
        <f>Margins!B59</f>
        <v>1450</v>
      </c>
      <c r="O59" s="26">
        <f t="shared" si="2"/>
        <v>1956050</v>
      </c>
      <c r="P59" s="26">
        <f t="shared" si="3"/>
        <v>372650</v>
      </c>
      <c r="R59" s="26"/>
    </row>
    <row r="60" spans="1:18" ht="13.5">
      <c r="A60" s="350" t="s">
        <v>182</v>
      </c>
      <c r="B60" s="179">
        <v>437</v>
      </c>
      <c r="C60" s="329">
        <v>-0.37</v>
      </c>
      <c r="D60" s="179">
        <v>29</v>
      </c>
      <c r="E60" s="329">
        <v>-0.43</v>
      </c>
      <c r="F60" s="179">
        <v>0</v>
      </c>
      <c r="G60" s="329">
        <v>0</v>
      </c>
      <c r="H60" s="179">
        <v>466</v>
      </c>
      <c r="I60" s="330">
        <v>-0.37</v>
      </c>
      <c r="J60" s="284">
        <v>43.5</v>
      </c>
      <c r="K60" s="70">
        <v>43.3</v>
      </c>
      <c r="L60" s="141">
        <f t="shared" si="0"/>
        <v>0.20000000000000284</v>
      </c>
      <c r="M60" s="333">
        <f t="shared" si="1"/>
        <v>0.4618937644341867</v>
      </c>
      <c r="N60" s="80">
        <f>Margins!B60</f>
        <v>7700</v>
      </c>
      <c r="O60" s="26">
        <f t="shared" si="2"/>
        <v>223300</v>
      </c>
      <c r="P60" s="26">
        <f t="shared" si="3"/>
        <v>0</v>
      </c>
      <c r="R60" s="26"/>
    </row>
    <row r="61" spans="1:16" ht="13.5">
      <c r="A61" s="350" t="s">
        <v>217</v>
      </c>
      <c r="B61" s="179">
        <v>7587</v>
      </c>
      <c r="C61" s="329">
        <v>0.24</v>
      </c>
      <c r="D61" s="179">
        <v>402</v>
      </c>
      <c r="E61" s="329">
        <v>0.06</v>
      </c>
      <c r="F61" s="179">
        <v>68</v>
      </c>
      <c r="G61" s="329">
        <v>0.84</v>
      </c>
      <c r="H61" s="179">
        <v>8057</v>
      </c>
      <c r="I61" s="330">
        <v>0.24</v>
      </c>
      <c r="J61" s="284">
        <v>2233.5</v>
      </c>
      <c r="K61" s="70">
        <v>2196.1</v>
      </c>
      <c r="L61" s="141">
        <f t="shared" si="0"/>
        <v>37.40000000000009</v>
      </c>
      <c r="M61" s="333">
        <f t="shared" si="1"/>
        <v>1.7030189882063702</v>
      </c>
      <c r="N61" s="80">
        <f>Margins!B61</f>
        <v>200</v>
      </c>
      <c r="O61" s="26">
        <f t="shared" si="2"/>
        <v>80400</v>
      </c>
      <c r="P61" s="26">
        <f t="shared" si="3"/>
        <v>13600</v>
      </c>
    </row>
    <row r="62" spans="1:16" ht="13.5">
      <c r="A62" s="350" t="s">
        <v>158</v>
      </c>
      <c r="B62" s="179">
        <v>266</v>
      </c>
      <c r="C62" s="329">
        <v>-0.15</v>
      </c>
      <c r="D62" s="179">
        <v>3</v>
      </c>
      <c r="E62" s="329">
        <v>0</v>
      </c>
      <c r="F62" s="179">
        <v>0</v>
      </c>
      <c r="G62" s="329">
        <v>0</v>
      </c>
      <c r="H62" s="179">
        <v>269</v>
      </c>
      <c r="I62" s="330">
        <v>-0.14</v>
      </c>
      <c r="J62" s="284">
        <v>113.55</v>
      </c>
      <c r="K62" s="70">
        <v>115.75</v>
      </c>
      <c r="L62" s="141">
        <f t="shared" si="0"/>
        <v>-2.200000000000003</v>
      </c>
      <c r="M62" s="333">
        <f t="shared" si="1"/>
        <v>-1.9006479481641494</v>
      </c>
      <c r="N62" s="80">
        <f>Margins!B62</f>
        <v>2950</v>
      </c>
      <c r="O62" s="26">
        <f t="shared" si="2"/>
        <v>8850</v>
      </c>
      <c r="P62" s="26">
        <f t="shared" si="3"/>
        <v>0</v>
      </c>
    </row>
    <row r="63" spans="1:16" ht="13.5">
      <c r="A63" s="350" t="s">
        <v>104</v>
      </c>
      <c r="B63" s="179">
        <v>259</v>
      </c>
      <c r="C63" s="329">
        <v>-0.24</v>
      </c>
      <c r="D63" s="179">
        <v>0</v>
      </c>
      <c r="E63" s="329">
        <v>0</v>
      </c>
      <c r="F63" s="179">
        <v>0</v>
      </c>
      <c r="G63" s="329">
        <v>0</v>
      </c>
      <c r="H63" s="179">
        <v>259</v>
      </c>
      <c r="I63" s="330">
        <v>-0.24</v>
      </c>
      <c r="J63" s="284">
        <v>435.45</v>
      </c>
      <c r="K63" s="70">
        <v>435.55</v>
      </c>
      <c r="L63" s="141">
        <f t="shared" si="0"/>
        <v>-0.10000000000002274</v>
      </c>
      <c r="M63" s="333">
        <f t="shared" si="1"/>
        <v>-0.022959476523940474</v>
      </c>
      <c r="N63" s="80">
        <f>Margins!B63</f>
        <v>600</v>
      </c>
      <c r="O63" s="26">
        <f t="shared" si="2"/>
        <v>0</v>
      </c>
      <c r="P63" s="26">
        <f t="shared" si="3"/>
        <v>0</v>
      </c>
    </row>
    <row r="64" spans="1:16" ht="13.5">
      <c r="A64" s="350" t="s">
        <v>48</v>
      </c>
      <c r="B64" s="179">
        <v>5995</v>
      </c>
      <c r="C64" s="329">
        <v>1.47</v>
      </c>
      <c r="D64" s="179">
        <v>285</v>
      </c>
      <c r="E64" s="329">
        <v>2.03</v>
      </c>
      <c r="F64" s="179">
        <v>22</v>
      </c>
      <c r="G64" s="329">
        <v>4.5</v>
      </c>
      <c r="H64" s="179">
        <v>6302</v>
      </c>
      <c r="I64" s="330">
        <v>1.5</v>
      </c>
      <c r="J64" s="284">
        <v>280.5</v>
      </c>
      <c r="K64" s="70">
        <v>269.3</v>
      </c>
      <c r="L64" s="141">
        <f t="shared" si="0"/>
        <v>11.199999999999989</v>
      </c>
      <c r="M64" s="333">
        <f t="shared" si="1"/>
        <v>4.158930560712955</v>
      </c>
      <c r="N64" s="80">
        <f>Margins!B64</f>
        <v>1100</v>
      </c>
      <c r="O64" s="26">
        <f t="shared" si="2"/>
        <v>313500</v>
      </c>
      <c r="P64" s="26">
        <f t="shared" si="3"/>
        <v>24200</v>
      </c>
    </row>
    <row r="65" spans="1:16" ht="13.5">
      <c r="A65" s="350" t="s">
        <v>6</v>
      </c>
      <c r="B65" s="179">
        <v>7156</v>
      </c>
      <c r="C65" s="329">
        <v>0.6</v>
      </c>
      <c r="D65" s="179">
        <v>360</v>
      </c>
      <c r="E65" s="329">
        <v>0.04</v>
      </c>
      <c r="F65" s="179">
        <v>63</v>
      </c>
      <c r="G65" s="329">
        <v>0.62</v>
      </c>
      <c r="H65" s="179">
        <v>7579</v>
      </c>
      <c r="I65" s="330">
        <v>0.56</v>
      </c>
      <c r="J65" s="284">
        <v>174.65</v>
      </c>
      <c r="K65" s="70">
        <v>176.8</v>
      </c>
      <c r="L65" s="141">
        <f t="shared" si="0"/>
        <v>-2.1500000000000057</v>
      </c>
      <c r="M65" s="333">
        <f t="shared" si="1"/>
        <v>-1.2160633484162928</v>
      </c>
      <c r="N65" s="80">
        <f>Margins!B65</f>
        <v>1125</v>
      </c>
      <c r="O65" s="26">
        <f t="shared" si="2"/>
        <v>405000</v>
      </c>
      <c r="P65" s="26">
        <f t="shared" si="3"/>
        <v>70875</v>
      </c>
    </row>
    <row r="66" spans="1:18" ht="13.5">
      <c r="A66" s="350" t="s">
        <v>193</v>
      </c>
      <c r="B66" s="179">
        <v>12294</v>
      </c>
      <c r="C66" s="329">
        <v>-0.3</v>
      </c>
      <c r="D66" s="179">
        <v>238</v>
      </c>
      <c r="E66" s="329">
        <v>-0.32</v>
      </c>
      <c r="F66" s="179">
        <v>11</v>
      </c>
      <c r="G66" s="329">
        <v>-0.5</v>
      </c>
      <c r="H66" s="179">
        <v>12543</v>
      </c>
      <c r="I66" s="330">
        <v>-0.3</v>
      </c>
      <c r="J66" s="284">
        <v>400.35</v>
      </c>
      <c r="K66" s="70">
        <v>398.95</v>
      </c>
      <c r="L66" s="141">
        <f t="shared" si="0"/>
        <v>1.400000000000034</v>
      </c>
      <c r="M66" s="333">
        <f t="shared" si="1"/>
        <v>0.3509211680661823</v>
      </c>
      <c r="N66" s="80">
        <f>Margins!B66</f>
        <v>1000</v>
      </c>
      <c r="O66" s="26">
        <f t="shared" si="2"/>
        <v>238000</v>
      </c>
      <c r="P66" s="26">
        <f t="shared" si="3"/>
        <v>11000</v>
      </c>
      <c r="R66" s="26"/>
    </row>
    <row r="67" spans="1:18" ht="13.5">
      <c r="A67" s="350" t="s">
        <v>183</v>
      </c>
      <c r="B67" s="179">
        <v>220</v>
      </c>
      <c r="C67" s="329">
        <v>0.04</v>
      </c>
      <c r="D67" s="179">
        <v>0</v>
      </c>
      <c r="E67" s="329">
        <v>0</v>
      </c>
      <c r="F67" s="179">
        <v>0</v>
      </c>
      <c r="G67" s="329">
        <v>0</v>
      </c>
      <c r="H67" s="179">
        <v>220</v>
      </c>
      <c r="I67" s="330">
        <v>0.04</v>
      </c>
      <c r="J67" s="284">
        <v>572.15</v>
      </c>
      <c r="K67" s="70">
        <v>566.1</v>
      </c>
      <c r="L67" s="141">
        <f t="shared" si="0"/>
        <v>6.0499999999999545</v>
      </c>
      <c r="M67" s="333">
        <f t="shared" si="1"/>
        <v>1.0687157745981195</v>
      </c>
      <c r="N67" s="80">
        <f>Margins!B67</f>
        <v>600</v>
      </c>
      <c r="O67" s="26">
        <f t="shared" si="2"/>
        <v>0</v>
      </c>
      <c r="P67" s="26">
        <f t="shared" si="3"/>
        <v>0</v>
      </c>
      <c r="R67" s="26"/>
    </row>
    <row r="68" spans="1:16" ht="13.5">
      <c r="A68" s="350" t="s">
        <v>147</v>
      </c>
      <c r="B68" s="179">
        <v>1955</v>
      </c>
      <c r="C68" s="329">
        <v>0.01</v>
      </c>
      <c r="D68" s="179">
        <v>0</v>
      </c>
      <c r="E68" s="329">
        <v>-1</v>
      </c>
      <c r="F68" s="179">
        <v>0</v>
      </c>
      <c r="G68" s="329">
        <v>0</v>
      </c>
      <c r="H68" s="179">
        <v>1955</v>
      </c>
      <c r="I68" s="330">
        <v>0.01</v>
      </c>
      <c r="J68" s="284">
        <v>607.5</v>
      </c>
      <c r="K68" s="70">
        <v>613.25</v>
      </c>
      <c r="L68" s="141">
        <f aca="true" t="shared" si="4" ref="L68:L129">J68-K68</f>
        <v>-5.75</v>
      </c>
      <c r="M68" s="333">
        <f aca="true" t="shared" si="5" ref="M68:M129">L68/K68*100</f>
        <v>-0.9376273950264982</v>
      </c>
      <c r="N68" s="80">
        <f>Margins!B68</f>
        <v>400</v>
      </c>
      <c r="O68" s="26">
        <f t="shared" si="2"/>
        <v>0</v>
      </c>
      <c r="P68" s="26">
        <f t="shared" si="3"/>
        <v>0</v>
      </c>
    </row>
    <row r="69" spans="1:16" ht="13.5">
      <c r="A69" s="350" t="s">
        <v>159</v>
      </c>
      <c r="B69" s="179">
        <v>291</v>
      </c>
      <c r="C69" s="329">
        <v>3.28</v>
      </c>
      <c r="D69" s="179">
        <v>1</v>
      </c>
      <c r="E69" s="329">
        <v>0</v>
      </c>
      <c r="F69" s="179">
        <v>0</v>
      </c>
      <c r="G69" s="329">
        <v>0</v>
      </c>
      <c r="H69" s="179">
        <v>292</v>
      </c>
      <c r="I69" s="330">
        <v>3.29</v>
      </c>
      <c r="J69" s="284">
        <v>2176</v>
      </c>
      <c r="K69" s="70">
        <v>2039.55</v>
      </c>
      <c r="L69" s="141">
        <f t="shared" si="4"/>
        <v>136.45000000000005</v>
      </c>
      <c r="M69" s="333">
        <f t="shared" si="5"/>
        <v>6.690201269887967</v>
      </c>
      <c r="N69" s="80">
        <f>Margins!B69</f>
        <v>250</v>
      </c>
      <c r="O69" s="26">
        <f aca="true" t="shared" si="6" ref="O69:O129">D69*N69</f>
        <v>250</v>
      </c>
      <c r="P69" s="26">
        <f aca="true" t="shared" si="7" ref="P69:P129">F69*N69</f>
        <v>0</v>
      </c>
    </row>
    <row r="70" spans="1:16" ht="13.5">
      <c r="A70" s="350" t="s">
        <v>148</v>
      </c>
      <c r="B70" s="179">
        <v>219</v>
      </c>
      <c r="C70" s="329">
        <v>0.24</v>
      </c>
      <c r="D70" s="179">
        <v>29</v>
      </c>
      <c r="E70" s="329">
        <v>0.26</v>
      </c>
      <c r="F70" s="179">
        <v>1</v>
      </c>
      <c r="G70" s="329">
        <v>0</v>
      </c>
      <c r="H70" s="179">
        <v>249</v>
      </c>
      <c r="I70" s="330">
        <v>0.25</v>
      </c>
      <c r="J70" s="284">
        <v>29.45</v>
      </c>
      <c r="K70" s="70">
        <v>28.9</v>
      </c>
      <c r="L70" s="141">
        <f t="shared" si="4"/>
        <v>0.5500000000000007</v>
      </c>
      <c r="M70" s="333">
        <f t="shared" si="5"/>
        <v>1.9031141868512136</v>
      </c>
      <c r="N70" s="80">
        <f>Margins!B70</f>
        <v>12500</v>
      </c>
      <c r="O70" s="26">
        <f t="shared" si="6"/>
        <v>362500</v>
      </c>
      <c r="P70" s="26">
        <f t="shared" si="7"/>
        <v>12500</v>
      </c>
    </row>
    <row r="71" spans="1:18" ht="13.5">
      <c r="A71" s="350" t="s">
        <v>184</v>
      </c>
      <c r="B71" s="179">
        <v>296</v>
      </c>
      <c r="C71" s="329">
        <v>0.57</v>
      </c>
      <c r="D71" s="179">
        <v>0</v>
      </c>
      <c r="E71" s="329">
        <v>0</v>
      </c>
      <c r="F71" s="179">
        <v>0</v>
      </c>
      <c r="G71" s="329">
        <v>0</v>
      </c>
      <c r="H71" s="179">
        <v>296</v>
      </c>
      <c r="I71" s="330">
        <v>0.57</v>
      </c>
      <c r="J71" s="284">
        <v>115.6</v>
      </c>
      <c r="K71" s="70">
        <v>112.6</v>
      </c>
      <c r="L71" s="141">
        <f t="shared" si="4"/>
        <v>3</v>
      </c>
      <c r="M71" s="333">
        <f t="shared" si="5"/>
        <v>2.664298401420959</v>
      </c>
      <c r="N71" s="80">
        <f>Margins!B71</f>
        <v>4000</v>
      </c>
      <c r="O71" s="26">
        <f t="shared" si="6"/>
        <v>0</v>
      </c>
      <c r="P71" s="26">
        <f t="shared" si="7"/>
        <v>0</v>
      </c>
      <c r="R71" s="26"/>
    </row>
    <row r="72" spans="1:18" ht="13.5">
      <c r="A72" s="350" t="s">
        <v>194</v>
      </c>
      <c r="B72" s="179">
        <v>1611</v>
      </c>
      <c r="C72" s="329">
        <v>3.84</v>
      </c>
      <c r="D72" s="179">
        <v>40</v>
      </c>
      <c r="E72" s="329">
        <v>9</v>
      </c>
      <c r="F72" s="179">
        <v>4</v>
      </c>
      <c r="G72" s="329">
        <v>0</v>
      </c>
      <c r="H72" s="179">
        <v>1655</v>
      </c>
      <c r="I72" s="330">
        <v>3.91</v>
      </c>
      <c r="J72" s="284">
        <v>127.65</v>
      </c>
      <c r="K72" s="70">
        <v>119.15</v>
      </c>
      <c r="L72" s="141">
        <f t="shared" si="4"/>
        <v>8.5</v>
      </c>
      <c r="M72" s="333">
        <f t="shared" si="5"/>
        <v>7.133864876206462</v>
      </c>
      <c r="N72" s="80">
        <f>Margins!B72</f>
        <v>2500</v>
      </c>
      <c r="O72" s="26">
        <f t="shared" si="6"/>
        <v>100000</v>
      </c>
      <c r="P72" s="26">
        <f t="shared" si="7"/>
        <v>10000</v>
      </c>
      <c r="R72" s="26"/>
    </row>
    <row r="73" spans="1:16" ht="13.5">
      <c r="A73" s="350" t="s">
        <v>160</v>
      </c>
      <c r="B73" s="179">
        <v>117</v>
      </c>
      <c r="C73" s="329">
        <v>-0.28</v>
      </c>
      <c r="D73" s="179">
        <v>1</v>
      </c>
      <c r="E73" s="329">
        <v>0</v>
      </c>
      <c r="F73" s="179">
        <v>0</v>
      </c>
      <c r="G73" s="329">
        <v>0</v>
      </c>
      <c r="H73" s="179">
        <v>118</v>
      </c>
      <c r="I73" s="330">
        <v>-0.28</v>
      </c>
      <c r="J73" s="284">
        <v>159.6</v>
      </c>
      <c r="K73" s="70">
        <v>158.15</v>
      </c>
      <c r="L73" s="141">
        <f t="shared" si="4"/>
        <v>1.4499999999999886</v>
      </c>
      <c r="M73" s="333">
        <f t="shared" si="5"/>
        <v>0.9168510907366352</v>
      </c>
      <c r="N73" s="80">
        <f>Margins!B73</f>
        <v>1700</v>
      </c>
      <c r="O73" s="26">
        <f t="shared" si="6"/>
        <v>1700</v>
      </c>
      <c r="P73" s="26">
        <f t="shared" si="7"/>
        <v>0</v>
      </c>
    </row>
    <row r="74" spans="1:16" ht="13.5">
      <c r="A74" s="350" t="s">
        <v>357</v>
      </c>
      <c r="B74" s="179">
        <v>2742</v>
      </c>
      <c r="C74" s="329">
        <v>0.08</v>
      </c>
      <c r="D74" s="179">
        <v>60</v>
      </c>
      <c r="E74" s="329">
        <v>-0.33</v>
      </c>
      <c r="F74" s="179">
        <v>7</v>
      </c>
      <c r="G74" s="329">
        <v>2.5</v>
      </c>
      <c r="H74" s="179">
        <v>2809</v>
      </c>
      <c r="I74" s="330">
        <v>0.07</v>
      </c>
      <c r="J74" s="284">
        <v>245.2</v>
      </c>
      <c r="K74" s="26">
        <v>243.15</v>
      </c>
      <c r="L74" s="141">
        <f t="shared" si="4"/>
        <v>2.049999999999983</v>
      </c>
      <c r="M74" s="333">
        <f t="shared" si="5"/>
        <v>0.8431009664815886</v>
      </c>
      <c r="N74" s="80">
        <f>Margins!B74</f>
        <v>850</v>
      </c>
      <c r="O74" s="26">
        <f t="shared" si="6"/>
        <v>51000</v>
      </c>
      <c r="P74" s="26">
        <f t="shared" si="7"/>
        <v>5950</v>
      </c>
    </row>
    <row r="75" spans="1:16" ht="13.5">
      <c r="A75" s="350" t="s">
        <v>226</v>
      </c>
      <c r="B75" s="179">
        <v>4865</v>
      </c>
      <c r="C75" s="329">
        <v>-0.29</v>
      </c>
      <c r="D75" s="179">
        <v>82</v>
      </c>
      <c r="E75" s="329">
        <v>-0.09</v>
      </c>
      <c r="F75" s="179">
        <v>6</v>
      </c>
      <c r="G75" s="329">
        <v>0</v>
      </c>
      <c r="H75" s="179">
        <v>4953</v>
      </c>
      <c r="I75" s="330">
        <v>-0.28</v>
      </c>
      <c r="J75" s="284">
        <v>1460.7</v>
      </c>
      <c r="K75" s="70">
        <v>1452.1</v>
      </c>
      <c r="L75" s="141">
        <f t="shared" si="4"/>
        <v>8.600000000000136</v>
      </c>
      <c r="M75" s="333">
        <f t="shared" si="5"/>
        <v>0.5922457131051675</v>
      </c>
      <c r="N75" s="80">
        <f>Margins!B75</f>
        <v>200</v>
      </c>
      <c r="O75" s="26">
        <f t="shared" si="6"/>
        <v>16400</v>
      </c>
      <c r="P75" s="26">
        <f t="shared" si="7"/>
        <v>1200</v>
      </c>
    </row>
    <row r="76" spans="1:16" ht="13.5">
      <c r="A76" s="350" t="s">
        <v>7</v>
      </c>
      <c r="B76" s="179">
        <v>2799</v>
      </c>
      <c r="C76" s="329">
        <v>0.37</v>
      </c>
      <c r="D76" s="179">
        <v>9</v>
      </c>
      <c r="E76" s="329">
        <v>-0.36</v>
      </c>
      <c r="F76" s="179">
        <v>1</v>
      </c>
      <c r="G76" s="329">
        <v>0</v>
      </c>
      <c r="H76" s="179">
        <v>2809</v>
      </c>
      <c r="I76" s="330">
        <v>0.37</v>
      </c>
      <c r="J76" s="284">
        <v>807.85</v>
      </c>
      <c r="K76" s="70">
        <v>786.95</v>
      </c>
      <c r="L76" s="141">
        <f t="shared" si="4"/>
        <v>20.899999999999977</v>
      </c>
      <c r="M76" s="333">
        <f t="shared" si="5"/>
        <v>2.655823114556195</v>
      </c>
      <c r="N76" s="80">
        <f>Margins!B76</f>
        <v>625</v>
      </c>
      <c r="O76" s="26">
        <f t="shared" si="6"/>
        <v>5625</v>
      </c>
      <c r="P76" s="26">
        <f t="shared" si="7"/>
        <v>625</v>
      </c>
    </row>
    <row r="77" spans="1:18" ht="13.5">
      <c r="A77" s="350" t="s">
        <v>185</v>
      </c>
      <c r="B77" s="179">
        <v>809</v>
      </c>
      <c r="C77" s="329">
        <v>0.43</v>
      </c>
      <c r="D77" s="179">
        <v>0</v>
      </c>
      <c r="E77" s="329">
        <v>0</v>
      </c>
      <c r="F77" s="179">
        <v>0</v>
      </c>
      <c r="G77" s="329">
        <v>0</v>
      </c>
      <c r="H77" s="179">
        <v>809</v>
      </c>
      <c r="I77" s="330">
        <v>0.43</v>
      </c>
      <c r="J77" s="284">
        <v>436.15</v>
      </c>
      <c r="K77" s="70">
        <v>441</v>
      </c>
      <c r="L77" s="141">
        <f t="shared" si="4"/>
        <v>-4.850000000000023</v>
      </c>
      <c r="M77" s="333">
        <f t="shared" si="5"/>
        <v>-1.0997732426303908</v>
      </c>
      <c r="N77" s="80">
        <f>Margins!B77</f>
        <v>1200</v>
      </c>
      <c r="O77" s="26">
        <f t="shared" si="6"/>
        <v>0</v>
      </c>
      <c r="P77" s="26">
        <f t="shared" si="7"/>
        <v>0</v>
      </c>
      <c r="R77" s="26"/>
    </row>
    <row r="78" spans="1:16" ht="13.5">
      <c r="A78" s="350" t="s">
        <v>240</v>
      </c>
      <c r="B78" s="179">
        <v>2792</v>
      </c>
      <c r="C78" s="329">
        <v>-0.27</v>
      </c>
      <c r="D78" s="179">
        <v>8</v>
      </c>
      <c r="E78" s="329">
        <v>-0.38</v>
      </c>
      <c r="F78" s="179">
        <v>0</v>
      </c>
      <c r="G78" s="329">
        <v>-1</v>
      </c>
      <c r="H78" s="179">
        <v>2800</v>
      </c>
      <c r="I78" s="330">
        <v>-0.27</v>
      </c>
      <c r="J78" s="284">
        <v>905.9</v>
      </c>
      <c r="K78" s="70">
        <v>903.8</v>
      </c>
      <c r="L78" s="141">
        <f t="shared" si="4"/>
        <v>2.1000000000000227</v>
      </c>
      <c r="M78" s="333">
        <f t="shared" si="5"/>
        <v>0.2323522903297215</v>
      </c>
      <c r="N78" s="80">
        <f>Margins!B78</f>
        <v>400</v>
      </c>
      <c r="O78" s="26">
        <f t="shared" si="6"/>
        <v>3200</v>
      </c>
      <c r="P78" s="26">
        <f t="shared" si="7"/>
        <v>0</v>
      </c>
    </row>
    <row r="79" spans="1:16" ht="13.5">
      <c r="A79" s="350" t="s">
        <v>223</v>
      </c>
      <c r="B79" s="179">
        <v>490</v>
      </c>
      <c r="C79" s="329">
        <v>-0.42</v>
      </c>
      <c r="D79" s="179">
        <v>40</v>
      </c>
      <c r="E79" s="329">
        <v>-0.31</v>
      </c>
      <c r="F79" s="179">
        <v>23</v>
      </c>
      <c r="G79" s="329">
        <v>-0.28</v>
      </c>
      <c r="H79" s="179">
        <v>553</v>
      </c>
      <c r="I79" s="330">
        <v>-0.41</v>
      </c>
      <c r="J79" s="284">
        <v>235.15</v>
      </c>
      <c r="K79" s="70">
        <v>232.35</v>
      </c>
      <c r="L79" s="141">
        <f t="shared" si="4"/>
        <v>2.8000000000000114</v>
      </c>
      <c r="M79" s="333">
        <f t="shared" si="5"/>
        <v>1.2050785452980466</v>
      </c>
      <c r="N79" s="80">
        <f>Margins!B79</f>
        <v>1250</v>
      </c>
      <c r="O79" s="26">
        <f t="shared" si="6"/>
        <v>50000</v>
      </c>
      <c r="P79" s="26">
        <f t="shared" si="7"/>
        <v>28750</v>
      </c>
    </row>
    <row r="80" spans="1:18" ht="13.5">
      <c r="A80" s="350" t="s">
        <v>186</v>
      </c>
      <c r="B80" s="179">
        <v>9686</v>
      </c>
      <c r="C80" s="329">
        <v>1.91</v>
      </c>
      <c r="D80" s="179">
        <v>214</v>
      </c>
      <c r="E80" s="329">
        <v>8.73</v>
      </c>
      <c r="F80" s="179">
        <v>22</v>
      </c>
      <c r="G80" s="329">
        <v>3.4</v>
      </c>
      <c r="H80" s="179">
        <v>9922</v>
      </c>
      <c r="I80" s="330">
        <v>1.96</v>
      </c>
      <c r="J80" s="284">
        <v>272.2</v>
      </c>
      <c r="K80" s="70">
        <v>254.3</v>
      </c>
      <c r="L80" s="141">
        <f t="shared" si="4"/>
        <v>17.899999999999977</v>
      </c>
      <c r="M80" s="333">
        <f t="shared" si="5"/>
        <v>7.03893039716869</v>
      </c>
      <c r="N80" s="80">
        <f>Margins!B80</f>
        <v>1600</v>
      </c>
      <c r="O80" s="26">
        <f t="shared" si="6"/>
        <v>342400</v>
      </c>
      <c r="P80" s="26">
        <f t="shared" si="7"/>
        <v>35200</v>
      </c>
      <c r="R80" s="26"/>
    </row>
    <row r="81" spans="1:16" ht="13.5">
      <c r="A81" s="350" t="s">
        <v>161</v>
      </c>
      <c r="B81" s="179">
        <v>35</v>
      </c>
      <c r="C81" s="329">
        <v>-0.74</v>
      </c>
      <c r="D81" s="179">
        <v>2</v>
      </c>
      <c r="E81" s="329">
        <v>-0.33</v>
      </c>
      <c r="F81" s="179">
        <v>1</v>
      </c>
      <c r="G81" s="329">
        <v>0</v>
      </c>
      <c r="H81" s="179">
        <v>38</v>
      </c>
      <c r="I81" s="330">
        <v>-0.72</v>
      </c>
      <c r="J81" s="284">
        <v>39.8</v>
      </c>
      <c r="K81" s="70">
        <v>39.95</v>
      </c>
      <c r="L81" s="141">
        <f t="shared" si="4"/>
        <v>-0.15000000000000568</v>
      </c>
      <c r="M81" s="333">
        <f t="shared" si="5"/>
        <v>-0.37546933667085275</v>
      </c>
      <c r="N81" s="80">
        <f>Margins!B81</f>
        <v>8900</v>
      </c>
      <c r="O81" s="26">
        <f t="shared" si="6"/>
        <v>17800</v>
      </c>
      <c r="P81" s="26">
        <f t="shared" si="7"/>
        <v>8900</v>
      </c>
    </row>
    <row r="82" spans="1:16" ht="13.5">
      <c r="A82" s="350" t="s">
        <v>8</v>
      </c>
      <c r="B82" s="179">
        <v>1861</v>
      </c>
      <c r="C82" s="329">
        <v>-0.02</v>
      </c>
      <c r="D82" s="179">
        <v>200</v>
      </c>
      <c r="E82" s="329">
        <v>-0.07</v>
      </c>
      <c r="F82" s="179">
        <v>24</v>
      </c>
      <c r="G82" s="329">
        <v>0</v>
      </c>
      <c r="H82" s="179">
        <v>2085</v>
      </c>
      <c r="I82" s="330">
        <v>-0.02</v>
      </c>
      <c r="J82" s="284">
        <v>132.4</v>
      </c>
      <c r="K82" s="70">
        <v>132.4</v>
      </c>
      <c r="L82" s="141">
        <f t="shared" si="4"/>
        <v>0</v>
      </c>
      <c r="M82" s="333">
        <f t="shared" si="5"/>
        <v>0</v>
      </c>
      <c r="N82" s="80">
        <f>Margins!B82</f>
        <v>1600</v>
      </c>
      <c r="O82" s="26">
        <f t="shared" si="6"/>
        <v>320000</v>
      </c>
      <c r="P82" s="26">
        <f t="shared" si="7"/>
        <v>38400</v>
      </c>
    </row>
    <row r="83" spans="1:18" ht="13.5">
      <c r="A83" s="350" t="s">
        <v>195</v>
      </c>
      <c r="B83" s="179">
        <v>142</v>
      </c>
      <c r="C83" s="329">
        <v>-0.18</v>
      </c>
      <c r="D83" s="179">
        <v>32</v>
      </c>
      <c r="E83" s="329">
        <v>-0.24</v>
      </c>
      <c r="F83" s="179">
        <v>16</v>
      </c>
      <c r="G83" s="329">
        <v>4.33</v>
      </c>
      <c r="H83" s="179">
        <v>190</v>
      </c>
      <c r="I83" s="330">
        <v>-0.13</v>
      </c>
      <c r="J83" s="284">
        <v>11.7</v>
      </c>
      <c r="K83" s="70">
        <v>11.65</v>
      </c>
      <c r="L83" s="141">
        <f t="shared" si="4"/>
        <v>0.049999999999998934</v>
      </c>
      <c r="M83" s="333">
        <f t="shared" si="5"/>
        <v>0.429184549356214</v>
      </c>
      <c r="N83" s="80">
        <f>Margins!B83</f>
        <v>28000</v>
      </c>
      <c r="O83" s="26">
        <f t="shared" si="6"/>
        <v>896000</v>
      </c>
      <c r="P83" s="26">
        <f t="shared" si="7"/>
        <v>448000</v>
      </c>
      <c r="R83" s="26"/>
    </row>
    <row r="84" spans="1:16" ht="13.5">
      <c r="A84" s="350" t="s">
        <v>218</v>
      </c>
      <c r="B84" s="179">
        <v>1140</v>
      </c>
      <c r="C84" s="329">
        <v>0.8</v>
      </c>
      <c r="D84" s="179">
        <v>27</v>
      </c>
      <c r="E84" s="329">
        <v>1.08</v>
      </c>
      <c r="F84" s="179">
        <v>0</v>
      </c>
      <c r="G84" s="329">
        <v>0</v>
      </c>
      <c r="H84" s="179">
        <v>1167</v>
      </c>
      <c r="I84" s="330">
        <v>0.81</v>
      </c>
      <c r="J84" s="284">
        <v>209.3</v>
      </c>
      <c r="K84" s="70">
        <v>203.55</v>
      </c>
      <c r="L84" s="141">
        <f t="shared" si="4"/>
        <v>5.75</v>
      </c>
      <c r="M84" s="333">
        <f t="shared" si="5"/>
        <v>2.824858757062147</v>
      </c>
      <c r="N84" s="80">
        <f>Margins!B84</f>
        <v>1150</v>
      </c>
      <c r="O84" s="26">
        <f t="shared" si="6"/>
        <v>31050</v>
      </c>
      <c r="P84" s="26">
        <f t="shared" si="7"/>
        <v>0</v>
      </c>
    </row>
    <row r="85" spans="1:18" ht="13.5">
      <c r="A85" s="350" t="s">
        <v>187</v>
      </c>
      <c r="B85" s="179">
        <v>1385</v>
      </c>
      <c r="C85" s="329">
        <v>0.66</v>
      </c>
      <c r="D85" s="179">
        <v>0</v>
      </c>
      <c r="E85" s="329">
        <v>-1</v>
      </c>
      <c r="F85" s="179">
        <v>0</v>
      </c>
      <c r="G85" s="329">
        <v>0</v>
      </c>
      <c r="H85" s="179">
        <v>1385</v>
      </c>
      <c r="I85" s="330">
        <v>0.66</v>
      </c>
      <c r="J85" s="284">
        <v>204.85</v>
      </c>
      <c r="K85" s="70">
        <v>204.3</v>
      </c>
      <c r="L85" s="141">
        <f t="shared" si="4"/>
        <v>0.549999999999983</v>
      </c>
      <c r="M85" s="333">
        <f t="shared" si="5"/>
        <v>0.26921194322074543</v>
      </c>
      <c r="N85" s="80">
        <f>Margins!B85</f>
        <v>2200</v>
      </c>
      <c r="O85" s="26">
        <f t="shared" si="6"/>
        <v>0</v>
      </c>
      <c r="P85" s="26">
        <f t="shared" si="7"/>
        <v>0</v>
      </c>
      <c r="R85" s="26"/>
    </row>
    <row r="86" spans="1:16" ht="13.5">
      <c r="A86" s="350" t="s">
        <v>162</v>
      </c>
      <c r="B86" s="179">
        <v>61</v>
      </c>
      <c r="C86" s="329">
        <v>-0.45</v>
      </c>
      <c r="D86" s="179">
        <v>5</v>
      </c>
      <c r="E86" s="329">
        <v>0.25</v>
      </c>
      <c r="F86" s="179">
        <v>0</v>
      </c>
      <c r="G86" s="329">
        <v>0</v>
      </c>
      <c r="H86" s="179">
        <v>66</v>
      </c>
      <c r="I86" s="330">
        <v>-0.43</v>
      </c>
      <c r="J86" s="284">
        <v>58.2</v>
      </c>
      <c r="K86" s="70">
        <v>58.55</v>
      </c>
      <c r="L86" s="141">
        <f t="shared" si="4"/>
        <v>-0.3499999999999943</v>
      </c>
      <c r="M86" s="333">
        <f t="shared" si="5"/>
        <v>-0.5977796754910236</v>
      </c>
      <c r="N86" s="80">
        <f>Margins!B86</f>
        <v>5900</v>
      </c>
      <c r="O86" s="26">
        <f t="shared" si="6"/>
        <v>29500</v>
      </c>
      <c r="P86" s="26">
        <f t="shared" si="7"/>
        <v>0</v>
      </c>
    </row>
    <row r="87" spans="1:16" ht="13.5">
      <c r="A87" s="350" t="s">
        <v>163</v>
      </c>
      <c r="B87" s="179">
        <v>64</v>
      </c>
      <c r="C87" s="329">
        <v>-0.32</v>
      </c>
      <c r="D87" s="179">
        <v>0</v>
      </c>
      <c r="E87" s="329">
        <v>0</v>
      </c>
      <c r="F87" s="179">
        <v>0</v>
      </c>
      <c r="G87" s="329">
        <v>0</v>
      </c>
      <c r="H87" s="179">
        <v>64</v>
      </c>
      <c r="I87" s="330">
        <v>-0.32</v>
      </c>
      <c r="J87" s="284">
        <v>241.85</v>
      </c>
      <c r="K87" s="70">
        <v>240.25</v>
      </c>
      <c r="L87" s="141">
        <f t="shared" si="4"/>
        <v>1.5999999999999943</v>
      </c>
      <c r="M87" s="333">
        <f t="shared" si="5"/>
        <v>0.6659729448491131</v>
      </c>
      <c r="N87" s="80">
        <f>Margins!B87</f>
        <v>2090</v>
      </c>
      <c r="O87" s="26">
        <f t="shared" si="6"/>
        <v>0</v>
      </c>
      <c r="P87" s="26">
        <f t="shared" si="7"/>
        <v>0</v>
      </c>
    </row>
    <row r="88" spans="1:16" ht="13.5">
      <c r="A88" s="350" t="s">
        <v>137</v>
      </c>
      <c r="B88" s="179">
        <v>2975</v>
      </c>
      <c r="C88" s="329">
        <v>-0.23</v>
      </c>
      <c r="D88" s="179">
        <v>491</v>
      </c>
      <c r="E88" s="329">
        <v>-0.53</v>
      </c>
      <c r="F88" s="179">
        <v>67</v>
      </c>
      <c r="G88" s="329">
        <v>-0.55</v>
      </c>
      <c r="H88" s="179">
        <v>3533</v>
      </c>
      <c r="I88" s="330">
        <v>-0.3</v>
      </c>
      <c r="J88" s="284">
        <v>143.1</v>
      </c>
      <c r="K88" s="70">
        <v>145.35</v>
      </c>
      <c r="L88" s="141">
        <f t="shared" si="4"/>
        <v>-2.25</v>
      </c>
      <c r="M88" s="333">
        <f t="shared" si="5"/>
        <v>-1.5479876160990713</v>
      </c>
      <c r="N88" s="80">
        <f>Margins!B88</f>
        <v>3250</v>
      </c>
      <c r="O88" s="26">
        <f t="shared" si="6"/>
        <v>1595750</v>
      </c>
      <c r="P88" s="26">
        <f t="shared" si="7"/>
        <v>217750</v>
      </c>
    </row>
    <row r="89" spans="1:16" ht="13.5">
      <c r="A89" s="350" t="s">
        <v>50</v>
      </c>
      <c r="B89" s="179">
        <v>8166</v>
      </c>
      <c r="C89" s="329">
        <v>0.41</v>
      </c>
      <c r="D89" s="179">
        <v>209</v>
      </c>
      <c r="E89" s="329">
        <v>0.38</v>
      </c>
      <c r="F89" s="179">
        <v>5</v>
      </c>
      <c r="G89" s="329">
        <v>4</v>
      </c>
      <c r="H89" s="179">
        <v>8380</v>
      </c>
      <c r="I89" s="330">
        <v>0.41</v>
      </c>
      <c r="J89" s="284">
        <v>820.3</v>
      </c>
      <c r="K89" s="70">
        <v>802.25</v>
      </c>
      <c r="L89" s="141">
        <f t="shared" si="4"/>
        <v>18.049999999999955</v>
      </c>
      <c r="M89" s="333">
        <f t="shared" si="5"/>
        <v>2.249922094110309</v>
      </c>
      <c r="N89" s="80">
        <f>Margins!B89</f>
        <v>450</v>
      </c>
      <c r="O89" s="26">
        <f t="shared" si="6"/>
        <v>94050</v>
      </c>
      <c r="P89" s="26">
        <f t="shared" si="7"/>
        <v>2250</v>
      </c>
    </row>
    <row r="90" spans="1:18" ht="13.5">
      <c r="A90" s="350" t="s">
        <v>188</v>
      </c>
      <c r="B90" s="179">
        <v>617</v>
      </c>
      <c r="C90" s="329">
        <v>0.06</v>
      </c>
      <c r="D90" s="179">
        <v>6</v>
      </c>
      <c r="E90" s="329">
        <v>-0.33</v>
      </c>
      <c r="F90" s="179">
        <v>0</v>
      </c>
      <c r="G90" s="329">
        <v>0</v>
      </c>
      <c r="H90" s="179">
        <v>623</v>
      </c>
      <c r="I90" s="330">
        <v>0.05</v>
      </c>
      <c r="J90" s="284">
        <v>195.45</v>
      </c>
      <c r="K90" s="70">
        <v>192.05</v>
      </c>
      <c r="L90" s="141">
        <f t="shared" si="4"/>
        <v>3.3999999999999773</v>
      </c>
      <c r="M90" s="333">
        <f t="shared" si="5"/>
        <v>1.770372298880488</v>
      </c>
      <c r="N90" s="80">
        <f>Margins!B90</f>
        <v>1050</v>
      </c>
      <c r="O90" s="26">
        <f t="shared" si="6"/>
        <v>6300</v>
      </c>
      <c r="P90" s="26">
        <f t="shared" si="7"/>
        <v>0</v>
      </c>
      <c r="R90" s="26"/>
    </row>
    <row r="91" spans="1:16" ht="13.5">
      <c r="A91" s="350" t="s">
        <v>94</v>
      </c>
      <c r="B91" s="179">
        <v>624</v>
      </c>
      <c r="C91" s="329">
        <v>0.13</v>
      </c>
      <c r="D91" s="179">
        <v>2</v>
      </c>
      <c r="E91" s="329">
        <v>0</v>
      </c>
      <c r="F91" s="179">
        <v>0</v>
      </c>
      <c r="G91" s="329">
        <v>0</v>
      </c>
      <c r="H91" s="179">
        <v>626</v>
      </c>
      <c r="I91" s="330">
        <v>0.13</v>
      </c>
      <c r="J91" s="284">
        <v>228.5</v>
      </c>
      <c r="K91" s="70">
        <v>227.85</v>
      </c>
      <c r="L91" s="141">
        <f t="shared" si="4"/>
        <v>0.6500000000000057</v>
      </c>
      <c r="M91" s="333">
        <f t="shared" si="5"/>
        <v>0.2852754004827763</v>
      </c>
      <c r="N91" s="80">
        <f>Margins!B91</f>
        <v>1200</v>
      </c>
      <c r="O91" s="26">
        <f t="shared" si="6"/>
        <v>2400</v>
      </c>
      <c r="P91" s="26">
        <f t="shared" si="7"/>
        <v>0</v>
      </c>
    </row>
    <row r="92" spans="1:16" ht="13.5">
      <c r="A92" s="350" t="s">
        <v>360</v>
      </c>
      <c r="B92" s="179">
        <v>5784</v>
      </c>
      <c r="C92" s="329">
        <v>-0.33</v>
      </c>
      <c r="D92" s="179">
        <v>61</v>
      </c>
      <c r="E92" s="329">
        <v>-0.46</v>
      </c>
      <c r="F92" s="179">
        <v>0</v>
      </c>
      <c r="G92" s="329">
        <v>0</v>
      </c>
      <c r="H92" s="179">
        <v>5845</v>
      </c>
      <c r="I92" s="330">
        <v>-0.33</v>
      </c>
      <c r="J92" s="284">
        <v>460.9</v>
      </c>
      <c r="K92" s="284">
        <v>468.95</v>
      </c>
      <c r="L92" s="141">
        <f t="shared" si="4"/>
        <v>-8.050000000000011</v>
      </c>
      <c r="M92" s="333">
        <f t="shared" si="5"/>
        <v>-1.716600916942107</v>
      </c>
      <c r="N92" s="80">
        <f>Margins!B92</f>
        <v>700</v>
      </c>
      <c r="O92" s="26">
        <f t="shared" si="6"/>
        <v>42700</v>
      </c>
      <c r="P92" s="26">
        <f t="shared" si="7"/>
        <v>0</v>
      </c>
    </row>
    <row r="93" spans="1:16" ht="13.5">
      <c r="A93" s="350" t="s">
        <v>241</v>
      </c>
      <c r="B93" s="179">
        <v>584</v>
      </c>
      <c r="C93" s="329">
        <v>2.12</v>
      </c>
      <c r="D93" s="179">
        <v>0</v>
      </c>
      <c r="E93" s="329">
        <v>0</v>
      </c>
      <c r="F93" s="179">
        <v>0</v>
      </c>
      <c r="G93" s="329">
        <v>0</v>
      </c>
      <c r="H93" s="179">
        <v>584</v>
      </c>
      <c r="I93" s="330">
        <v>2.12</v>
      </c>
      <c r="J93" s="284">
        <v>401.4</v>
      </c>
      <c r="K93" s="70">
        <v>392.75</v>
      </c>
      <c r="L93" s="141">
        <f t="shared" si="4"/>
        <v>8.649999999999977</v>
      </c>
      <c r="M93" s="333">
        <f t="shared" si="5"/>
        <v>2.2024188415022223</v>
      </c>
      <c r="N93" s="80">
        <f>Margins!B93</f>
        <v>650</v>
      </c>
      <c r="O93" s="26">
        <f t="shared" si="6"/>
        <v>0</v>
      </c>
      <c r="P93" s="26">
        <f t="shared" si="7"/>
        <v>0</v>
      </c>
    </row>
    <row r="94" spans="1:16" ht="13.5">
      <c r="A94" s="350" t="s">
        <v>95</v>
      </c>
      <c r="B94" s="179">
        <v>2269</v>
      </c>
      <c r="C94" s="329">
        <v>0.31</v>
      </c>
      <c r="D94" s="179">
        <v>4</v>
      </c>
      <c r="E94" s="329">
        <v>0</v>
      </c>
      <c r="F94" s="179">
        <v>0</v>
      </c>
      <c r="G94" s="329">
        <v>0</v>
      </c>
      <c r="H94" s="179">
        <v>2273</v>
      </c>
      <c r="I94" s="330">
        <v>0.31</v>
      </c>
      <c r="J94" s="284">
        <v>507.8</v>
      </c>
      <c r="K94" s="70">
        <v>501.1</v>
      </c>
      <c r="L94" s="141">
        <f t="shared" si="4"/>
        <v>6.699999999999989</v>
      </c>
      <c r="M94" s="333">
        <f t="shared" si="5"/>
        <v>1.3370584713629992</v>
      </c>
      <c r="N94" s="80">
        <f>Margins!B94</f>
        <v>1200</v>
      </c>
      <c r="O94" s="26">
        <f t="shared" si="6"/>
        <v>4800</v>
      </c>
      <c r="P94" s="26">
        <f t="shared" si="7"/>
        <v>0</v>
      </c>
    </row>
    <row r="95" spans="1:16" ht="13.5">
      <c r="A95" s="350" t="s">
        <v>242</v>
      </c>
      <c r="B95" s="179">
        <v>4239</v>
      </c>
      <c r="C95" s="329">
        <v>0.15</v>
      </c>
      <c r="D95" s="179">
        <v>211</v>
      </c>
      <c r="E95" s="329">
        <v>0.01</v>
      </c>
      <c r="F95" s="179">
        <v>36</v>
      </c>
      <c r="G95" s="329">
        <v>0.29</v>
      </c>
      <c r="H95" s="179">
        <v>4486</v>
      </c>
      <c r="I95" s="330">
        <v>0.14</v>
      </c>
      <c r="J95" s="284">
        <v>147.45</v>
      </c>
      <c r="K95" s="70">
        <v>143.85</v>
      </c>
      <c r="L95" s="141">
        <f t="shared" si="4"/>
        <v>3.5999999999999943</v>
      </c>
      <c r="M95" s="333">
        <f t="shared" si="5"/>
        <v>2.502606882168922</v>
      </c>
      <c r="N95" s="80">
        <f>Margins!B95</f>
        <v>2800</v>
      </c>
      <c r="O95" s="26">
        <f t="shared" si="6"/>
        <v>590800</v>
      </c>
      <c r="P95" s="26">
        <f t="shared" si="7"/>
        <v>100800</v>
      </c>
    </row>
    <row r="96" spans="1:16" ht="13.5">
      <c r="A96" s="350" t="s">
        <v>243</v>
      </c>
      <c r="B96" s="179">
        <v>7410</v>
      </c>
      <c r="C96" s="329">
        <v>-0.43</v>
      </c>
      <c r="D96" s="179">
        <v>23</v>
      </c>
      <c r="E96" s="329">
        <v>0.92</v>
      </c>
      <c r="F96" s="179">
        <v>0</v>
      </c>
      <c r="G96" s="329">
        <v>0</v>
      </c>
      <c r="H96" s="179">
        <v>7433</v>
      </c>
      <c r="I96" s="330">
        <v>-0.42</v>
      </c>
      <c r="J96" s="284">
        <v>1011.7</v>
      </c>
      <c r="K96" s="70">
        <v>1015.8</v>
      </c>
      <c r="L96" s="141">
        <f t="shared" si="4"/>
        <v>-4.099999999999909</v>
      </c>
      <c r="M96" s="333">
        <f t="shared" si="5"/>
        <v>-0.40362276038589384</v>
      </c>
      <c r="N96" s="80">
        <f>Margins!B96</f>
        <v>300</v>
      </c>
      <c r="O96" s="26">
        <f t="shared" si="6"/>
        <v>6900</v>
      </c>
      <c r="P96" s="26">
        <f t="shared" si="7"/>
        <v>0</v>
      </c>
    </row>
    <row r="97" spans="1:16" ht="13.5">
      <c r="A97" s="350" t="s">
        <v>244</v>
      </c>
      <c r="B97" s="179">
        <v>1659</v>
      </c>
      <c r="C97" s="329">
        <v>0.13</v>
      </c>
      <c r="D97" s="179">
        <v>75</v>
      </c>
      <c r="E97" s="329">
        <v>0.25</v>
      </c>
      <c r="F97" s="179">
        <v>8</v>
      </c>
      <c r="G97" s="329">
        <v>7</v>
      </c>
      <c r="H97" s="179">
        <v>1742</v>
      </c>
      <c r="I97" s="330">
        <v>0.13</v>
      </c>
      <c r="J97" s="284">
        <v>375.45</v>
      </c>
      <c r="K97" s="70">
        <v>371.7</v>
      </c>
      <c r="L97" s="141">
        <f t="shared" si="4"/>
        <v>3.75</v>
      </c>
      <c r="M97" s="333">
        <f t="shared" si="5"/>
        <v>1.0088781275221952</v>
      </c>
      <c r="N97" s="80">
        <f>Margins!B97</f>
        <v>800</v>
      </c>
      <c r="O97" s="26">
        <f t="shared" si="6"/>
        <v>60000</v>
      </c>
      <c r="P97" s="26">
        <f t="shared" si="7"/>
        <v>6400</v>
      </c>
    </row>
    <row r="98" spans="1:16" ht="13.5">
      <c r="A98" s="350" t="s">
        <v>251</v>
      </c>
      <c r="B98" s="179">
        <v>29341</v>
      </c>
      <c r="C98" s="329">
        <v>0.5</v>
      </c>
      <c r="D98" s="179">
        <v>1859</v>
      </c>
      <c r="E98" s="329">
        <v>0.95</v>
      </c>
      <c r="F98" s="179">
        <v>425</v>
      </c>
      <c r="G98" s="329">
        <v>0.44</v>
      </c>
      <c r="H98" s="179">
        <v>31625</v>
      </c>
      <c r="I98" s="330">
        <v>0.52</v>
      </c>
      <c r="J98" s="284">
        <v>466.25</v>
      </c>
      <c r="K98" s="70">
        <v>447.75</v>
      </c>
      <c r="L98" s="141">
        <f t="shared" si="4"/>
        <v>18.5</v>
      </c>
      <c r="M98" s="333">
        <f t="shared" si="5"/>
        <v>4.1317699609156895</v>
      </c>
      <c r="N98" s="80">
        <f>Margins!B98</f>
        <v>700</v>
      </c>
      <c r="O98" s="26">
        <f t="shared" si="6"/>
        <v>1301300</v>
      </c>
      <c r="P98" s="26">
        <f t="shared" si="7"/>
        <v>297500</v>
      </c>
    </row>
    <row r="99" spans="1:16" ht="13.5">
      <c r="A99" s="350" t="s">
        <v>113</v>
      </c>
      <c r="B99" s="179">
        <v>5313</v>
      </c>
      <c r="C99" s="329">
        <v>0.79</v>
      </c>
      <c r="D99" s="179">
        <v>158</v>
      </c>
      <c r="E99" s="329">
        <v>2.04</v>
      </c>
      <c r="F99" s="179">
        <v>9</v>
      </c>
      <c r="G99" s="329">
        <v>8</v>
      </c>
      <c r="H99" s="179">
        <v>5480</v>
      </c>
      <c r="I99" s="330">
        <v>0.82</v>
      </c>
      <c r="J99" s="284">
        <v>540.2</v>
      </c>
      <c r="K99" s="70">
        <v>531.2</v>
      </c>
      <c r="L99" s="141">
        <f t="shared" si="4"/>
        <v>9</v>
      </c>
      <c r="M99" s="333">
        <f t="shared" si="5"/>
        <v>1.694277108433735</v>
      </c>
      <c r="N99" s="80">
        <f>Margins!B99</f>
        <v>550</v>
      </c>
      <c r="O99" s="26">
        <f t="shared" si="6"/>
        <v>86900</v>
      </c>
      <c r="P99" s="26">
        <f t="shared" si="7"/>
        <v>4950</v>
      </c>
    </row>
    <row r="100" spans="1:16" ht="13.5">
      <c r="A100" s="350" t="s">
        <v>164</v>
      </c>
      <c r="B100" s="179">
        <v>5318</v>
      </c>
      <c r="C100" s="329">
        <v>-0.34</v>
      </c>
      <c r="D100" s="179">
        <v>51</v>
      </c>
      <c r="E100" s="329">
        <v>-0.35</v>
      </c>
      <c r="F100" s="179">
        <v>0</v>
      </c>
      <c r="G100" s="329">
        <v>-1</v>
      </c>
      <c r="H100" s="179">
        <v>5369</v>
      </c>
      <c r="I100" s="330">
        <v>-0.34</v>
      </c>
      <c r="J100" s="284">
        <v>577.25</v>
      </c>
      <c r="K100" s="70">
        <v>571.2</v>
      </c>
      <c r="L100" s="141">
        <f t="shared" si="4"/>
        <v>6.0499999999999545</v>
      </c>
      <c r="M100" s="333">
        <f t="shared" si="5"/>
        <v>1.059173669467779</v>
      </c>
      <c r="N100" s="80">
        <f>Margins!B100</f>
        <v>550</v>
      </c>
      <c r="O100" s="26">
        <f t="shared" si="6"/>
        <v>28050</v>
      </c>
      <c r="P100" s="26">
        <f t="shared" si="7"/>
        <v>0</v>
      </c>
    </row>
    <row r="101" spans="1:16" ht="13.5">
      <c r="A101" s="350" t="s">
        <v>219</v>
      </c>
      <c r="B101" s="179">
        <v>20289</v>
      </c>
      <c r="C101" s="329">
        <v>-0.15</v>
      </c>
      <c r="D101" s="179">
        <v>1090</v>
      </c>
      <c r="E101" s="329">
        <v>-0.5</v>
      </c>
      <c r="F101" s="179">
        <v>521</v>
      </c>
      <c r="G101" s="329">
        <v>-0.15</v>
      </c>
      <c r="H101" s="179">
        <v>21900</v>
      </c>
      <c r="I101" s="330">
        <v>-0.18</v>
      </c>
      <c r="J101" s="284">
        <v>1253.7</v>
      </c>
      <c r="K101" s="70">
        <v>1259.45</v>
      </c>
      <c r="L101" s="141">
        <f t="shared" si="4"/>
        <v>-5.75</v>
      </c>
      <c r="M101" s="333">
        <f t="shared" si="5"/>
        <v>-0.4565484933899718</v>
      </c>
      <c r="N101" s="80">
        <f>Margins!B101</f>
        <v>300</v>
      </c>
      <c r="O101" s="26">
        <f t="shared" si="6"/>
        <v>327000</v>
      </c>
      <c r="P101" s="26">
        <f t="shared" si="7"/>
        <v>156300</v>
      </c>
    </row>
    <row r="102" spans="1:16" ht="13.5">
      <c r="A102" s="350" t="s">
        <v>233</v>
      </c>
      <c r="B102" s="179">
        <v>425</v>
      </c>
      <c r="C102" s="329">
        <v>-0.61</v>
      </c>
      <c r="D102" s="179">
        <v>68</v>
      </c>
      <c r="E102" s="329">
        <v>-0.06</v>
      </c>
      <c r="F102" s="179">
        <v>0</v>
      </c>
      <c r="G102" s="329">
        <v>-1</v>
      </c>
      <c r="H102" s="179">
        <v>493</v>
      </c>
      <c r="I102" s="330">
        <v>-0.57</v>
      </c>
      <c r="J102" s="284">
        <v>64.1</v>
      </c>
      <c r="K102" s="70">
        <v>63.85</v>
      </c>
      <c r="L102" s="141">
        <f t="shared" si="4"/>
        <v>0.2499999999999929</v>
      </c>
      <c r="M102" s="333">
        <f t="shared" si="5"/>
        <v>0.3915426781519074</v>
      </c>
      <c r="N102" s="80">
        <f>Margins!B102</f>
        <v>3350</v>
      </c>
      <c r="O102" s="26">
        <f t="shared" si="6"/>
        <v>227800</v>
      </c>
      <c r="P102" s="26">
        <f t="shared" si="7"/>
        <v>0</v>
      </c>
    </row>
    <row r="103" spans="1:16" ht="13.5">
      <c r="A103" s="350" t="s">
        <v>252</v>
      </c>
      <c r="B103" s="179">
        <v>5114</v>
      </c>
      <c r="C103" s="329">
        <v>0.36</v>
      </c>
      <c r="D103" s="179">
        <v>266</v>
      </c>
      <c r="E103" s="329">
        <v>0.55</v>
      </c>
      <c r="F103" s="179">
        <v>19</v>
      </c>
      <c r="G103" s="329">
        <v>-0.05</v>
      </c>
      <c r="H103" s="179">
        <v>5399</v>
      </c>
      <c r="I103" s="330">
        <v>0.37</v>
      </c>
      <c r="J103" s="284">
        <v>82.75</v>
      </c>
      <c r="K103" s="70">
        <v>79.6</v>
      </c>
      <c r="L103" s="141">
        <f t="shared" si="4"/>
        <v>3.1500000000000057</v>
      </c>
      <c r="M103" s="333">
        <f t="shared" si="5"/>
        <v>3.9572864321608114</v>
      </c>
      <c r="N103" s="80">
        <f>Margins!B103</f>
        <v>2700</v>
      </c>
      <c r="O103" s="26">
        <f t="shared" si="6"/>
        <v>718200</v>
      </c>
      <c r="P103" s="26">
        <f t="shared" si="7"/>
        <v>51300</v>
      </c>
    </row>
    <row r="104" spans="1:16" ht="13.5">
      <c r="A104" s="350" t="s">
        <v>220</v>
      </c>
      <c r="B104" s="179">
        <v>9059</v>
      </c>
      <c r="C104" s="329">
        <v>0.6</v>
      </c>
      <c r="D104" s="179">
        <v>924</v>
      </c>
      <c r="E104" s="329">
        <v>1.91</v>
      </c>
      <c r="F104" s="179">
        <v>183</v>
      </c>
      <c r="G104" s="329">
        <v>1.2</v>
      </c>
      <c r="H104" s="179">
        <v>10166</v>
      </c>
      <c r="I104" s="330">
        <v>0.67</v>
      </c>
      <c r="J104" s="284">
        <v>476.65</v>
      </c>
      <c r="K104" s="70">
        <v>467.55</v>
      </c>
      <c r="L104" s="141">
        <f t="shared" si="4"/>
        <v>9.099999999999966</v>
      </c>
      <c r="M104" s="333">
        <f t="shared" si="5"/>
        <v>1.9463159020425551</v>
      </c>
      <c r="N104" s="80">
        <f>Margins!B104</f>
        <v>600</v>
      </c>
      <c r="O104" s="26">
        <f t="shared" si="6"/>
        <v>554400</v>
      </c>
      <c r="P104" s="26">
        <f t="shared" si="7"/>
        <v>109800</v>
      </c>
    </row>
    <row r="105" spans="1:16" ht="13.5">
      <c r="A105" s="350" t="s">
        <v>221</v>
      </c>
      <c r="B105" s="179">
        <v>11611</v>
      </c>
      <c r="C105" s="329">
        <v>0.26</v>
      </c>
      <c r="D105" s="179">
        <v>683</v>
      </c>
      <c r="E105" s="329">
        <v>0.07</v>
      </c>
      <c r="F105" s="179">
        <v>291</v>
      </c>
      <c r="G105" s="329">
        <v>0.05</v>
      </c>
      <c r="H105" s="179">
        <v>12585</v>
      </c>
      <c r="I105" s="330">
        <v>0.24</v>
      </c>
      <c r="J105" s="284">
        <v>1264.45</v>
      </c>
      <c r="K105" s="70">
        <v>1223.7</v>
      </c>
      <c r="L105" s="141">
        <f t="shared" si="4"/>
        <v>40.75</v>
      </c>
      <c r="M105" s="333">
        <f t="shared" si="5"/>
        <v>3.3300645583067743</v>
      </c>
      <c r="N105" s="80">
        <f>Margins!B105</f>
        <v>500</v>
      </c>
      <c r="O105" s="26">
        <f t="shared" si="6"/>
        <v>341500</v>
      </c>
      <c r="P105" s="26">
        <f t="shared" si="7"/>
        <v>145500</v>
      </c>
    </row>
    <row r="106" spans="1:16" ht="13.5">
      <c r="A106" s="350" t="s">
        <v>51</v>
      </c>
      <c r="B106" s="179">
        <v>43</v>
      </c>
      <c r="C106" s="329">
        <v>-0.12</v>
      </c>
      <c r="D106" s="179">
        <v>4</v>
      </c>
      <c r="E106" s="329">
        <v>1</v>
      </c>
      <c r="F106" s="179">
        <v>0</v>
      </c>
      <c r="G106" s="329">
        <v>0</v>
      </c>
      <c r="H106" s="179">
        <v>47</v>
      </c>
      <c r="I106" s="330">
        <v>-0.08</v>
      </c>
      <c r="J106" s="284">
        <v>158.8</v>
      </c>
      <c r="K106" s="70">
        <v>158.2</v>
      </c>
      <c r="L106" s="141">
        <f t="shared" si="4"/>
        <v>0.6000000000000227</v>
      </c>
      <c r="M106" s="333">
        <f t="shared" si="5"/>
        <v>0.37926675094818124</v>
      </c>
      <c r="N106" s="80">
        <f>Margins!B106</f>
        <v>1600</v>
      </c>
      <c r="O106" s="26">
        <f t="shared" si="6"/>
        <v>6400</v>
      </c>
      <c r="P106" s="26">
        <f t="shared" si="7"/>
        <v>0</v>
      </c>
    </row>
    <row r="107" spans="1:18" ht="13.5">
      <c r="A107" s="350" t="s">
        <v>245</v>
      </c>
      <c r="B107" s="179">
        <v>8002</v>
      </c>
      <c r="C107" s="329">
        <v>-0.31</v>
      </c>
      <c r="D107" s="179">
        <v>74</v>
      </c>
      <c r="E107" s="329">
        <v>0.03</v>
      </c>
      <c r="F107" s="179">
        <v>3</v>
      </c>
      <c r="G107" s="329">
        <v>2</v>
      </c>
      <c r="H107" s="179">
        <v>8079</v>
      </c>
      <c r="I107" s="330">
        <v>-0.3</v>
      </c>
      <c r="J107" s="284">
        <v>1134.85</v>
      </c>
      <c r="K107" s="70">
        <v>1136.85</v>
      </c>
      <c r="L107" s="141">
        <f t="shared" si="4"/>
        <v>-2</v>
      </c>
      <c r="M107" s="333">
        <f t="shared" si="5"/>
        <v>-0.17592470422659104</v>
      </c>
      <c r="N107" s="80">
        <f>Margins!B107</f>
        <v>375</v>
      </c>
      <c r="O107" s="26">
        <f t="shared" si="6"/>
        <v>27750</v>
      </c>
      <c r="P107" s="26">
        <f t="shared" si="7"/>
        <v>1125</v>
      </c>
      <c r="R107" s="26"/>
    </row>
    <row r="108" spans="1:18" ht="13.5">
      <c r="A108" s="350" t="s">
        <v>196</v>
      </c>
      <c r="B108" s="179">
        <v>620</v>
      </c>
      <c r="C108" s="329">
        <v>-0.35</v>
      </c>
      <c r="D108" s="179">
        <v>22</v>
      </c>
      <c r="E108" s="329">
        <v>0.83</v>
      </c>
      <c r="F108" s="179">
        <v>0</v>
      </c>
      <c r="G108" s="329">
        <v>0</v>
      </c>
      <c r="H108" s="179">
        <v>642</v>
      </c>
      <c r="I108" s="330">
        <v>-0.34</v>
      </c>
      <c r="J108" s="284">
        <v>187.5</v>
      </c>
      <c r="K108" s="70">
        <v>185.7</v>
      </c>
      <c r="L108" s="141">
        <f t="shared" si="4"/>
        <v>1.8000000000000114</v>
      </c>
      <c r="M108" s="333">
        <f t="shared" si="5"/>
        <v>0.9693053311793277</v>
      </c>
      <c r="N108" s="80">
        <f>Margins!B108</f>
        <v>1500</v>
      </c>
      <c r="O108" s="26">
        <f t="shared" si="6"/>
        <v>33000</v>
      </c>
      <c r="P108" s="26">
        <f t="shared" si="7"/>
        <v>0</v>
      </c>
      <c r="R108" s="26"/>
    </row>
    <row r="109" spans="1:16" ht="13.5">
      <c r="A109" s="350" t="s">
        <v>197</v>
      </c>
      <c r="B109" s="179">
        <v>168</v>
      </c>
      <c r="C109" s="329">
        <v>-0.57</v>
      </c>
      <c r="D109" s="179">
        <v>0</v>
      </c>
      <c r="E109" s="329">
        <v>0</v>
      </c>
      <c r="F109" s="179">
        <v>0</v>
      </c>
      <c r="G109" s="329">
        <v>0</v>
      </c>
      <c r="H109" s="179">
        <v>168</v>
      </c>
      <c r="I109" s="330">
        <v>-0.57</v>
      </c>
      <c r="J109" s="284">
        <v>334.1</v>
      </c>
      <c r="K109" s="70">
        <v>330.5</v>
      </c>
      <c r="L109" s="141">
        <f t="shared" si="4"/>
        <v>3.6000000000000227</v>
      </c>
      <c r="M109" s="333">
        <f t="shared" si="5"/>
        <v>1.0892586989410054</v>
      </c>
      <c r="N109" s="80">
        <f>Margins!B109</f>
        <v>850</v>
      </c>
      <c r="O109" s="26">
        <f t="shared" si="6"/>
        <v>0</v>
      </c>
      <c r="P109" s="26">
        <f t="shared" si="7"/>
        <v>0</v>
      </c>
    </row>
    <row r="110" spans="1:16" ht="13.5">
      <c r="A110" s="350" t="s">
        <v>165</v>
      </c>
      <c r="B110" s="179">
        <v>6655</v>
      </c>
      <c r="C110" s="329">
        <v>0.11</v>
      </c>
      <c r="D110" s="179">
        <v>21</v>
      </c>
      <c r="E110" s="329">
        <v>0</v>
      </c>
      <c r="F110" s="179">
        <v>6</v>
      </c>
      <c r="G110" s="329">
        <v>0</v>
      </c>
      <c r="H110" s="179">
        <v>6682</v>
      </c>
      <c r="I110" s="330">
        <v>0.11</v>
      </c>
      <c r="J110" s="284">
        <v>551.75</v>
      </c>
      <c r="K110" s="70">
        <v>529.75</v>
      </c>
      <c r="L110" s="141">
        <f t="shared" si="4"/>
        <v>22</v>
      </c>
      <c r="M110" s="333">
        <f t="shared" si="5"/>
        <v>4.1529023124115145</v>
      </c>
      <c r="N110" s="80">
        <f>Margins!B110</f>
        <v>875</v>
      </c>
      <c r="O110" s="26">
        <f t="shared" si="6"/>
        <v>18375</v>
      </c>
      <c r="P110" s="26">
        <f t="shared" si="7"/>
        <v>5250</v>
      </c>
    </row>
    <row r="111" spans="1:16" ht="13.5">
      <c r="A111" s="350" t="s">
        <v>166</v>
      </c>
      <c r="B111" s="179">
        <v>1439</v>
      </c>
      <c r="C111" s="329">
        <v>0.33</v>
      </c>
      <c r="D111" s="179">
        <v>0</v>
      </c>
      <c r="E111" s="329">
        <v>0</v>
      </c>
      <c r="F111" s="179">
        <v>0</v>
      </c>
      <c r="G111" s="329">
        <v>0</v>
      </c>
      <c r="H111" s="179">
        <v>1439</v>
      </c>
      <c r="I111" s="330">
        <v>0.33</v>
      </c>
      <c r="J111" s="284">
        <v>980.05</v>
      </c>
      <c r="K111" s="70">
        <v>958.35</v>
      </c>
      <c r="L111" s="141">
        <f t="shared" si="4"/>
        <v>21.699999999999932</v>
      </c>
      <c r="M111" s="333">
        <f t="shared" si="5"/>
        <v>2.2643084468096135</v>
      </c>
      <c r="N111" s="80">
        <f>Margins!B111</f>
        <v>450</v>
      </c>
      <c r="O111" s="26">
        <f t="shared" si="6"/>
        <v>0</v>
      </c>
      <c r="P111" s="26">
        <f t="shared" si="7"/>
        <v>0</v>
      </c>
    </row>
    <row r="112" spans="1:16" ht="13.5">
      <c r="A112" s="350" t="s">
        <v>231</v>
      </c>
      <c r="B112" s="179">
        <v>602</v>
      </c>
      <c r="C112" s="329">
        <v>-0.57</v>
      </c>
      <c r="D112" s="179">
        <v>2</v>
      </c>
      <c r="E112" s="329">
        <v>0</v>
      </c>
      <c r="F112" s="179">
        <v>42</v>
      </c>
      <c r="G112" s="329">
        <v>0</v>
      </c>
      <c r="H112" s="179">
        <v>646</v>
      </c>
      <c r="I112" s="330">
        <v>-0.54</v>
      </c>
      <c r="J112" s="284">
        <v>1331.4</v>
      </c>
      <c r="K112" s="70">
        <v>1326.6</v>
      </c>
      <c r="L112" s="141">
        <f t="shared" si="4"/>
        <v>4.800000000000182</v>
      </c>
      <c r="M112" s="333">
        <f t="shared" si="5"/>
        <v>0.361827227498883</v>
      </c>
      <c r="N112" s="80">
        <f>Margins!B112</f>
        <v>250</v>
      </c>
      <c r="O112" s="26">
        <f t="shared" si="6"/>
        <v>500</v>
      </c>
      <c r="P112" s="26">
        <f t="shared" si="7"/>
        <v>10500</v>
      </c>
    </row>
    <row r="113" spans="1:16" ht="13.5">
      <c r="A113" s="350" t="s">
        <v>246</v>
      </c>
      <c r="B113" s="179">
        <v>5634</v>
      </c>
      <c r="C113" s="329">
        <v>0.1</v>
      </c>
      <c r="D113" s="179">
        <v>5</v>
      </c>
      <c r="E113" s="329">
        <v>0.67</v>
      </c>
      <c r="F113" s="179">
        <v>0</v>
      </c>
      <c r="G113" s="329">
        <v>0</v>
      </c>
      <c r="H113" s="179">
        <v>5639</v>
      </c>
      <c r="I113" s="330">
        <v>0.1</v>
      </c>
      <c r="J113" s="284">
        <v>1303.7</v>
      </c>
      <c r="K113" s="70">
        <v>1313.75</v>
      </c>
      <c r="L113" s="141">
        <f t="shared" si="4"/>
        <v>-10.049999999999955</v>
      </c>
      <c r="M113" s="333">
        <f t="shared" si="5"/>
        <v>-0.7649857278782077</v>
      </c>
      <c r="N113" s="80">
        <f>Margins!B113</f>
        <v>200</v>
      </c>
      <c r="O113" s="26">
        <f t="shared" si="6"/>
        <v>1000</v>
      </c>
      <c r="P113" s="26">
        <f t="shared" si="7"/>
        <v>0</v>
      </c>
    </row>
    <row r="114" spans="1:16" ht="13.5">
      <c r="A114" s="350" t="s">
        <v>105</v>
      </c>
      <c r="B114" s="179">
        <v>497</v>
      </c>
      <c r="C114" s="329">
        <v>-0.16</v>
      </c>
      <c r="D114" s="179">
        <v>10</v>
      </c>
      <c r="E114" s="329">
        <v>-0.68</v>
      </c>
      <c r="F114" s="179">
        <v>4</v>
      </c>
      <c r="G114" s="329">
        <v>0.33</v>
      </c>
      <c r="H114" s="179">
        <v>511</v>
      </c>
      <c r="I114" s="330">
        <v>-0.19</v>
      </c>
      <c r="J114" s="284">
        <v>73.3</v>
      </c>
      <c r="K114" s="70">
        <v>73.45</v>
      </c>
      <c r="L114" s="141">
        <f t="shared" si="4"/>
        <v>-0.15000000000000568</v>
      </c>
      <c r="M114" s="333">
        <f t="shared" si="5"/>
        <v>-0.20422055820286683</v>
      </c>
      <c r="N114" s="80">
        <f>Margins!B114</f>
        <v>7600</v>
      </c>
      <c r="O114" s="26">
        <f t="shared" si="6"/>
        <v>76000</v>
      </c>
      <c r="P114" s="26">
        <f t="shared" si="7"/>
        <v>30400</v>
      </c>
    </row>
    <row r="115" spans="1:16" ht="13.5">
      <c r="A115" s="350" t="s">
        <v>167</v>
      </c>
      <c r="B115" s="179">
        <v>353</v>
      </c>
      <c r="C115" s="329">
        <v>0.49</v>
      </c>
      <c r="D115" s="179">
        <v>9</v>
      </c>
      <c r="E115" s="329">
        <v>0</v>
      </c>
      <c r="F115" s="179">
        <v>3</v>
      </c>
      <c r="G115" s="329">
        <v>0</v>
      </c>
      <c r="H115" s="179">
        <v>365</v>
      </c>
      <c r="I115" s="330">
        <v>0.48</v>
      </c>
      <c r="J115" s="284">
        <v>224.35</v>
      </c>
      <c r="K115" s="70">
        <v>218.85</v>
      </c>
      <c r="L115" s="141">
        <f t="shared" si="4"/>
        <v>5.5</v>
      </c>
      <c r="M115" s="333">
        <f t="shared" si="5"/>
        <v>2.513136851724926</v>
      </c>
      <c r="N115" s="80">
        <f>Margins!B115</f>
        <v>1350</v>
      </c>
      <c r="O115" s="26">
        <f t="shared" si="6"/>
        <v>12150</v>
      </c>
      <c r="P115" s="26">
        <f t="shared" si="7"/>
        <v>4050</v>
      </c>
    </row>
    <row r="116" spans="1:16" ht="13.5">
      <c r="A116" s="350" t="s">
        <v>224</v>
      </c>
      <c r="B116" s="179">
        <v>4783</v>
      </c>
      <c r="C116" s="329">
        <v>-0.24</v>
      </c>
      <c r="D116" s="179">
        <v>102</v>
      </c>
      <c r="E116" s="329">
        <v>-0.66</v>
      </c>
      <c r="F116" s="179">
        <v>25</v>
      </c>
      <c r="G116" s="329">
        <v>-0.64</v>
      </c>
      <c r="H116" s="179">
        <v>4910</v>
      </c>
      <c r="I116" s="330">
        <v>-0.26</v>
      </c>
      <c r="J116" s="284">
        <v>858.25</v>
      </c>
      <c r="K116" s="70">
        <v>848.45</v>
      </c>
      <c r="L116" s="141">
        <f t="shared" si="4"/>
        <v>9.799999999999955</v>
      </c>
      <c r="M116" s="333">
        <f t="shared" si="5"/>
        <v>1.1550474394484005</v>
      </c>
      <c r="N116" s="80">
        <f>Margins!B116</f>
        <v>412</v>
      </c>
      <c r="O116" s="26">
        <f t="shared" si="6"/>
        <v>42024</v>
      </c>
      <c r="P116" s="26">
        <f t="shared" si="7"/>
        <v>10300</v>
      </c>
    </row>
    <row r="117" spans="1:16" ht="13.5">
      <c r="A117" s="350" t="s">
        <v>247</v>
      </c>
      <c r="B117" s="179">
        <v>789</v>
      </c>
      <c r="C117" s="329">
        <v>-0.32</v>
      </c>
      <c r="D117" s="179">
        <v>1</v>
      </c>
      <c r="E117" s="329">
        <v>-0.9</v>
      </c>
      <c r="F117" s="179">
        <v>0</v>
      </c>
      <c r="G117" s="329">
        <v>0</v>
      </c>
      <c r="H117" s="179">
        <v>790</v>
      </c>
      <c r="I117" s="330">
        <v>-0.33</v>
      </c>
      <c r="J117" s="284">
        <v>558.9</v>
      </c>
      <c r="K117" s="70">
        <v>559.55</v>
      </c>
      <c r="L117" s="141">
        <f t="shared" si="4"/>
        <v>-0.6499999999999773</v>
      </c>
      <c r="M117" s="333">
        <f t="shared" si="5"/>
        <v>-0.11616477526583456</v>
      </c>
      <c r="N117" s="80">
        <f>Margins!B117</f>
        <v>800</v>
      </c>
      <c r="O117" s="26">
        <f t="shared" si="6"/>
        <v>800</v>
      </c>
      <c r="P117" s="26">
        <f t="shared" si="7"/>
        <v>0</v>
      </c>
    </row>
    <row r="118" spans="1:16" ht="13.5">
      <c r="A118" s="350" t="s">
        <v>201</v>
      </c>
      <c r="B118" s="179">
        <v>27905</v>
      </c>
      <c r="C118" s="329">
        <v>1.47</v>
      </c>
      <c r="D118" s="179">
        <v>2436</v>
      </c>
      <c r="E118" s="329">
        <v>1.63</v>
      </c>
      <c r="F118" s="179">
        <v>392</v>
      </c>
      <c r="G118" s="329">
        <v>1.74</v>
      </c>
      <c r="H118" s="179">
        <v>30733</v>
      </c>
      <c r="I118" s="330">
        <v>1.49</v>
      </c>
      <c r="J118" s="284">
        <v>459.15</v>
      </c>
      <c r="K118" s="70">
        <v>435.8</v>
      </c>
      <c r="L118" s="141">
        <f t="shared" si="4"/>
        <v>23.349999999999966</v>
      </c>
      <c r="M118" s="333">
        <f t="shared" si="5"/>
        <v>5.357962368058734</v>
      </c>
      <c r="N118" s="80">
        <f>Margins!B118</f>
        <v>675</v>
      </c>
      <c r="O118" s="26">
        <f t="shared" si="6"/>
        <v>1644300</v>
      </c>
      <c r="P118" s="26">
        <f t="shared" si="7"/>
        <v>264600</v>
      </c>
    </row>
    <row r="119" spans="1:16" ht="13.5">
      <c r="A119" s="350" t="s">
        <v>222</v>
      </c>
      <c r="B119" s="179">
        <v>374</v>
      </c>
      <c r="C119" s="329">
        <v>-0.48</v>
      </c>
      <c r="D119" s="179">
        <v>4</v>
      </c>
      <c r="E119" s="329">
        <v>-0.2</v>
      </c>
      <c r="F119" s="179">
        <v>0</v>
      </c>
      <c r="G119" s="329">
        <v>-1</v>
      </c>
      <c r="H119" s="179">
        <v>378</v>
      </c>
      <c r="I119" s="330">
        <v>-0.48</v>
      </c>
      <c r="J119" s="284">
        <v>716.65</v>
      </c>
      <c r="K119" s="70">
        <v>710.35</v>
      </c>
      <c r="L119" s="141">
        <f t="shared" si="4"/>
        <v>6.2999999999999545</v>
      </c>
      <c r="M119" s="333">
        <f t="shared" si="5"/>
        <v>0.8868867459702899</v>
      </c>
      <c r="N119" s="80">
        <f>Margins!B119</f>
        <v>275</v>
      </c>
      <c r="O119" s="26">
        <f t="shared" si="6"/>
        <v>1100</v>
      </c>
      <c r="P119" s="26">
        <f t="shared" si="7"/>
        <v>0</v>
      </c>
    </row>
    <row r="120" spans="1:18" ht="13.5">
      <c r="A120" s="350" t="s">
        <v>133</v>
      </c>
      <c r="B120" s="179">
        <v>5839</v>
      </c>
      <c r="C120" s="329">
        <v>0.15</v>
      </c>
      <c r="D120" s="179">
        <v>100</v>
      </c>
      <c r="E120" s="329">
        <v>-0.41</v>
      </c>
      <c r="F120" s="179">
        <v>7</v>
      </c>
      <c r="G120" s="329">
        <v>6</v>
      </c>
      <c r="H120" s="179">
        <v>5946</v>
      </c>
      <c r="I120" s="330">
        <v>0.13</v>
      </c>
      <c r="J120" s="284">
        <v>1160.2</v>
      </c>
      <c r="K120" s="70">
        <v>1149.6</v>
      </c>
      <c r="L120" s="141">
        <f t="shared" si="4"/>
        <v>10.600000000000136</v>
      </c>
      <c r="M120" s="333">
        <f t="shared" si="5"/>
        <v>0.9220598469032827</v>
      </c>
      <c r="N120" s="80">
        <f>Margins!B120</f>
        <v>250</v>
      </c>
      <c r="O120" s="26">
        <f t="shared" si="6"/>
        <v>25000</v>
      </c>
      <c r="P120" s="26">
        <f t="shared" si="7"/>
        <v>1750</v>
      </c>
      <c r="R120" s="26"/>
    </row>
    <row r="121" spans="1:18" ht="13.5">
      <c r="A121" s="350" t="s">
        <v>248</v>
      </c>
      <c r="B121" s="179">
        <v>2427</v>
      </c>
      <c r="C121" s="329">
        <v>-0.12</v>
      </c>
      <c r="D121" s="179">
        <v>3</v>
      </c>
      <c r="E121" s="329">
        <v>0.5</v>
      </c>
      <c r="F121" s="179">
        <v>0</v>
      </c>
      <c r="G121" s="329">
        <v>0</v>
      </c>
      <c r="H121" s="179">
        <v>2430</v>
      </c>
      <c r="I121" s="330">
        <v>-0.12</v>
      </c>
      <c r="J121" s="284">
        <v>759.8</v>
      </c>
      <c r="K121" s="70">
        <v>752.6</v>
      </c>
      <c r="L121" s="141">
        <f t="shared" si="4"/>
        <v>7.199999999999932</v>
      </c>
      <c r="M121" s="333">
        <f t="shared" si="5"/>
        <v>0.9566834972096641</v>
      </c>
      <c r="N121" s="80">
        <f>Margins!B121</f>
        <v>411</v>
      </c>
      <c r="O121" s="26">
        <f t="shared" si="6"/>
        <v>1233</v>
      </c>
      <c r="P121" s="26">
        <f t="shared" si="7"/>
        <v>0</v>
      </c>
      <c r="R121" s="26"/>
    </row>
    <row r="122" spans="1:16" ht="13.5">
      <c r="A122" s="350" t="s">
        <v>189</v>
      </c>
      <c r="B122" s="179">
        <v>267</v>
      </c>
      <c r="C122" s="329">
        <v>-0.23</v>
      </c>
      <c r="D122" s="179">
        <v>6</v>
      </c>
      <c r="E122" s="329">
        <v>0.2</v>
      </c>
      <c r="F122" s="179">
        <v>0</v>
      </c>
      <c r="G122" s="329">
        <v>0</v>
      </c>
      <c r="H122" s="179">
        <v>273</v>
      </c>
      <c r="I122" s="330">
        <v>-0.22</v>
      </c>
      <c r="J122" s="284">
        <v>87.65</v>
      </c>
      <c r="K122" s="70">
        <v>87.8</v>
      </c>
      <c r="L122" s="141">
        <f t="shared" si="4"/>
        <v>-0.14999999999999147</v>
      </c>
      <c r="M122" s="333">
        <f t="shared" si="5"/>
        <v>-0.17084282460135702</v>
      </c>
      <c r="N122" s="80">
        <f>Margins!B122</f>
        <v>2950</v>
      </c>
      <c r="O122" s="26">
        <f t="shared" si="6"/>
        <v>17700</v>
      </c>
      <c r="P122" s="26">
        <f t="shared" si="7"/>
        <v>0</v>
      </c>
    </row>
    <row r="123" spans="1:16" ht="13.5">
      <c r="A123" s="350" t="s">
        <v>96</v>
      </c>
      <c r="B123" s="179">
        <v>362</v>
      </c>
      <c r="C123" s="329">
        <v>0.53</v>
      </c>
      <c r="D123" s="179">
        <v>1</v>
      </c>
      <c r="E123" s="329">
        <v>-0.83</v>
      </c>
      <c r="F123" s="179">
        <v>0</v>
      </c>
      <c r="G123" s="329">
        <v>0</v>
      </c>
      <c r="H123" s="179">
        <v>363</v>
      </c>
      <c r="I123" s="330">
        <v>0.49</v>
      </c>
      <c r="J123" s="284">
        <v>119.15</v>
      </c>
      <c r="K123" s="70">
        <v>116.35</v>
      </c>
      <c r="L123" s="141">
        <f t="shared" si="4"/>
        <v>2.8000000000000114</v>
      </c>
      <c r="M123" s="333">
        <f t="shared" si="5"/>
        <v>2.4065320154705727</v>
      </c>
      <c r="N123" s="80">
        <f>Margins!B123</f>
        <v>4200</v>
      </c>
      <c r="O123" s="26">
        <f t="shared" si="6"/>
        <v>4200</v>
      </c>
      <c r="P123" s="26">
        <f t="shared" si="7"/>
        <v>0</v>
      </c>
    </row>
    <row r="124" spans="1:16" ht="13.5">
      <c r="A124" s="350" t="s">
        <v>168</v>
      </c>
      <c r="B124" s="179">
        <v>474</v>
      </c>
      <c r="C124" s="329">
        <v>0.05</v>
      </c>
      <c r="D124" s="179">
        <v>0</v>
      </c>
      <c r="E124" s="329">
        <v>0</v>
      </c>
      <c r="F124" s="179">
        <v>0</v>
      </c>
      <c r="G124" s="329">
        <v>0</v>
      </c>
      <c r="H124" s="179">
        <v>474</v>
      </c>
      <c r="I124" s="330">
        <v>0.05</v>
      </c>
      <c r="J124" s="284">
        <v>458.65</v>
      </c>
      <c r="K124" s="70">
        <v>448.2</v>
      </c>
      <c r="L124" s="141">
        <f t="shared" si="4"/>
        <v>10.449999999999989</v>
      </c>
      <c r="M124" s="333">
        <f t="shared" si="5"/>
        <v>2.331548415885763</v>
      </c>
      <c r="N124" s="80">
        <f>Margins!B124</f>
        <v>900</v>
      </c>
      <c r="O124" s="26">
        <f t="shared" si="6"/>
        <v>0</v>
      </c>
      <c r="P124" s="26">
        <f t="shared" si="7"/>
        <v>0</v>
      </c>
    </row>
    <row r="125" spans="1:16" ht="13.5">
      <c r="A125" s="350" t="s">
        <v>169</v>
      </c>
      <c r="B125" s="179">
        <v>97</v>
      </c>
      <c r="C125" s="329">
        <v>-0.43</v>
      </c>
      <c r="D125" s="179">
        <v>5</v>
      </c>
      <c r="E125" s="329">
        <v>0.67</v>
      </c>
      <c r="F125" s="179">
        <v>1</v>
      </c>
      <c r="G125" s="329">
        <v>0</v>
      </c>
      <c r="H125" s="179">
        <v>103</v>
      </c>
      <c r="I125" s="330">
        <v>-0.4</v>
      </c>
      <c r="J125" s="284">
        <v>48.25</v>
      </c>
      <c r="K125" s="70">
        <v>47</v>
      </c>
      <c r="L125" s="141">
        <f t="shared" si="4"/>
        <v>1.25</v>
      </c>
      <c r="M125" s="333">
        <f t="shared" si="5"/>
        <v>2.6595744680851063</v>
      </c>
      <c r="N125" s="80">
        <f>Margins!B125</f>
        <v>6900</v>
      </c>
      <c r="O125" s="26">
        <f t="shared" si="6"/>
        <v>34500</v>
      </c>
      <c r="P125" s="26">
        <f t="shared" si="7"/>
        <v>6900</v>
      </c>
    </row>
    <row r="126" spans="1:16" ht="13.5">
      <c r="A126" s="350" t="s">
        <v>170</v>
      </c>
      <c r="B126" s="179">
        <v>4124</v>
      </c>
      <c r="C126" s="329">
        <v>0.74</v>
      </c>
      <c r="D126" s="179">
        <v>21</v>
      </c>
      <c r="E126" s="329">
        <v>0.75</v>
      </c>
      <c r="F126" s="179">
        <v>1</v>
      </c>
      <c r="G126" s="329">
        <v>0</v>
      </c>
      <c r="H126" s="179">
        <v>4146</v>
      </c>
      <c r="I126" s="330">
        <v>0.74</v>
      </c>
      <c r="J126" s="284">
        <v>404.75</v>
      </c>
      <c r="K126" s="70">
        <v>392.3</v>
      </c>
      <c r="L126" s="141">
        <f t="shared" si="4"/>
        <v>12.449999999999989</v>
      </c>
      <c r="M126" s="333">
        <f t="shared" si="5"/>
        <v>3.1735916390517436</v>
      </c>
      <c r="N126" s="80">
        <f>Margins!B126</f>
        <v>525</v>
      </c>
      <c r="O126" s="26">
        <f t="shared" si="6"/>
        <v>11025</v>
      </c>
      <c r="P126" s="26">
        <f t="shared" si="7"/>
        <v>525</v>
      </c>
    </row>
    <row r="127" spans="1:16" ht="13.5">
      <c r="A127" s="350" t="s">
        <v>52</v>
      </c>
      <c r="B127" s="179">
        <v>3981</v>
      </c>
      <c r="C127" s="329">
        <v>0.38</v>
      </c>
      <c r="D127" s="179">
        <v>6</v>
      </c>
      <c r="E127" s="329">
        <v>-0.57</v>
      </c>
      <c r="F127" s="179">
        <v>1</v>
      </c>
      <c r="G127" s="329">
        <v>0</v>
      </c>
      <c r="H127" s="179">
        <v>3988</v>
      </c>
      <c r="I127" s="330">
        <v>0.38</v>
      </c>
      <c r="J127" s="284">
        <v>566.65</v>
      </c>
      <c r="K127" s="70">
        <v>569.55</v>
      </c>
      <c r="L127" s="141">
        <f t="shared" si="4"/>
        <v>-2.8999999999999773</v>
      </c>
      <c r="M127" s="333">
        <f t="shared" si="5"/>
        <v>-0.5091739092265785</v>
      </c>
      <c r="N127" s="80">
        <f>Margins!B127</f>
        <v>600</v>
      </c>
      <c r="O127" s="26">
        <f t="shared" si="6"/>
        <v>3600</v>
      </c>
      <c r="P127" s="26">
        <f t="shared" si="7"/>
        <v>600</v>
      </c>
    </row>
    <row r="128" spans="1:17" ht="15" customHeight="1">
      <c r="A128" s="350" t="s">
        <v>171</v>
      </c>
      <c r="B128" s="179">
        <v>332</v>
      </c>
      <c r="C128" s="329">
        <v>0.29</v>
      </c>
      <c r="D128" s="179">
        <v>0</v>
      </c>
      <c r="E128" s="329">
        <v>0</v>
      </c>
      <c r="F128" s="179">
        <v>0</v>
      </c>
      <c r="G128" s="329">
        <v>0</v>
      </c>
      <c r="H128" s="179">
        <v>332</v>
      </c>
      <c r="I128" s="330">
        <v>0.29</v>
      </c>
      <c r="J128" s="284">
        <v>345.2</v>
      </c>
      <c r="K128" s="70">
        <v>348.1</v>
      </c>
      <c r="L128" s="141">
        <f t="shared" si="4"/>
        <v>-2.900000000000034</v>
      </c>
      <c r="M128" s="333">
        <f t="shared" si="5"/>
        <v>-0.8330939385234225</v>
      </c>
      <c r="N128" s="80">
        <f>Margins!B128</f>
        <v>600</v>
      </c>
      <c r="O128" s="26">
        <f t="shared" si="6"/>
        <v>0</v>
      </c>
      <c r="P128" s="26">
        <f t="shared" si="7"/>
        <v>0</v>
      </c>
      <c r="Q128" s="70"/>
    </row>
    <row r="129" spans="1:17" ht="15" customHeight="1" thickBot="1">
      <c r="A129" s="351" t="s">
        <v>227</v>
      </c>
      <c r="B129" s="179">
        <v>25986</v>
      </c>
      <c r="C129" s="329">
        <v>0.61</v>
      </c>
      <c r="D129" s="179">
        <v>8141</v>
      </c>
      <c r="E129" s="329">
        <v>1.08</v>
      </c>
      <c r="F129" s="179">
        <v>1965</v>
      </c>
      <c r="G129" s="329">
        <v>1.3</v>
      </c>
      <c r="H129" s="179">
        <v>36092</v>
      </c>
      <c r="I129" s="330">
        <v>0.73</v>
      </c>
      <c r="J129" s="284">
        <v>342</v>
      </c>
      <c r="K129" s="70">
        <v>353</v>
      </c>
      <c r="L129" s="141">
        <f t="shared" si="4"/>
        <v>-11</v>
      </c>
      <c r="M129" s="333">
        <f t="shared" si="5"/>
        <v>-3.1161473087818696</v>
      </c>
      <c r="N129" s="80">
        <f>Margins!B129</f>
        <v>700</v>
      </c>
      <c r="O129" s="26">
        <f t="shared" si="6"/>
        <v>5698700</v>
      </c>
      <c r="P129" s="26">
        <f t="shared" si="7"/>
        <v>1375500</v>
      </c>
      <c r="Q129" s="70"/>
    </row>
    <row r="130" spans="2:17" ht="13.5" customHeight="1" hidden="1">
      <c r="B130" s="336">
        <v>16100</v>
      </c>
      <c r="C130" s="337">
        <v>0.44</v>
      </c>
      <c r="D130" s="336">
        <v>3916</v>
      </c>
      <c r="E130" s="337">
        <v>1.56</v>
      </c>
      <c r="F130" s="336">
        <v>856</v>
      </c>
      <c r="G130" s="337">
        <v>2.06</v>
      </c>
      <c r="H130" s="179">
        <v>20872</v>
      </c>
      <c r="I130" s="337">
        <v>0.61</v>
      </c>
      <c r="J130" s="338"/>
      <c r="K130" s="70"/>
      <c r="L130" s="141"/>
      <c r="M130" s="142"/>
      <c r="N130" s="70"/>
      <c r="O130" s="26">
        <f>SUM(O4:O129)</f>
        <v>31453637</v>
      </c>
      <c r="P130" s="26">
        <f>SUM(P4:P129)</f>
        <v>10483022</v>
      </c>
      <c r="Q130" s="70"/>
    </row>
    <row r="131" spans="11:17" ht="14.25" customHeight="1">
      <c r="K131" s="70"/>
      <c r="L131" s="141"/>
      <c r="M131" s="142"/>
      <c r="N131" s="70"/>
      <c r="O131" s="70"/>
      <c r="P131" s="51">
        <f>P130/O130</f>
        <v>0.33328489166451564</v>
      </c>
      <c r="Q131" s="70"/>
    </row>
    <row r="132" spans="11:13" ht="12.75" customHeight="1">
      <c r="K132" s="70"/>
      <c r="L132" s="141"/>
      <c r="M132" s="142"/>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17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177" sqref="D177"/>
    </sheetView>
  </sheetViews>
  <sheetFormatPr defaultColWidth="9.140625" defaultRowHeight="12.75"/>
  <cols>
    <col min="1" max="1" width="14.8515625" style="4" customWidth="1"/>
    <col min="2" max="2" width="11.57421875" style="7" customWidth="1"/>
    <col min="3" max="3" width="10.421875" style="7" customWidth="1"/>
    <col min="4" max="5" width="10.7109375" style="160" customWidth="1"/>
    <col min="6" max="6" width="10.57421875" style="61" bestFit="1" customWidth="1"/>
    <col min="7" max="7" width="9.8515625" style="7" customWidth="1"/>
    <col min="8" max="8" width="9.28125" style="60" bestFit="1" customWidth="1"/>
    <col min="9" max="9" width="10.57421875" style="7" bestFit="1" customWidth="1"/>
    <col min="10" max="10" width="8.7109375" style="7" customWidth="1"/>
    <col min="11" max="11" width="9.8515625" style="60" customWidth="1"/>
    <col min="12" max="12" width="12.7109375" style="61" customWidth="1"/>
    <col min="13" max="13" width="11.421875" style="7" customWidth="1"/>
    <col min="14" max="14" width="8.421875" style="60" customWidth="1"/>
    <col min="15" max="15" width="10.57421875" style="4" customWidth="1"/>
    <col min="16" max="16" width="11.7109375" style="4" customWidth="1"/>
    <col min="17" max="17" width="11.140625" style="4" hidden="1" customWidth="1"/>
    <col min="18" max="18" width="14.140625" style="4" hidden="1" customWidth="1"/>
    <col min="19" max="19" width="12.00390625" style="4" hidden="1" customWidth="1"/>
    <col min="20" max="20" width="13.140625" style="4" hidden="1" customWidth="1"/>
    <col min="21" max="21" width="15.00390625" style="62" hidden="1" customWidth="1"/>
    <col min="22" max="22" width="12.140625" style="4" hidden="1" customWidth="1"/>
    <col min="23" max="23" width="10.8515625" style="4" hidden="1" customWidth="1"/>
    <col min="24" max="24" width="10.421875" style="4" hidden="1" customWidth="1"/>
    <col min="25" max="25" width="10.7109375" style="4" hidden="1" customWidth="1"/>
    <col min="26" max="26" width="9.7109375" style="4" hidden="1" customWidth="1"/>
    <col min="27" max="27" width="8.7109375" style="3" customWidth="1"/>
    <col min="28" max="28" width="9.140625" style="61" customWidth="1"/>
    <col min="29" max="16384" width="9.140625" style="4" customWidth="1"/>
  </cols>
  <sheetData>
    <row r="1" spans="1:28" s="65" customFormat="1" ht="23.25" customHeight="1" thickBot="1">
      <c r="A1" s="409" t="s">
        <v>205</v>
      </c>
      <c r="B1" s="410"/>
      <c r="C1" s="410"/>
      <c r="D1" s="410"/>
      <c r="E1" s="410"/>
      <c r="F1" s="410"/>
      <c r="G1" s="410"/>
      <c r="H1" s="410"/>
      <c r="I1" s="410"/>
      <c r="J1" s="410"/>
      <c r="K1" s="434"/>
      <c r="L1" s="161"/>
      <c r="M1" s="116"/>
      <c r="N1" s="63"/>
      <c r="O1" s="3"/>
      <c r="P1" s="111"/>
      <c r="Q1" s="112"/>
      <c r="R1" s="70"/>
      <c r="S1" s="107"/>
      <c r="T1" s="107"/>
      <c r="U1" s="107"/>
      <c r="V1" s="107"/>
      <c r="W1" s="107"/>
      <c r="X1" s="107"/>
      <c r="Y1" s="107"/>
      <c r="Z1" s="107"/>
      <c r="AA1" s="107"/>
      <c r="AB1" s="76"/>
    </row>
    <row r="2" spans="1:28" s="59" customFormat="1" ht="16.5" customHeight="1" thickBot="1">
      <c r="A2" s="140"/>
      <c r="B2" s="431" t="s">
        <v>73</v>
      </c>
      <c r="C2" s="432"/>
      <c r="D2" s="432"/>
      <c r="E2" s="433"/>
      <c r="F2" s="418" t="s">
        <v>202</v>
      </c>
      <c r="G2" s="419"/>
      <c r="H2" s="420"/>
      <c r="I2" s="418" t="s">
        <v>203</v>
      </c>
      <c r="J2" s="419"/>
      <c r="K2" s="420"/>
      <c r="L2" s="2"/>
      <c r="M2" s="6"/>
      <c r="N2" s="63"/>
      <c r="O2" s="3"/>
      <c r="P2" s="111"/>
      <c r="Q2" s="112"/>
      <c r="R2" s="70"/>
      <c r="S2" s="107"/>
      <c r="T2" s="107"/>
      <c r="U2" s="113"/>
      <c r="V2" s="107"/>
      <c r="W2" s="107"/>
      <c r="X2" s="107"/>
      <c r="Y2" s="107"/>
      <c r="Z2" s="107"/>
      <c r="AA2" s="107"/>
      <c r="AB2" s="77"/>
    </row>
    <row r="3" spans="1:28" s="59" customFormat="1" ht="15.75" thickBot="1">
      <c r="A3" s="30" t="s">
        <v>59</v>
      </c>
      <c r="B3" s="280" t="s">
        <v>101</v>
      </c>
      <c r="C3" s="353" t="s">
        <v>204</v>
      </c>
      <c r="D3" s="340" t="s">
        <v>26</v>
      </c>
      <c r="E3" s="354" t="s">
        <v>204</v>
      </c>
      <c r="F3" s="163" t="s">
        <v>121</v>
      </c>
      <c r="G3" s="281" t="s">
        <v>14</v>
      </c>
      <c r="H3" s="279" t="s">
        <v>60</v>
      </c>
      <c r="I3" s="280" t="s">
        <v>121</v>
      </c>
      <c r="J3" s="281" t="s">
        <v>14</v>
      </c>
      <c r="K3" s="279" t="s">
        <v>60</v>
      </c>
      <c r="L3" s="2"/>
      <c r="M3" s="6"/>
      <c r="N3" s="63"/>
      <c r="O3" s="3"/>
      <c r="P3" s="3"/>
      <c r="Q3" s="3"/>
      <c r="R3" s="3"/>
      <c r="S3" s="2"/>
      <c r="T3" s="2"/>
      <c r="U3" s="81"/>
      <c r="V3" s="3"/>
      <c r="W3" s="3"/>
      <c r="X3" s="3"/>
      <c r="Y3" s="3"/>
      <c r="Z3" s="3"/>
      <c r="AA3" s="3"/>
      <c r="AB3" s="77"/>
    </row>
    <row r="4" spans="1:29" s="59" customFormat="1" ht="15">
      <c r="A4" s="189" t="s">
        <v>198</v>
      </c>
      <c r="B4" s="355">
        <f>'Open Int.'!E4</f>
        <v>100</v>
      </c>
      <c r="C4" s="356">
        <f>'Open Int.'!F4</f>
        <v>0</v>
      </c>
      <c r="D4" s="357">
        <f>'Open Int.'!H4</f>
        <v>0</v>
      </c>
      <c r="E4" s="358">
        <f>'Open Int.'!I4</f>
        <v>0</v>
      </c>
      <c r="F4" s="285">
        <f>IF('Open Int.'!E4=0,0,'Open Int.'!H4/'Open Int.'!E4)</f>
        <v>0</v>
      </c>
      <c r="G4" s="348">
        <v>0</v>
      </c>
      <c r="H4" s="282">
        <f>IF(G4=0,0,(F4-G4)/G4)</f>
        <v>0</v>
      </c>
      <c r="I4" s="196">
        <f>IF(Volume!D4=0,0,Volume!F4/Volume!D4)</f>
        <v>0</v>
      </c>
      <c r="J4" s="197">
        <v>0</v>
      </c>
      <c r="K4" s="282">
        <f>IF(J4=0,0,(I4-J4)/J4)</f>
        <v>0</v>
      </c>
      <c r="L4" s="61"/>
      <c r="M4" s="7"/>
      <c r="N4" s="60"/>
      <c r="O4" s="4"/>
      <c r="P4" s="4"/>
      <c r="Q4" s="4"/>
      <c r="R4" s="4"/>
      <c r="S4" s="4"/>
      <c r="T4" s="4"/>
      <c r="U4" s="62"/>
      <c r="V4" s="4"/>
      <c r="W4" s="4"/>
      <c r="X4" s="4"/>
      <c r="Y4" s="4"/>
      <c r="Z4" s="4"/>
      <c r="AA4" s="3"/>
      <c r="AB4" s="80"/>
      <c r="AC4" s="79"/>
    </row>
    <row r="5" spans="1:29" s="59" customFormat="1" ht="15">
      <c r="A5" s="189" t="s">
        <v>88</v>
      </c>
      <c r="B5" s="201">
        <f>'Open Int.'!E5</f>
        <v>0</v>
      </c>
      <c r="C5" s="202">
        <f>'Open Int.'!F5</f>
        <v>0</v>
      </c>
      <c r="D5" s="203">
        <f>'Open Int.'!H5</f>
        <v>0</v>
      </c>
      <c r="E5" s="359">
        <f>'Open Int.'!I5</f>
        <v>0</v>
      </c>
      <c r="F5" s="204">
        <f>IF('Open Int.'!E5=0,0,'Open Int.'!H5/'Open Int.'!E5)</f>
        <v>0</v>
      </c>
      <c r="G5" s="161">
        <v>0</v>
      </c>
      <c r="H5" s="177">
        <f aca="true" t="shared" si="0" ref="H5:H68">IF(G5=0,0,(F5-G5)/G5)</f>
        <v>0</v>
      </c>
      <c r="I5" s="198">
        <f>IF(Volume!D5=0,0,Volume!F5/Volume!D5)</f>
        <v>0</v>
      </c>
      <c r="J5" s="188">
        <v>0</v>
      </c>
      <c r="K5" s="177">
        <f aca="true" t="shared" si="1" ref="K5:K68">IF(J5=0,0,(I5-J5)/J5)</f>
        <v>0</v>
      </c>
      <c r="L5" s="61"/>
      <c r="M5" s="7"/>
      <c r="N5" s="60"/>
      <c r="O5" s="4"/>
      <c r="P5" s="4"/>
      <c r="Q5" s="4"/>
      <c r="R5" s="4"/>
      <c r="S5" s="4"/>
      <c r="T5" s="4"/>
      <c r="U5" s="62"/>
      <c r="V5" s="4"/>
      <c r="W5" s="4"/>
      <c r="X5" s="4"/>
      <c r="Y5" s="4"/>
      <c r="Z5" s="4"/>
      <c r="AA5" s="3"/>
      <c r="AB5" s="80"/>
      <c r="AC5" s="79"/>
    </row>
    <row r="6" spans="1:29" s="59" customFormat="1" ht="15">
      <c r="A6" s="189" t="s">
        <v>9</v>
      </c>
      <c r="B6" s="201">
        <f>'Open Int.'!E6</f>
        <v>13987000</v>
      </c>
      <c r="C6" s="202">
        <f>'Open Int.'!F6</f>
        <v>342700</v>
      </c>
      <c r="D6" s="203">
        <f>'Open Int.'!H6</f>
        <v>18611700</v>
      </c>
      <c r="E6" s="359">
        <f>'Open Int.'!I6</f>
        <v>888700</v>
      </c>
      <c r="F6" s="204">
        <f>IF('Open Int.'!E6=0,0,'Open Int.'!H6/'Open Int.'!E6)</f>
        <v>1.330642739686852</v>
      </c>
      <c r="G6" s="161">
        <v>1.2989306890056653</v>
      </c>
      <c r="H6" s="177">
        <f t="shared" si="0"/>
        <v>0.024413966772516876</v>
      </c>
      <c r="I6" s="198">
        <f>IF(Volume!D6=0,0,Volume!F6/Volume!D6)</f>
        <v>1.5853621097227766</v>
      </c>
      <c r="J6" s="188">
        <v>1.0440933191940616</v>
      </c>
      <c r="K6" s="177">
        <f t="shared" si="1"/>
        <v>0.5184103571762357</v>
      </c>
      <c r="L6" s="61"/>
      <c r="M6" s="7"/>
      <c r="N6" s="60"/>
      <c r="O6" s="4"/>
      <c r="P6" s="4"/>
      <c r="Q6" s="4"/>
      <c r="R6" s="4"/>
      <c r="S6" s="4"/>
      <c r="T6" s="4"/>
      <c r="U6" s="62"/>
      <c r="V6" s="4"/>
      <c r="W6" s="4"/>
      <c r="X6" s="4"/>
      <c r="Y6" s="4"/>
      <c r="Z6" s="4"/>
      <c r="AA6" s="3"/>
      <c r="AB6" s="80"/>
      <c r="AC6" s="79"/>
    </row>
    <row r="7" spans="1:27" s="8" customFormat="1" ht="15">
      <c r="A7" s="189" t="s">
        <v>149</v>
      </c>
      <c r="B7" s="201">
        <f>'Open Int.'!E7</f>
        <v>8600</v>
      </c>
      <c r="C7" s="202">
        <f>'Open Int.'!F7</f>
        <v>0</v>
      </c>
      <c r="D7" s="203">
        <f>'Open Int.'!H7</f>
        <v>200</v>
      </c>
      <c r="E7" s="359">
        <f>'Open Int.'!I7</f>
        <v>0</v>
      </c>
      <c r="F7" s="204">
        <f>IF('Open Int.'!E7=0,0,'Open Int.'!H7/'Open Int.'!E7)</f>
        <v>0.023255813953488372</v>
      </c>
      <c r="G7" s="161">
        <v>0.023255813953488372</v>
      </c>
      <c r="H7" s="177">
        <f t="shared" si="0"/>
        <v>0</v>
      </c>
      <c r="I7" s="198">
        <f>IF(Volume!D7=0,0,Volume!F7/Volume!D7)</f>
        <v>0</v>
      </c>
      <c r="J7" s="188">
        <v>0</v>
      </c>
      <c r="K7" s="177">
        <f t="shared" si="1"/>
        <v>0</v>
      </c>
      <c r="L7" s="61"/>
      <c r="M7" s="7"/>
      <c r="N7" s="60"/>
      <c r="O7" s="4"/>
      <c r="P7" s="4"/>
      <c r="Q7" s="4"/>
      <c r="R7" s="4"/>
      <c r="S7" s="4"/>
      <c r="T7" s="4"/>
      <c r="U7" s="62"/>
      <c r="V7" s="4"/>
      <c r="W7" s="4"/>
      <c r="X7" s="4"/>
      <c r="Y7" s="4"/>
      <c r="Z7" s="4"/>
      <c r="AA7" s="3"/>
    </row>
    <row r="8" spans="1:29" s="59" customFormat="1" ht="15">
      <c r="A8" s="189" t="s">
        <v>0</v>
      </c>
      <c r="B8" s="201">
        <f>'Open Int.'!E8</f>
        <v>193875</v>
      </c>
      <c r="C8" s="202">
        <f>'Open Int.'!F8</f>
        <v>7125</v>
      </c>
      <c r="D8" s="203">
        <f>'Open Int.'!H8</f>
        <v>30375</v>
      </c>
      <c r="E8" s="359">
        <f>'Open Int.'!I8</f>
        <v>3375</v>
      </c>
      <c r="F8" s="204">
        <f>IF('Open Int.'!E8=0,0,'Open Int.'!H8/'Open Int.'!E8)</f>
        <v>0.15667311411992263</v>
      </c>
      <c r="G8" s="161">
        <v>0.14457831325301204</v>
      </c>
      <c r="H8" s="177">
        <f t="shared" si="0"/>
        <v>0.08365570599613156</v>
      </c>
      <c r="I8" s="198">
        <f>IF(Volume!D8=0,0,Volume!F8/Volume!D8)</f>
        <v>0.15625</v>
      </c>
      <c r="J8" s="188">
        <v>0.09836065573770492</v>
      </c>
      <c r="K8" s="177">
        <f t="shared" si="1"/>
        <v>0.5885416666666667</v>
      </c>
      <c r="L8" s="61"/>
      <c r="M8" s="7"/>
      <c r="N8" s="60"/>
      <c r="O8" s="4"/>
      <c r="P8" s="4"/>
      <c r="Q8" s="4"/>
      <c r="R8" s="4"/>
      <c r="S8" s="4"/>
      <c r="T8" s="4"/>
      <c r="U8" s="62"/>
      <c r="V8" s="4"/>
      <c r="W8" s="4"/>
      <c r="X8" s="4"/>
      <c r="Y8" s="4"/>
      <c r="Z8" s="4"/>
      <c r="AA8" s="3"/>
      <c r="AB8" s="80"/>
      <c r="AC8" s="79"/>
    </row>
    <row r="9" spans="1:27" s="8" customFormat="1" ht="15">
      <c r="A9" s="189" t="s">
        <v>150</v>
      </c>
      <c r="B9" s="201">
        <f>'Open Int.'!E9</f>
        <v>318500</v>
      </c>
      <c r="C9" s="202">
        <f>'Open Int.'!F9</f>
        <v>4900</v>
      </c>
      <c r="D9" s="203">
        <f>'Open Int.'!H9</f>
        <v>58800</v>
      </c>
      <c r="E9" s="359">
        <f>'Open Int.'!I9</f>
        <v>19600</v>
      </c>
      <c r="F9" s="204">
        <f>IF('Open Int.'!E9=0,0,'Open Int.'!H9/'Open Int.'!E9)</f>
        <v>0.18461538461538463</v>
      </c>
      <c r="G9" s="161">
        <v>0.125</v>
      </c>
      <c r="H9" s="177">
        <f t="shared" si="0"/>
        <v>0.476923076923077</v>
      </c>
      <c r="I9" s="198">
        <f>IF(Volume!D9=0,0,Volume!F9/Volume!D9)</f>
        <v>2</v>
      </c>
      <c r="J9" s="188">
        <v>0</v>
      </c>
      <c r="K9" s="177">
        <f t="shared" si="1"/>
        <v>0</v>
      </c>
      <c r="L9" s="61"/>
      <c r="M9" s="7"/>
      <c r="N9" s="60"/>
      <c r="O9" s="4"/>
      <c r="P9" s="4"/>
      <c r="Q9" s="4"/>
      <c r="R9" s="4"/>
      <c r="S9" s="4"/>
      <c r="T9" s="4"/>
      <c r="U9" s="62"/>
      <c r="V9" s="4"/>
      <c r="W9" s="4"/>
      <c r="X9" s="4"/>
      <c r="Y9" s="4"/>
      <c r="Z9" s="4"/>
      <c r="AA9" s="3"/>
    </row>
    <row r="10" spans="1:27" s="8" customFormat="1" ht="15">
      <c r="A10" s="189" t="s">
        <v>190</v>
      </c>
      <c r="B10" s="201">
        <f>'Open Int.'!E10</f>
        <v>716900</v>
      </c>
      <c r="C10" s="202">
        <f>'Open Int.'!F10</f>
        <v>26800</v>
      </c>
      <c r="D10" s="203">
        <f>'Open Int.'!H10</f>
        <v>87100</v>
      </c>
      <c r="E10" s="359">
        <f>'Open Int.'!I10</f>
        <v>0</v>
      </c>
      <c r="F10" s="204">
        <f>IF('Open Int.'!E10=0,0,'Open Int.'!H10/'Open Int.'!E10)</f>
        <v>0.12149532710280374</v>
      </c>
      <c r="G10" s="161">
        <v>0.1262135922330097</v>
      </c>
      <c r="H10" s="177">
        <f t="shared" si="0"/>
        <v>-0.037383177570093455</v>
      </c>
      <c r="I10" s="198">
        <f>IF(Volume!D10=0,0,Volume!F10/Volume!D10)</f>
        <v>0</v>
      </c>
      <c r="J10" s="188">
        <v>0.028985507246376812</v>
      </c>
      <c r="K10" s="177">
        <f t="shared" si="1"/>
        <v>-1</v>
      </c>
      <c r="L10" s="61"/>
      <c r="M10" s="7"/>
      <c r="N10" s="60"/>
      <c r="O10" s="4"/>
      <c r="P10" s="4"/>
      <c r="Q10" s="4"/>
      <c r="R10" s="4"/>
      <c r="S10" s="4"/>
      <c r="T10" s="4"/>
      <c r="U10" s="62"/>
      <c r="V10" s="4"/>
      <c r="W10" s="4"/>
      <c r="X10" s="4"/>
      <c r="Y10" s="4"/>
      <c r="Z10" s="4"/>
      <c r="AA10" s="3"/>
    </row>
    <row r="11" spans="1:29" s="59" customFormat="1" ht="15">
      <c r="A11" s="189" t="s">
        <v>89</v>
      </c>
      <c r="B11" s="201">
        <f>'Open Int.'!E11</f>
        <v>404800</v>
      </c>
      <c r="C11" s="202">
        <f>'Open Int.'!F11</f>
        <v>9200</v>
      </c>
      <c r="D11" s="203">
        <f>'Open Int.'!H11</f>
        <v>55200</v>
      </c>
      <c r="E11" s="359">
        <f>'Open Int.'!I11</f>
        <v>9200</v>
      </c>
      <c r="F11" s="204">
        <f>IF('Open Int.'!E11=0,0,'Open Int.'!H11/'Open Int.'!E11)</f>
        <v>0.13636363636363635</v>
      </c>
      <c r="G11" s="161">
        <v>0.11627906976744186</v>
      </c>
      <c r="H11" s="177">
        <f t="shared" si="0"/>
        <v>0.17272727272727265</v>
      </c>
      <c r="I11" s="198">
        <f>IF(Volume!D11=0,0,Volume!F11/Volume!D11)</f>
        <v>0.15384615384615385</v>
      </c>
      <c r="J11" s="188">
        <v>0.42857142857142855</v>
      </c>
      <c r="K11" s="177">
        <f t="shared" si="1"/>
        <v>-0.641025641025641</v>
      </c>
      <c r="L11" s="61"/>
      <c r="M11" s="7"/>
      <c r="N11" s="60"/>
      <c r="O11" s="4"/>
      <c r="P11" s="4"/>
      <c r="Q11" s="4"/>
      <c r="R11" s="4"/>
      <c r="S11" s="4"/>
      <c r="T11" s="4"/>
      <c r="U11" s="62"/>
      <c r="V11" s="4"/>
      <c r="W11" s="4"/>
      <c r="X11" s="4"/>
      <c r="Y11" s="4"/>
      <c r="Z11" s="4"/>
      <c r="AA11" s="3"/>
      <c r="AB11" s="80"/>
      <c r="AC11" s="79"/>
    </row>
    <row r="12" spans="1:29" s="59" customFormat="1" ht="15">
      <c r="A12" s="189" t="s">
        <v>102</v>
      </c>
      <c r="B12" s="201">
        <f>'Open Int.'!E12</f>
        <v>2519800</v>
      </c>
      <c r="C12" s="202">
        <f>'Open Int.'!F12</f>
        <v>4300</v>
      </c>
      <c r="D12" s="203">
        <f>'Open Int.'!H12</f>
        <v>232200</v>
      </c>
      <c r="E12" s="359">
        <f>'Open Int.'!I12</f>
        <v>4300</v>
      </c>
      <c r="F12" s="204">
        <f>IF('Open Int.'!E12=0,0,'Open Int.'!H12/'Open Int.'!E12)</f>
        <v>0.09215017064846416</v>
      </c>
      <c r="G12" s="161">
        <v>0.0905982905982906</v>
      </c>
      <c r="H12" s="177">
        <f t="shared" si="0"/>
        <v>0.017129242063236523</v>
      </c>
      <c r="I12" s="198">
        <f>IF(Volume!D12=0,0,Volume!F12/Volume!D12)</f>
        <v>0.045454545454545456</v>
      </c>
      <c r="J12" s="188">
        <v>0.05970149253731343</v>
      </c>
      <c r="K12" s="177">
        <f t="shared" si="1"/>
        <v>-0.2386363636363636</v>
      </c>
      <c r="L12" s="61"/>
      <c r="M12" s="7"/>
      <c r="N12" s="60"/>
      <c r="O12" s="4"/>
      <c r="P12" s="4"/>
      <c r="Q12" s="4"/>
      <c r="R12" s="4"/>
      <c r="S12" s="4"/>
      <c r="T12" s="4"/>
      <c r="U12" s="62"/>
      <c r="V12" s="4"/>
      <c r="W12" s="4"/>
      <c r="X12" s="4"/>
      <c r="Y12" s="4"/>
      <c r="Z12" s="4"/>
      <c r="AA12" s="3"/>
      <c r="AB12" s="80"/>
      <c r="AC12" s="79"/>
    </row>
    <row r="13" spans="1:27" s="8" customFormat="1" ht="15">
      <c r="A13" s="189" t="s">
        <v>151</v>
      </c>
      <c r="B13" s="201">
        <f>'Open Int.'!E13</f>
        <v>12672850</v>
      </c>
      <c r="C13" s="202">
        <f>'Open Int.'!F13</f>
        <v>-105050</v>
      </c>
      <c r="D13" s="203">
        <f>'Open Int.'!H13</f>
        <v>2101000</v>
      </c>
      <c r="E13" s="359">
        <f>'Open Int.'!I13</f>
        <v>-28650</v>
      </c>
      <c r="F13" s="204">
        <f>IF('Open Int.'!E13=0,0,'Open Int.'!H13/'Open Int.'!E13)</f>
        <v>0.1657874905802562</v>
      </c>
      <c r="G13" s="161">
        <v>0.16666666666666666</v>
      </c>
      <c r="H13" s="177">
        <f t="shared" si="0"/>
        <v>-0.005275056518462662</v>
      </c>
      <c r="I13" s="198">
        <f>IF(Volume!D13=0,0,Volume!F13/Volume!D13)</f>
        <v>0.19718309859154928</v>
      </c>
      <c r="J13" s="188">
        <v>0.16717325227963525</v>
      </c>
      <c r="K13" s="177">
        <f t="shared" si="1"/>
        <v>0.17951344430217664</v>
      </c>
      <c r="L13" s="61"/>
      <c r="M13" s="7"/>
      <c r="N13" s="60"/>
      <c r="O13" s="4"/>
      <c r="P13" s="4"/>
      <c r="Q13" s="4"/>
      <c r="R13" s="4"/>
      <c r="S13" s="4"/>
      <c r="T13" s="4"/>
      <c r="U13" s="62"/>
      <c r="V13" s="4"/>
      <c r="W13" s="4"/>
      <c r="X13" s="4"/>
      <c r="Y13" s="4"/>
      <c r="Z13" s="4"/>
      <c r="AA13" s="3"/>
    </row>
    <row r="14" spans="1:27" s="8" customFormat="1" ht="15">
      <c r="A14" s="189" t="s">
        <v>172</v>
      </c>
      <c r="B14" s="201">
        <f>'Open Int.'!E14</f>
        <v>350</v>
      </c>
      <c r="C14" s="202">
        <f>'Open Int.'!F14</f>
        <v>0</v>
      </c>
      <c r="D14" s="203">
        <f>'Open Int.'!H14</f>
        <v>700</v>
      </c>
      <c r="E14" s="359">
        <f>'Open Int.'!I14</f>
        <v>0</v>
      </c>
      <c r="F14" s="204">
        <f>IF('Open Int.'!E14=0,0,'Open Int.'!H14/'Open Int.'!E14)</f>
        <v>2</v>
      </c>
      <c r="G14" s="161">
        <v>2</v>
      </c>
      <c r="H14" s="177">
        <f t="shared" si="0"/>
        <v>0</v>
      </c>
      <c r="I14" s="198">
        <f>IF(Volume!D14=0,0,Volume!F14/Volume!D14)</f>
        <v>0</v>
      </c>
      <c r="J14" s="188">
        <v>0</v>
      </c>
      <c r="K14" s="177">
        <f t="shared" si="1"/>
        <v>0</v>
      </c>
      <c r="L14" s="61"/>
      <c r="M14" s="7"/>
      <c r="N14" s="60"/>
      <c r="O14" s="4"/>
      <c r="P14" s="4"/>
      <c r="Q14" s="4"/>
      <c r="R14" s="4"/>
      <c r="S14" s="4"/>
      <c r="T14" s="4"/>
      <c r="U14" s="62"/>
      <c r="V14" s="4"/>
      <c r="W14" s="4"/>
      <c r="X14" s="4"/>
      <c r="Y14" s="4"/>
      <c r="Z14" s="4"/>
      <c r="AA14" s="3"/>
    </row>
    <row r="15" spans="1:29" s="59" customFormat="1" ht="15">
      <c r="A15" s="189" t="s">
        <v>209</v>
      </c>
      <c r="B15" s="201">
        <f>'Open Int.'!E15</f>
        <v>9500</v>
      </c>
      <c r="C15" s="202">
        <f>'Open Int.'!F15</f>
        <v>200</v>
      </c>
      <c r="D15" s="203">
        <f>'Open Int.'!H15</f>
        <v>1100</v>
      </c>
      <c r="E15" s="359">
        <f>'Open Int.'!I15</f>
        <v>0</v>
      </c>
      <c r="F15" s="204">
        <f>IF('Open Int.'!E15=0,0,'Open Int.'!H15/'Open Int.'!E15)</f>
        <v>0.11578947368421053</v>
      </c>
      <c r="G15" s="161">
        <v>0.11827956989247312</v>
      </c>
      <c r="H15" s="177">
        <f t="shared" si="0"/>
        <v>-0.021052631578947427</v>
      </c>
      <c r="I15" s="198">
        <f>IF(Volume!D15=0,0,Volume!F15/Volume!D15)</f>
        <v>0</v>
      </c>
      <c r="J15" s="188">
        <v>0</v>
      </c>
      <c r="K15" s="177">
        <f t="shared" si="1"/>
        <v>0</v>
      </c>
      <c r="L15" s="61"/>
      <c r="M15" s="7"/>
      <c r="N15" s="60"/>
      <c r="O15" s="4"/>
      <c r="P15" s="4"/>
      <c r="Q15" s="4"/>
      <c r="R15" s="4"/>
      <c r="S15" s="4"/>
      <c r="T15" s="4"/>
      <c r="U15" s="62"/>
      <c r="V15" s="4"/>
      <c r="W15" s="4"/>
      <c r="X15" s="4"/>
      <c r="Y15" s="4"/>
      <c r="Z15" s="4"/>
      <c r="AA15" s="3"/>
      <c r="AB15" s="80"/>
      <c r="AC15" s="79"/>
    </row>
    <row r="16" spans="1:29" s="59" customFormat="1" ht="15">
      <c r="A16" s="189" t="s">
        <v>90</v>
      </c>
      <c r="B16" s="201">
        <f>'Open Int.'!E16</f>
        <v>161000</v>
      </c>
      <c r="C16" s="202">
        <f>'Open Int.'!F16</f>
        <v>-1400</v>
      </c>
      <c r="D16" s="203">
        <f>'Open Int.'!H16</f>
        <v>2800</v>
      </c>
      <c r="E16" s="359">
        <f>'Open Int.'!I16</f>
        <v>0</v>
      </c>
      <c r="F16" s="204">
        <f>IF('Open Int.'!E16=0,0,'Open Int.'!H16/'Open Int.'!E16)</f>
        <v>0.017391304347826087</v>
      </c>
      <c r="G16" s="161">
        <v>0.017241379310344827</v>
      </c>
      <c r="H16" s="177">
        <f t="shared" si="0"/>
        <v>0.00869565217391307</v>
      </c>
      <c r="I16" s="198">
        <f>IF(Volume!D16=0,0,Volume!F16/Volume!D16)</f>
        <v>0</v>
      </c>
      <c r="J16" s="188">
        <v>0.5</v>
      </c>
      <c r="K16" s="177">
        <f t="shared" si="1"/>
        <v>-1</v>
      </c>
      <c r="L16" s="61"/>
      <c r="M16" s="7"/>
      <c r="N16" s="60"/>
      <c r="O16" s="4"/>
      <c r="P16" s="4"/>
      <c r="Q16" s="4"/>
      <c r="R16" s="4"/>
      <c r="S16" s="4"/>
      <c r="T16" s="4"/>
      <c r="U16" s="62"/>
      <c r="V16" s="4"/>
      <c r="W16" s="4"/>
      <c r="X16" s="4"/>
      <c r="Y16" s="4"/>
      <c r="Z16" s="4"/>
      <c r="AA16" s="3"/>
      <c r="AB16" s="80"/>
      <c r="AC16" s="79"/>
    </row>
    <row r="17" spans="1:29" s="59" customFormat="1" ht="15">
      <c r="A17" s="189" t="s">
        <v>91</v>
      </c>
      <c r="B17" s="201">
        <f>'Open Int.'!E17</f>
        <v>744800</v>
      </c>
      <c r="C17" s="202">
        <f>'Open Int.'!F17</f>
        <v>7600</v>
      </c>
      <c r="D17" s="203">
        <f>'Open Int.'!H17</f>
        <v>205200</v>
      </c>
      <c r="E17" s="359">
        <f>'Open Int.'!I17</f>
        <v>22800</v>
      </c>
      <c r="F17" s="204">
        <f>IF('Open Int.'!E17=0,0,'Open Int.'!H17/'Open Int.'!E17)</f>
        <v>0.2755102040816326</v>
      </c>
      <c r="G17" s="161">
        <v>0.24742268041237114</v>
      </c>
      <c r="H17" s="177">
        <f t="shared" si="0"/>
        <v>0.11352040816326515</v>
      </c>
      <c r="I17" s="198">
        <f>IF(Volume!D17=0,0,Volume!F17/Volume!D17)</f>
        <v>0.3333333333333333</v>
      </c>
      <c r="J17" s="188">
        <v>0.23214285714285715</v>
      </c>
      <c r="K17" s="177">
        <f t="shared" si="1"/>
        <v>0.4358974358974358</v>
      </c>
      <c r="L17" s="61"/>
      <c r="M17" s="7"/>
      <c r="N17" s="60"/>
      <c r="O17" s="4"/>
      <c r="P17" s="4"/>
      <c r="Q17" s="4"/>
      <c r="R17" s="4"/>
      <c r="S17" s="4"/>
      <c r="T17" s="4"/>
      <c r="U17" s="62"/>
      <c r="V17" s="4"/>
      <c r="W17" s="4"/>
      <c r="X17" s="4"/>
      <c r="Y17" s="4"/>
      <c r="Z17" s="4"/>
      <c r="AA17" s="3"/>
      <c r="AB17" s="80"/>
      <c r="AC17" s="79"/>
    </row>
    <row r="18" spans="1:29" s="59" customFormat="1" ht="15">
      <c r="A18" s="189" t="s">
        <v>44</v>
      </c>
      <c r="B18" s="201">
        <f>'Open Int.'!E18</f>
        <v>3575</v>
      </c>
      <c r="C18" s="202">
        <f>'Open Int.'!F18</f>
        <v>550</v>
      </c>
      <c r="D18" s="203">
        <f>'Open Int.'!H18</f>
        <v>275</v>
      </c>
      <c r="E18" s="359">
        <f>'Open Int.'!I18</f>
        <v>0</v>
      </c>
      <c r="F18" s="204">
        <f>IF('Open Int.'!E18=0,0,'Open Int.'!H18/'Open Int.'!E18)</f>
        <v>0.07692307692307693</v>
      </c>
      <c r="G18" s="161">
        <v>0.09090909090909091</v>
      </c>
      <c r="H18" s="177">
        <f t="shared" si="0"/>
        <v>-0.15384615384615383</v>
      </c>
      <c r="I18" s="198">
        <f>IF(Volume!D18=0,0,Volume!F18/Volume!D18)</f>
        <v>0</v>
      </c>
      <c r="J18" s="188">
        <v>0</v>
      </c>
      <c r="K18" s="177">
        <f t="shared" si="1"/>
        <v>0</v>
      </c>
      <c r="L18" s="61"/>
      <c r="M18" s="7"/>
      <c r="N18" s="60"/>
      <c r="O18" s="4"/>
      <c r="P18" s="4"/>
      <c r="Q18" s="4"/>
      <c r="R18" s="4"/>
      <c r="S18" s="4"/>
      <c r="T18" s="4"/>
      <c r="U18" s="62"/>
      <c r="V18" s="4"/>
      <c r="W18" s="4"/>
      <c r="X18" s="4"/>
      <c r="Y18" s="4"/>
      <c r="Z18" s="4"/>
      <c r="AA18" s="3"/>
      <c r="AB18" s="80"/>
      <c r="AC18" s="79"/>
    </row>
    <row r="19" spans="1:27" s="9" customFormat="1" ht="15">
      <c r="A19" s="189" t="s">
        <v>152</v>
      </c>
      <c r="B19" s="201">
        <f>'Open Int.'!E19</f>
        <v>41000</v>
      </c>
      <c r="C19" s="202">
        <f>'Open Int.'!F19</f>
        <v>2000</v>
      </c>
      <c r="D19" s="203">
        <f>'Open Int.'!H19</f>
        <v>9000</v>
      </c>
      <c r="E19" s="359">
        <f>'Open Int.'!I19</f>
        <v>0</v>
      </c>
      <c r="F19" s="204">
        <f>IF('Open Int.'!E19=0,0,'Open Int.'!H19/'Open Int.'!E19)</f>
        <v>0.21951219512195122</v>
      </c>
      <c r="G19" s="161">
        <v>0.23076923076923078</v>
      </c>
      <c r="H19" s="177">
        <f t="shared" si="0"/>
        <v>-0.0487804878048781</v>
      </c>
      <c r="I19" s="198">
        <f>IF(Volume!D19=0,0,Volume!F19/Volume!D19)</f>
        <v>0</v>
      </c>
      <c r="J19" s="188">
        <v>0.6666666666666666</v>
      </c>
      <c r="K19" s="177">
        <f t="shared" si="1"/>
        <v>-1</v>
      </c>
      <c r="L19" s="61"/>
      <c r="M19" s="7"/>
      <c r="N19" s="60"/>
      <c r="O19" s="4"/>
      <c r="P19" s="4"/>
      <c r="Q19" s="4"/>
      <c r="R19" s="4"/>
      <c r="S19" s="4"/>
      <c r="T19" s="4"/>
      <c r="U19" s="62"/>
      <c r="V19" s="4"/>
      <c r="W19" s="4"/>
      <c r="X19" s="4"/>
      <c r="Y19" s="4"/>
      <c r="Z19" s="4"/>
      <c r="AA19" s="3"/>
    </row>
    <row r="20" spans="1:27" s="9" customFormat="1" ht="15">
      <c r="A20" s="189" t="s">
        <v>249</v>
      </c>
      <c r="B20" s="201">
        <f>'Open Int.'!E20</f>
        <v>349000</v>
      </c>
      <c r="C20" s="202">
        <f>'Open Int.'!F20</f>
        <v>18000</v>
      </c>
      <c r="D20" s="203">
        <f>'Open Int.'!H20</f>
        <v>31000</v>
      </c>
      <c r="E20" s="359">
        <f>'Open Int.'!I20</f>
        <v>3000</v>
      </c>
      <c r="F20" s="204">
        <f>IF('Open Int.'!E20=0,0,'Open Int.'!H20/'Open Int.'!E20)</f>
        <v>0.08882521489971347</v>
      </c>
      <c r="G20" s="161">
        <v>0.08459214501510574</v>
      </c>
      <c r="H20" s="177">
        <f t="shared" si="0"/>
        <v>0.05004093327875562</v>
      </c>
      <c r="I20" s="198">
        <f>IF(Volume!D20=0,0,Volume!F20/Volume!D20)</f>
        <v>0.042105263157894736</v>
      </c>
      <c r="J20" s="188">
        <v>0.11428571428571428</v>
      </c>
      <c r="K20" s="177">
        <f t="shared" si="1"/>
        <v>-0.631578947368421</v>
      </c>
      <c r="L20" s="61"/>
      <c r="M20" s="7"/>
      <c r="N20" s="60"/>
      <c r="O20" s="4"/>
      <c r="P20" s="4"/>
      <c r="Q20" s="4"/>
      <c r="R20" s="4"/>
      <c r="S20" s="4"/>
      <c r="T20" s="4"/>
      <c r="U20" s="62"/>
      <c r="V20" s="4"/>
      <c r="W20" s="4"/>
      <c r="X20" s="4"/>
      <c r="Y20" s="4"/>
      <c r="Z20" s="4"/>
      <c r="AA20" s="3"/>
    </row>
    <row r="21" spans="1:29" s="59" customFormat="1" ht="15">
      <c r="A21" s="189" t="s">
        <v>1</v>
      </c>
      <c r="B21" s="201">
        <f>'Open Int.'!E21</f>
        <v>6750</v>
      </c>
      <c r="C21" s="202">
        <f>'Open Int.'!F21</f>
        <v>450</v>
      </c>
      <c r="D21" s="203">
        <f>'Open Int.'!H21</f>
        <v>1950</v>
      </c>
      <c r="E21" s="359">
        <f>'Open Int.'!I21</f>
        <v>150</v>
      </c>
      <c r="F21" s="204">
        <f>IF('Open Int.'!E21=0,0,'Open Int.'!H21/'Open Int.'!E21)</f>
        <v>0.28888888888888886</v>
      </c>
      <c r="G21" s="161">
        <v>0.2857142857142857</v>
      </c>
      <c r="H21" s="177">
        <f t="shared" si="0"/>
        <v>0.011111111111111072</v>
      </c>
      <c r="I21" s="198">
        <f>IF(Volume!D21=0,0,Volume!F21/Volume!D21)</f>
        <v>0.5</v>
      </c>
      <c r="J21" s="188">
        <v>0</v>
      </c>
      <c r="K21" s="177">
        <f t="shared" si="1"/>
        <v>0</v>
      </c>
      <c r="L21" s="61"/>
      <c r="M21" s="7"/>
      <c r="N21" s="60"/>
      <c r="O21" s="4"/>
      <c r="P21" s="4"/>
      <c r="Q21" s="4"/>
      <c r="R21" s="4"/>
      <c r="S21" s="4"/>
      <c r="T21" s="4"/>
      <c r="U21" s="62"/>
      <c r="V21" s="4"/>
      <c r="W21" s="4"/>
      <c r="X21" s="4"/>
      <c r="Y21" s="4"/>
      <c r="Z21" s="4"/>
      <c r="AA21" s="3"/>
      <c r="AB21" s="80"/>
      <c r="AC21" s="79"/>
    </row>
    <row r="22" spans="1:27" s="8" customFormat="1" ht="15">
      <c r="A22" s="189" t="s">
        <v>173</v>
      </c>
      <c r="B22" s="201">
        <f>'Open Int.'!E22</f>
        <v>197600</v>
      </c>
      <c r="C22" s="202">
        <f>'Open Int.'!F22</f>
        <v>0</v>
      </c>
      <c r="D22" s="203">
        <f>'Open Int.'!H22</f>
        <v>51300</v>
      </c>
      <c r="E22" s="359">
        <f>'Open Int.'!I22</f>
        <v>0</v>
      </c>
      <c r="F22" s="204">
        <f>IF('Open Int.'!E22=0,0,'Open Int.'!H22/'Open Int.'!E22)</f>
        <v>0.25961538461538464</v>
      </c>
      <c r="G22" s="161">
        <v>0.25961538461538464</v>
      </c>
      <c r="H22" s="177">
        <f t="shared" si="0"/>
        <v>0</v>
      </c>
      <c r="I22" s="198">
        <f>IF(Volume!D22=0,0,Volume!F22/Volume!D22)</f>
        <v>0</v>
      </c>
      <c r="J22" s="188">
        <v>0</v>
      </c>
      <c r="K22" s="177">
        <f t="shared" si="1"/>
        <v>0</v>
      </c>
      <c r="L22" s="61"/>
      <c r="M22" s="7"/>
      <c r="N22" s="60"/>
      <c r="O22" s="4"/>
      <c r="P22" s="4"/>
      <c r="Q22" s="4"/>
      <c r="R22" s="4"/>
      <c r="S22" s="4"/>
      <c r="T22" s="4"/>
      <c r="U22" s="62"/>
      <c r="V22" s="4"/>
      <c r="W22" s="4"/>
      <c r="X22" s="4"/>
      <c r="Y22" s="4"/>
      <c r="Z22" s="4"/>
      <c r="AA22" s="3"/>
    </row>
    <row r="23" spans="1:27" s="8" customFormat="1" ht="15">
      <c r="A23" s="189" t="s">
        <v>174</v>
      </c>
      <c r="B23" s="201">
        <f>'Open Int.'!E23</f>
        <v>301500</v>
      </c>
      <c r="C23" s="202">
        <f>'Open Int.'!F23</f>
        <v>4500</v>
      </c>
      <c r="D23" s="203">
        <f>'Open Int.'!H23</f>
        <v>18000</v>
      </c>
      <c r="E23" s="359">
        <f>'Open Int.'!I23</f>
        <v>0</v>
      </c>
      <c r="F23" s="204">
        <f>IF('Open Int.'!E23=0,0,'Open Int.'!H23/'Open Int.'!E23)</f>
        <v>0.05970149253731343</v>
      </c>
      <c r="G23" s="161">
        <v>0.06060606060606061</v>
      </c>
      <c r="H23" s="177">
        <f t="shared" si="0"/>
        <v>-0.014925373134328405</v>
      </c>
      <c r="I23" s="198">
        <f>IF(Volume!D23=0,0,Volume!F23/Volume!D23)</f>
        <v>0</v>
      </c>
      <c r="J23" s="188">
        <v>0</v>
      </c>
      <c r="K23" s="177">
        <f t="shared" si="1"/>
        <v>0</v>
      </c>
      <c r="L23" s="61"/>
      <c r="M23" s="7"/>
      <c r="N23" s="60"/>
      <c r="O23" s="4"/>
      <c r="P23" s="4"/>
      <c r="Q23" s="4"/>
      <c r="R23" s="4"/>
      <c r="S23" s="4"/>
      <c r="T23" s="4"/>
      <c r="U23" s="62"/>
      <c r="V23" s="4"/>
      <c r="W23" s="4"/>
      <c r="X23" s="4"/>
      <c r="Y23" s="4"/>
      <c r="Z23" s="4"/>
      <c r="AA23" s="3"/>
    </row>
    <row r="24" spans="1:29" s="59" customFormat="1" ht="15">
      <c r="A24" s="189" t="s">
        <v>2</v>
      </c>
      <c r="B24" s="201">
        <f>'Open Int.'!E24</f>
        <v>70400</v>
      </c>
      <c r="C24" s="202">
        <f>'Open Int.'!F24</f>
        <v>0</v>
      </c>
      <c r="D24" s="203">
        <f>'Open Int.'!H24</f>
        <v>3300</v>
      </c>
      <c r="E24" s="359">
        <f>'Open Int.'!I24</f>
        <v>0</v>
      </c>
      <c r="F24" s="204">
        <f>IF('Open Int.'!E24=0,0,'Open Int.'!H24/'Open Int.'!E24)</f>
        <v>0.046875</v>
      </c>
      <c r="G24" s="161">
        <v>0.046875</v>
      </c>
      <c r="H24" s="177">
        <f t="shared" si="0"/>
        <v>0</v>
      </c>
      <c r="I24" s="198">
        <f>IF(Volume!D24=0,0,Volume!F24/Volume!D24)</f>
        <v>0</v>
      </c>
      <c r="J24" s="188">
        <v>0</v>
      </c>
      <c r="K24" s="177">
        <f t="shared" si="1"/>
        <v>0</v>
      </c>
      <c r="L24" s="61"/>
      <c r="M24" s="7"/>
      <c r="N24" s="60"/>
      <c r="O24" s="4"/>
      <c r="P24" s="4"/>
      <c r="Q24" s="4"/>
      <c r="R24" s="4"/>
      <c r="S24" s="4"/>
      <c r="T24" s="4"/>
      <c r="U24" s="62"/>
      <c r="V24" s="4"/>
      <c r="W24" s="4"/>
      <c r="X24" s="4"/>
      <c r="Y24" s="4"/>
      <c r="Z24" s="4"/>
      <c r="AA24" s="3"/>
      <c r="AB24" s="80"/>
      <c r="AC24" s="79"/>
    </row>
    <row r="25" spans="1:29" s="59" customFormat="1" ht="15">
      <c r="A25" s="189" t="s">
        <v>92</v>
      </c>
      <c r="B25" s="201">
        <f>'Open Int.'!E25</f>
        <v>68800</v>
      </c>
      <c r="C25" s="202">
        <f>'Open Int.'!F25</f>
        <v>3200</v>
      </c>
      <c r="D25" s="203">
        <f>'Open Int.'!H25</f>
        <v>6400</v>
      </c>
      <c r="E25" s="359">
        <f>'Open Int.'!I25</f>
        <v>0</v>
      </c>
      <c r="F25" s="204">
        <f>IF('Open Int.'!E25=0,0,'Open Int.'!H25/'Open Int.'!E25)</f>
        <v>0.09302325581395349</v>
      </c>
      <c r="G25" s="161">
        <v>0.0975609756097561</v>
      </c>
      <c r="H25" s="177">
        <f t="shared" si="0"/>
        <v>-0.04651162790697679</v>
      </c>
      <c r="I25" s="198">
        <f>IF(Volume!D25=0,0,Volume!F25/Volume!D25)</f>
        <v>0</v>
      </c>
      <c r="J25" s="188">
        <v>0</v>
      </c>
      <c r="K25" s="177">
        <f t="shared" si="1"/>
        <v>0</v>
      </c>
      <c r="L25" s="61"/>
      <c r="M25" s="7"/>
      <c r="N25" s="60"/>
      <c r="O25" s="4"/>
      <c r="P25" s="4"/>
      <c r="Q25" s="4"/>
      <c r="R25" s="4"/>
      <c r="S25" s="4"/>
      <c r="T25" s="4"/>
      <c r="U25" s="62"/>
      <c r="V25" s="4"/>
      <c r="W25" s="4"/>
      <c r="X25" s="4"/>
      <c r="Y25" s="4"/>
      <c r="Z25" s="4"/>
      <c r="AA25" s="3"/>
      <c r="AB25" s="80"/>
      <c r="AC25" s="79"/>
    </row>
    <row r="26" spans="1:27" s="8" customFormat="1" ht="15">
      <c r="A26" s="189" t="s">
        <v>153</v>
      </c>
      <c r="B26" s="201">
        <f>'Open Int.'!E26</f>
        <v>436050</v>
      </c>
      <c r="C26" s="202">
        <f>'Open Int.'!F26</f>
        <v>54400</v>
      </c>
      <c r="D26" s="203">
        <f>'Open Int.'!H26</f>
        <v>101150</v>
      </c>
      <c r="E26" s="359">
        <f>'Open Int.'!I26</f>
        <v>9350</v>
      </c>
      <c r="F26" s="204">
        <f>IF('Open Int.'!E26=0,0,'Open Int.'!H26/'Open Int.'!E26)</f>
        <v>0.23196881091617932</v>
      </c>
      <c r="G26" s="161">
        <v>0.24053452115812918</v>
      </c>
      <c r="H26" s="177">
        <f t="shared" si="0"/>
        <v>-0.035611147209587815</v>
      </c>
      <c r="I26" s="198">
        <f>IF(Volume!D26=0,0,Volume!F26/Volume!D26)</f>
        <v>0.12052117263843648</v>
      </c>
      <c r="J26" s="188">
        <v>0.17209302325581396</v>
      </c>
      <c r="K26" s="177">
        <f t="shared" si="1"/>
        <v>-0.2996742671009773</v>
      </c>
      <c r="L26" s="61"/>
      <c r="M26" s="7"/>
      <c r="N26" s="60"/>
      <c r="O26" s="4"/>
      <c r="P26" s="4"/>
      <c r="Q26" s="4"/>
      <c r="R26" s="4"/>
      <c r="S26" s="4"/>
      <c r="T26" s="4"/>
      <c r="U26" s="62"/>
      <c r="V26" s="4"/>
      <c r="W26" s="4"/>
      <c r="X26" s="4"/>
      <c r="Y26" s="4"/>
      <c r="Z26" s="4"/>
      <c r="AA26" s="3"/>
    </row>
    <row r="27" spans="1:27" s="8" customFormat="1" ht="15">
      <c r="A27" s="189" t="s">
        <v>175</v>
      </c>
      <c r="B27" s="201">
        <f>'Open Int.'!E27</f>
        <v>6600</v>
      </c>
      <c r="C27" s="202">
        <f>'Open Int.'!F27</f>
        <v>0</v>
      </c>
      <c r="D27" s="203">
        <f>'Open Int.'!H27</f>
        <v>0</v>
      </c>
      <c r="E27" s="359">
        <f>'Open Int.'!I27</f>
        <v>0</v>
      </c>
      <c r="F27" s="204">
        <f>IF('Open Int.'!E27=0,0,'Open Int.'!H27/'Open Int.'!E27)</f>
        <v>0</v>
      </c>
      <c r="G27" s="161">
        <v>0</v>
      </c>
      <c r="H27" s="177">
        <f t="shared" si="0"/>
        <v>0</v>
      </c>
      <c r="I27" s="198">
        <f>IF(Volume!D27=0,0,Volume!F27/Volume!D27)</f>
        <v>0</v>
      </c>
      <c r="J27" s="188">
        <v>0</v>
      </c>
      <c r="K27" s="177">
        <f t="shared" si="1"/>
        <v>0</v>
      </c>
      <c r="L27" s="61"/>
      <c r="M27" s="7"/>
      <c r="N27" s="60"/>
      <c r="O27" s="4"/>
      <c r="P27" s="4"/>
      <c r="Q27" s="4"/>
      <c r="R27" s="4"/>
      <c r="S27" s="4"/>
      <c r="T27" s="4"/>
      <c r="U27" s="62"/>
      <c r="V27" s="4"/>
      <c r="W27" s="4"/>
      <c r="X27" s="4"/>
      <c r="Y27" s="4"/>
      <c r="Z27" s="4"/>
      <c r="AA27" s="3"/>
    </row>
    <row r="28" spans="1:27" s="8" customFormat="1" ht="15">
      <c r="A28" s="189" t="s">
        <v>176</v>
      </c>
      <c r="B28" s="201">
        <f>'Open Int.'!E28</f>
        <v>276000</v>
      </c>
      <c r="C28" s="202">
        <f>'Open Int.'!F28</f>
        <v>0</v>
      </c>
      <c r="D28" s="203">
        <f>'Open Int.'!H28</f>
        <v>117300</v>
      </c>
      <c r="E28" s="359">
        <f>'Open Int.'!I28</f>
        <v>0</v>
      </c>
      <c r="F28" s="204">
        <f>IF('Open Int.'!E28=0,0,'Open Int.'!H28/'Open Int.'!E28)</f>
        <v>0.425</v>
      </c>
      <c r="G28" s="161">
        <v>0.425</v>
      </c>
      <c r="H28" s="177">
        <f t="shared" si="0"/>
        <v>0</v>
      </c>
      <c r="I28" s="198">
        <f>IF(Volume!D28=0,0,Volume!F28/Volume!D28)</f>
        <v>0</v>
      </c>
      <c r="J28" s="188">
        <v>7</v>
      </c>
      <c r="K28" s="177">
        <f t="shared" si="1"/>
        <v>-1</v>
      </c>
      <c r="L28" s="61"/>
      <c r="M28" s="7"/>
      <c r="N28" s="60"/>
      <c r="O28" s="4"/>
      <c r="P28" s="4"/>
      <c r="Q28" s="4"/>
      <c r="R28" s="4"/>
      <c r="S28" s="4"/>
      <c r="T28" s="4"/>
      <c r="U28" s="62"/>
      <c r="V28" s="4"/>
      <c r="W28" s="4"/>
      <c r="X28" s="4"/>
      <c r="Y28" s="4"/>
      <c r="Z28" s="4"/>
      <c r="AA28" s="3"/>
    </row>
    <row r="29" spans="1:29" s="59" customFormat="1" ht="15">
      <c r="A29" s="189" t="s">
        <v>3</v>
      </c>
      <c r="B29" s="201">
        <f>'Open Int.'!E29</f>
        <v>106250</v>
      </c>
      <c r="C29" s="202">
        <f>'Open Int.'!F29</f>
        <v>3750</v>
      </c>
      <c r="D29" s="203">
        <f>'Open Int.'!H29</f>
        <v>7500</v>
      </c>
      <c r="E29" s="359">
        <f>'Open Int.'!I29</f>
        <v>1250</v>
      </c>
      <c r="F29" s="204">
        <f>IF('Open Int.'!E29=0,0,'Open Int.'!H29/'Open Int.'!E29)</f>
        <v>0.07058823529411765</v>
      </c>
      <c r="G29" s="161">
        <v>0.06097560975609756</v>
      </c>
      <c r="H29" s="177">
        <f t="shared" si="0"/>
        <v>0.15764705882352942</v>
      </c>
      <c r="I29" s="198">
        <f>IF(Volume!D29=0,0,Volume!F29/Volume!D29)</f>
        <v>0.25</v>
      </c>
      <c r="J29" s="188">
        <v>0</v>
      </c>
      <c r="K29" s="177">
        <f t="shared" si="1"/>
        <v>0</v>
      </c>
      <c r="L29" s="61"/>
      <c r="M29" s="7"/>
      <c r="N29" s="60"/>
      <c r="O29" s="4"/>
      <c r="P29" s="4"/>
      <c r="Q29" s="4"/>
      <c r="R29" s="4"/>
      <c r="S29" s="4"/>
      <c r="T29" s="4"/>
      <c r="U29" s="62"/>
      <c r="V29" s="4"/>
      <c r="W29" s="4"/>
      <c r="X29" s="4"/>
      <c r="Y29" s="4"/>
      <c r="Z29" s="4"/>
      <c r="AA29" s="3"/>
      <c r="AB29" s="80"/>
      <c r="AC29" s="79"/>
    </row>
    <row r="30" spans="1:27" s="8" customFormat="1" ht="15">
      <c r="A30" s="189" t="s">
        <v>235</v>
      </c>
      <c r="B30" s="201">
        <f>'Open Int.'!E30</f>
        <v>4725</v>
      </c>
      <c r="C30" s="202">
        <f>'Open Int.'!F30</f>
        <v>1050</v>
      </c>
      <c r="D30" s="203">
        <f>'Open Int.'!H30</f>
        <v>0</v>
      </c>
      <c r="E30" s="359">
        <f>'Open Int.'!I30</f>
        <v>0</v>
      </c>
      <c r="F30" s="204">
        <f>IF('Open Int.'!E30=0,0,'Open Int.'!H30/'Open Int.'!E30)</f>
        <v>0</v>
      </c>
      <c r="G30" s="161">
        <v>0</v>
      </c>
      <c r="H30" s="177">
        <f t="shared" si="0"/>
        <v>0</v>
      </c>
      <c r="I30" s="198">
        <f>IF(Volume!D30=0,0,Volume!F30/Volume!D30)</f>
        <v>0</v>
      </c>
      <c r="J30" s="188">
        <v>0</v>
      </c>
      <c r="K30" s="177">
        <f t="shared" si="1"/>
        <v>0</v>
      </c>
      <c r="L30" s="61"/>
      <c r="M30" s="7"/>
      <c r="N30" s="60"/>
      <c r="O30" s="4"/>
      <c r="P30" s="4"/>
      <c r="Q30" s="4"/>
      <c r="R30" s="4"/>
      <c r="S30" s="4"/>
      <c r="T30" s="4"/>
      <c r="U30" s="62"/>
      <c r="V30" s="4"/>
      <c r="W30" s="4"/>
      <c r="X30" s="4"/>
      <c r="Y30" s="4"/>
      <c r="Z30" s="4"/>
      <c r="AA30" s="3"/>
    </row>
    <row r="31" spans="1:27" s="8" customFormat="1" ht="15">
      <c r="A31" s="189" t="s">
        <v>177</v>
      </c>
      <c r="B31" s="201">
        <f>'Open Int.'!E31</f>
        <v>9600</v>
      </c>
      <c r="C31" s="202">
        <f>'Open Int.'!F31</f>
        <v>0</v>
      </c>
      <c r="D31" s="203">
        <f>'Open Int.'!H31</f>
        <v>0</v>
      </c>
      <c r="E31" s="359">
        <f>'Open Int.'!I31</f>
        <v>0</v>
      </c>
      <c r="F31" s="204">
        <f>IF('Open Int.'!E31=0,0,'Open Int.'!H31/'Open Int.'!E31)</f>
        <v>0</v>
      </c>
      <c r="G31" s="161">
        <v>0</v>
      </c>
      <c r="H31" s="177">
        <f t="shared" si="0"/>
        <v>0</v>
      </c>
      <c r="I31" s="198">
        <f>IF(Volume!D31=0,0,Volume!F31/Volume!D31)</f>
        <v>0</v>
      </c>
      <c r="J31" s="188">
        <v>0</v>
      </c>
      <c r="K31" s="177">
        <f t="shared" si="1"/>
        <v>0</v>
      </c>
      <c r="L31" s="61"/>
      <c r="M31" s="7"/>
      <c r="N31" s="60"/>
      <c r="O31" s="4"/>
      <c r="P31" s="4"/>
      <c r="Q31" s="4"/>
      <c r="R31" s="4"/>
      <c r="S31" s="4"/>
      <c r="T31" s="4"/>
      <c r="U31" s="62"/>
      <c r="V31" s="4"/>
      <c r="W31" s="4"/>
      <c r="X31" s="4"/>
      <c r="Y31" s="4"/>
      <c r="Z31" s="4"/>
      <c r="AA31" s="3"/>
    </row>
    <row r="32" spans="1:27" s="8" customFormat="1" ht="15">
      <c r="A32" s="189" t="s">
        <v>199</v>
      </c>
      <c r="B32" s="201">
        <f>'Open Int.'!E32</f>
        <v>38000</v>
      </c>
      <c r="C32" s="202">
        <f>'Open Int.'!F32</f>
        <v>-1900</v>
      </c>
      <c r="D32" s="203">
        <f>'Open Int.'!H32</f>
        <v>3800</v>
      </c>
      <c r="E32" s="359">
        <f>'Open Int.'!I32</f>
        <v>0</v>
      </c>
      <c r="F32" s="204">
        <f>IF('Open Int.'!E32=0,0,'Open Int.'!H32/'Open Int.'!E32)</f>
        <v>0.1</v>
      </c>
      <c r="G32" s="161">
        <v>0.09523809523809523</v>
      </c>
      <c r="H32" s="177">
        <f t="shared" si="0"/>
        <v>0.050000000000000114</v>
      </c>
      <c r="I32" s="198">
        <f>IF(Volume!D32=0,0,Volume!F32/Volume!D32)</f>
        <v>0.07692307692307693</v>
      </c>
      <c r="J32" s="188">
        <v>0</v>
      </c>
      <c r="K32" s="177">
        <f t="shared" si="1"/>
        <v>0</v>
      </c>
      <c r="L32" s="61"/>
      <c r="M32" s="7"/>
      <c r="N32" s="60"/>
      <c r="O32" s="4"/>
      <c r="P32" s="4"/>
      <c r="Q32" s="4"/>
      <c r="R32" s="4"/>
      <c r="S32" s="4"/>
      <c r="T32" s="4"/>
      <c r="U32" s="62"/>
      <c r="V32" s="4"/>
      <c r="W32" s="4"/>
      <c r="X32" s="4"/>
      <c r="Y32" s="4"/>
      <c r="Z32" s="4"/>
      <c r="AA32" s="3"/>
    </row>
    <row r="33" spans="1:27" s="8" customFormat="1" ht="15">
      <c r="A33" s="189" t="s">
        <v>236</v>
      </c>
      <c r="B33" s="201">
        <f>'Open Int.'!E33</f>
        <v>243000</v>
      </c>
      <c r="C33" s="202">
        <f>'Open Int.'!F33</f>
        <v>0</v>
      </c>
      <c r="D33" s="203">
        <f>'Open Int.'!H33</f>
        <v>18000</v>
      </c>
      <c r="E33" s="359">
        <f>'Open Int.'!I33</f>
        <v>1800</v>
      </c>
      <c r="F33" s="204">
        <f>IF('Open Int.'!E33=0,0,'Open Int.'!H33/'Open Int.'!E33)</f>
        <v>0.07407407407407407</v>
      </c>
      <c r="G33" s="161">
        <v>0.06666666666666667</v>
      </c>
      <c r="H33" s="177">
        <f t="shared" si="0"/>
        <v>0.11111111111111106</v>
      </c>
      <c r="I33" s="198">
        <f>IF(Volume!D33=0,0,Volume!F33/Volume!D33)</f>
        <v>0.2222222222222222</v>
      </c>
      <c r="J33" s="188">
        <v>0</v>
      </c>
      <c r="K33" s="177">
        <f t="shared" si="1"/>
        <v>0</v>
      </c>
      <c r="L33" s="61"/>
      <c r="M33" s="7"/>
      <c r="N33" s="60"/>
      <c r="O33" s="4"/>
      <c r="P33" s="4"/>
      <c r="Q33" s="4"/>
      <c r="R33" s="4"/>
      <c r="S33" s="4"/>
      <c r="T33" s="4"/>
      <c r="U33" s="62"/>
      <c r="V33" s="4"/>
      <c r="W33" s="4"/>
      <c r="X33" s="4"/>
      <c r="Y33" s="4"/>
      <c r="Z33" s="4"/>
      <c r="AA33" s="3"/>
    </row>
    <row r="34" spans="1:27" s="8" customFormat="1" ht="15">
      <c r="A34" s="189" t="s">
        <v>178</v>
      </c>
      <c r="B34" s="201">
        <f>'Open Int.'!E34</f>
        <v>5000</v>
      </c>
      <c r="C34" s="202">
        <f>'Open Int.'!F34</f>
        <v>0</v>
      </c>
      <c r="D34" s="203">
        <f>'Open Int.'!H34</f>
        <v>0</v>
      </c>
      <c r="E34" s="359">
        <f>'Open Int.'!I34</f>
        <v>0</v>
      </c>
      <c r="F34" s="204">
        <f>IF('Open Int.'!E34=0,0,'Open Int.'!H34/'Open Int.'!E34)</f>
        <v>0</v>
      </c>
      <c r="G34" s="161">
        <v>0</v>
      </c>
      <c r="H34" s="177">
        <f t="shared" si="0"/>
        <v>0</v>
      </c>
      <c r="I34" s="198">
        <f>IF(Volume!D34=0,0,Volume!F34/Volume!D34)</f>
        <v>0</v>
      </c>
      <c r="J34" s="188">
        <v>0</v>
      </c>
      <c r="K34" s="177">
        <f t="shared" si="1"/>
        <v>0</v>
      </c>
      <c r="L34" s="61"/>
      <c r="M34" s="7"/>
      <c r="N34" s="60"/>
      <c r="O34" s="4"/>
      <c r="P34" s="4"/>
      <c r="Q34" s="4"/>
      <c r="R34" s="4"/>
      <c r="S34" s="4"/>
      <c r="T34" s="4"/>
      <c r="U34" s="62"/>
      <c r="V34" s="4"/>
      <c r="W34" s="4"/>
      <c r="X34" s="4"/>
      <c r="Y34" s="4"/>
      <c r="Z34" s="4"/>
      <c r="AA34" s="3"/>
    </row>
    <row r="35" spans="1:29" s="59" customFormat="1" ht="15">
      <c r="A35" s="189" t="s">
        <v>210</v>
      </c>
      <c r="B35" s="201">
        <f>'Open Int.'!E35</f>
        <v>98000</v>
      </c>
      <c r="C35" s="202">
        <f>'Open Int.'!F35</f>
        <v>5200</v>
      </c>
      <c r="D35" s="203">
        <f>'Open Int.'!H35</f>
        <v>1600</v>
      </c>
      <c r="E35" s="359">
        <f>'Open Int.'!I35</f>
        <v>0</v>
      </c>
      <c r="F35" s="204">
        <f>IF('Open Int.'!E35=0,0,'Open Int.'!H35/'Open Int.'!E35)</f>
        <v>0.0163265306122449</v>
      </c>
      <c r="G35" s="161">
        <v>0.017241379310344827</v>
      </c>
      <c r="H35" s="177">
        <f t="shared" si="0"/>
        <v>-0.05306122448979582</v>
      </c>
      <c r="I35" s="198">
        <f>IF(Volume!D35=0,0,Volume!F35/Volume!D35)</f>
        <v>0</v>
      </c>
      <c r="J35" s="188">
        <v>0.036036036036036036</v>
      </c>
      <c r="K35" s="177">
        <f t="shared" si="1"/>
        <v>-1</v>
      </c>
      <c r="L35" s="61"/>
      <c r="M35" s="7"/>
      <c r="N35" s="60"/>
      <c r="O35" s="4"/>
      <c r="P35" s="4"/>
      <c r="Q35" s="4"/>
      <c r="R35" s="4"/>
      <c r="S35" s="4"/>
      <c r="T35" s="4"/>
      <c r="U35" s="62"/>
      <c r="V35" s="4"/>
      <c r="W35" s="4"/>
      <c r="X35" s="4"/>
      <c r="Y35" s="4"/>
      <c r="Z35" s="4"/>
      <c r="AA35" s="3"/>
      <c r="AB35" s="80"/>
      <c r="AC35" s="79"/>
    </row>
    <row r="36" spans="1:27" s="8" customFormat="1" ht="15">
      <c r="A36" s="189" t="s">
        <v>237</v>
      </c>
      <c r="B36" s="201">
        <f>'Open Int.'!E36</f>
        <v>254400</v>
      </c>
      <c r="C36" s="202">
        <f>'Open Int.'!F36</f>
        <v>-14400</v>
      </c>
      <c r="D36" s="203">
        <f>'Open Int.'!H36</f>
        <v>72000</v>
      </c>
      <c r="E36" s="359">
        <f>'Open Int.'!I36</f>
        <v>0</v>
      </c>
      <c r="F36" s="204">
        <f>IF('Open Int.'!E36=0,0,'Open Int.'!H36/'Open Int.'!E36)</f>
        <v>0.2830188679245283</v>
      </c>
      <c r="G36" s="161">
        <v>0.26785714285714285</v>
      </c>
      <c r="H36" s="177">
        <f t="shared" si="0"/>
        <v>0.05660377358490566</v>
      </c>
      <c r="I36" s="198">
        <f>IF(Volume!D36=0,0,Volume!F36/Volume!D36)</f>
        <v>0</v>
      </c>
      <c r="J36" s="188">
        <v>1.5</v>
      </c>
      <c r="K36" s="177">
        <f t="shared" si="1"/>
        <v>-1</v>
      </c>
      <c r="L36" s="61"/>
      <c r="M36" s="7"/>
      <c r="N36" s="60"/>
      <c r="O36" s="4"/>
      <c r="P36" s="4"/>
      <c r="Q36" s="4"/>
      <c r="R36" s="4"/>
      <c r="S36" s="4"/>
      <c r="T36" s="4"/>
      <c r="U36" s="62"/>
      <c r="V36" s="4"/>
      <c r="W36" s="4"/>
      <c r="X36" s="4"/>
      <c r="Y36" s="4"/>
      <c r="Z36" s="4"/>
      <c r="AA36" s="3"/>
    </row>
    <row r="37" spans="1:27" s="8" customFormat="1" ht="15">
      <c r="A37" s="189" t="s">
        <v>179</v>
      </c>
      <c r="B37" s="201">
        <f>'Open Int.'!E37</f>
        <v>1593300</v>
      </c>
      <c r="C37" s="202">
        <f>'Open Int.'!F37</f>
        <v>28250</v>
      </c>
      <c r="D37" s="203">
        <f>'Open Int.'!H37</f>
        <v>33900</v>
      </c>
      <c r="E37" s="359">
        <f>'Open Int.'!I37</f>
        <v>0</v>
      </c>
      <c r="F37" s="204">
        <f>IF('Open Int.'!E37=0,0,'Open Int.'!H37/'Open Int.'!E37)</f>
        <v>0.02127659574468085</v>
      </c>
      <c r="G37" s="161">
        <v>0.021660649819494584</v>
      </c>
      <c r="H37" s="177">
        <f t="shared" si="0"/>
        <v>-0.01773049645390069</v>
      </c>
      <c r="I37" s="198">
        <f>IF(Volume!D37=0,0,Volume!F37/Volume!D37)</f>
        <v>0</v>
      </c>
      <c r="J37" s="188">
        <v>0</v>
      </c>
      <c r="K37" s="177">
        <f t="shared" si="1"/>
        <v>0</v>
      </c>
      <c r="L37" s="61"/>
      <c r="M37" s="7"/>
      <c r="N37" s="60"/>
      <c r="O37" s="4"/>
      <c r="P37" s="4"/>
      <c r="Q37" s="4"/>
      <c r="R37" s="4"/>
      <c r="S37" s="4"/>
      <c r="T37" s="4"/>
      <c r="U37" s="62"/>
      <c r="V37" s="4"/>
      <c r="W37" s="4"/>
      <c r="X37" s="4"/>
      <c r="Y37" s="4"/>
      <c r="Z37" s="4"/>
      <c r="AA37" s="3"/>
    </row>
    <row r="38" spans="1:27" s="8" customFormat="1" ht="15">
      <c r="A38" s="189" t="s">
        <v>180</v>
      </c>
      <c r="B38" s="201">
        <f>'Open Int.'!E38</f>
        <v>14300</v>
      </c>
      <c r="C38" s="202">
        <f>'Open Int.'!F38</f>
        <v>0</v>
      </c>
      <c r="D38" s="203">
        <f>'Open Int.'!H38</f>
        <v>45500</v>
      </c>
      <c r="E38" s="359">
        <f>'Open Int.'!I38</f>
        <v>0</v>
      </c>
      <c r="F38" s="204">
        <f>IF('Open Int.'!E38=0,0,'Open Int.'!H38/'Open Int.'!E38)</f>
        <v>3.1818181818181817</v>
      </c>
      <c r="G38" s="161">
        <v>3.1818181818181817</v>
      </c>
      <c r="H38" s="177">
        <f t="shared" si="0"/>
        <v>0</v>
      </c>
      <c r="I38" s="198">
        <f>IF(Volume!D38=0,0,Volume!F38/Volume!D38)</f>
        <v>0</v>
      </c>
      <c r="J38" s="188">
        <v>0</v>
      </c>
      <c r="K38" s="177">
        <f t="shared" si="1"/>
        <v>0</v>
      </c>
      <c r="L38" s="61"/>
      <c r="M38" s="7"/>
      <c r="N38" s="60"/>
      <c r="O38" s="4"/>
      <c r="P38" s="4"/>
      <c r="Q38" s="4"/>
      <c r="R38" s="4"/>
      <c r="S38" s="4"/>
      <c r="T38" s="4"/>
      <c r="U38" s="62"/>
      <c r="V38" s="4"/>
      <c r="W38" s="4"/>
      <c r="X38" s="4"/>
      <c r="Y38" s="4"/>
      <c r="Z38" s="4"/>
      <c r="AA38" s="3"/>
    </row>
    <row r="39" spans="1:29" s="59" customFormat="1" ht="15">
      <c r="A39" s="189" t="s">
        <v>103</v>
      </c>
      <c r="B39" s="201">
        <f>'Open Int.'!E39</f>
        <v>270000</v>
      </c>
      <c r="C39" s="202">
        <f>'Open Int.'!F39</f>
        <v>10500</v>
      </c>
      <c r="D39" s="203">
        <f>'Open Int.'!H39</f>
        <v>31500</v>
      </c>
      <c r="E39" s="359">
        <f>'Open Int.'!I39</f>
        <v>3000</v>
      </c>
      <c r="F39" s="204">
        <f>IF('Open Int.'!E39=0,0,'Open Int.'!H39/'Open Int.'!E39)</f>
        <v>0.11666666666666667</v>
      </c>
      <c r="G39" s="161">
        <v>0.10982658959537572</v>
      </c>
      <c r="H39" s="177">
        <f t="shared" si="0"/>
        <v>0.06228070175438598</v>
      </c>
      <c r="I39" s="198">
        <f>IF(Volume!D39=0,0,Volume!F39/Volume!D39)</f>
        <v>0.1</v>
      </c>
      <c r="J39" s="188">
        <v>0.18181818181818182</v>
      </c>
      <c r="K39" s="177">
        <f t="shared" si="1"/>
        <v>-0.45</v>
      </c>
      <c r="L39" s="61"/>
      <c r="M39" s="7"/>
      <c r="N39" s="60"/>
      <c r="O39" s="4"/>
      <c r="P39" s="4"/>
      <c r="Q39" s="4"/>
      <c r="R39" s="4"/>
      <c r="S39" s="4"/>
      <c r="T39" s="4"/>
      <c r="U39" s="62"/>
      <c r="V39" s="4"/>
      <c r="W39" s="4"/>
      <c r="X39" s="4"/>
      <c r="Y39" s="4"/>
      <c r="Z39" s="4"/>
      <c r="AA39" s="3"/>
      <c r="AB39" s="80"/>
      <c r="AC39" s="79"/>
    </row>
    <row r="40" spans="1:29" s="59" customFormat="1" ht="15">
      <c r="A40" s="189" t="s">
        <v>356</v>
      </c>
      <c r="B40" s="201">
        <f>'Open Int.'!E40</f>
        <v>321600</v>
      </c>
      <c r="C40" s="202">
        <f>'Open Int.'!F40</f>
        <v>15600</v>
      </c>
      <c r="D40" s="203">
        <f>'Open Int.'!H40</f>
        <v>18600</v>
      </c>
      <c r="E40" s="359">
        <f>'Open Int.'!I40</f>
        <v>-16800</v>
      </c>
      <c r="F40" s="204">
        <f>IF('Open Int.'!E40=0,0,'Open Int.'!H40/'Open Int.'!E40)</f>
        <v>0.05783582089552239</v>
      </c>
      <c r="G40" s="161">
        <v>0.11568627450980393</v>
      </c>
      <c r="H40" s="177">
        <f t="shared" si="0"/>
        <v>-0.5000632431065014</v>
      </c>
      <c r="I40" s="198">
        <f>IF(Volume!D40=0,0,Volume!F40/Volume!D40)</f>
        <v>0.5818181818181818</v>
      </c>
      <c r="J40" s="188">
        <v>0.012195121951219513</v>
      </c>
      <c r="K40" s="177">
        <f t="shared" si="1"/>
        <v>46.709090909090904</v>
      </c>
      <c r="L40" s="61"/>
      <c r="M40" s="7"/>
      <c r="N40" s="60"/>
      <c r="O40" s="4"/>
      <c r="P40" s="4"/>
      <c r="Q40" s="4"/>
      <c r="R40" s="4"/>
      <c r="S40" s="4"/>
      <c r="T40" s="4"/>
      <c r="U40" s="62"/>
      <c r="V40" s="4"/>
      <c r="W40" s="4"/>
      <c r="X40" s="4"/>
      <c r="Y40" s="4"/>
      <c r="Z40" s="4"/>
      <c r="AA40" s="3"/>
      <c r="AB40" s="80"/>
      <c r="AC40" s="79"/>
    </row>
    <row r="41" spans="1:27" s="8" customFormat="1" ht="15">
      <c r="A41" s="189" t="s">
        <v>238</v>
      </c>
      <c r="B41" s="201">
        <f>'Open Int.'!E41</f>
        <v>4500</v>
      </c>
      <c r="C41" s="202">
        <f>'Open Int.'!F41</f>
        <v>0</v>
      </c>
      <c r="D41" s="203">
        <f>'Open Int.'!H41</f>
        <v>0</v>
      </c>
      <c r="E41" s="359">
        <f>'Open Int.'!I41</f>
        <v>0</v>
      </c>
      <c r="F41" s="204">
        <f>IF('Open Int.'!E41=0,0,'Open Int.'!H41/'Open Int.'!E41)</f>
        <v>0</v>
      </c>
      <c r="G41" s="161">
        <v>0</v>
      </c>
      <c r="H41" s="177">
        <f t="shared" si="0"/>
        <v>0</v>
      </c>
      <c r="I41" s="198">
        <f>IF(Volume!D41=0,0,Volume!F41/Volume!D41)</f>
        <v>0</v>
      </c>
      <c r="J41" s="188">
        <v>0</v>
      </c>
      <c r="K41" s="177">
        <f t="shared" si="1"/>
        <v>0</v>
      </c>
      <c r="L41" s="61"/>
      <c r="M41" s="7"/>
      <c r="N41" s="60"/>
      <c r="O41" s="4"/>
      <c r="P41" s="4"/>
      <c r="Q41" s="4"/>
      <c r="R41" s="4"/>
      <c r="S41" s="4"/>
      <c r="T41" s="4"/>
      <c r="U41" s="62"/>
      <c r="V41" s="4"/>
      <c r="W41" s="4"/>
      <c r="X41" s="4"/>
      <c r="Y41" s="4"/>
      <c r="Z41" s="4"/>
      <c r="AA41" s="3"/>
    </row>
    <row r="42" spans="1:27" s="8" customFormat="1" ht="15">
      <c r="A42" s="189" t="s">
        <v>250</v>
      </c>
      <c r="B42" s="201">
        <f>'Open Int.'!E42</f>
        <v>919000</v>
      </c>
      <c r="C42" s="202">
        <f>'Open Int.'!F42</f>
        <v>19000</v>
      </c>
      <c r="D42" s="203">
        <f>'Open Int.'!H42</f>
        <v>193000</v>
      </c>
      <c r="E42" s="359">
        <f>'Open Int.'!I42</f>
        <v>17000</v>
      </c>
      <c r="F42" s="204">
        <f>IF('Open Int.'!E42=0,0,'Open Int.'!H42/'Open Int.'!E42)</f>
        <v>0.2100108813928183</v>
      </c>
      <c r="G42" s="161">
        <v>0.19555555555555557</v>
      </c>
      <c r="H42" s="177">
        <f t="shared" si="0"/>
        <v>0.07391927984963892</v>
      </c>
      <c r="I42" s="198">
        <f>IF(Volume!D42=0,0,Volume!F42/Volume!D42)</f>
        <v>0.2</v>
      </c>
      <c r="J42" s="188">
        <v>0.030303030303030304</v>
      </c>
      <c r="K42" s="177">
        <f t="shared" si="1"/>
        <v>5.6000000000000005</v>
      </c>
      <c r="L42" s="61"/>
      <c r="M42" s="7"/>
      <c r="N42" s="60"/>
      <c r="O42" s="4"/>
      <c r="P42" s="4"/>
      <c r="Q42" s="4"/>
      <c r="R42" s="4"/>
      <c r="S42" s="4"/>
      <c r="T42" s="4"/>
      <c r="U42" s="62"/>
      <c r="V42" s="4"/>
      <c r="W42" s="4"/>
      <c r="X42" s="4"/>
      <c r="Y42" s="4"/>
      <c r="Z42" s="4"/>
      <c r="AA42" s="3"/>
    </row>
    <row r="43" spans="1:27" s="8" customFormat="1" ht="15">
      <c r="A43" s="189" t="s">
        <v>181</v>
      </c>
      <c r="B43" s="201">
        <f>'Open Int.'!E43</f>
        <v>312700</v>
      </c>
      <c r="C43" s="202">
        <f>'Open Int.'!F43</f>
        <v>5900</v>
      </c>
      <c r="D43" s="203">
        <f>'Open Int.'!H43</f>
        <v>20650</v>
      </c>
      <c r="E43" s="359">
        <f>'Open Int.'!I43</f>
        <v>0</v>
      </c>
      <c r="F43" s="204">
        <f>IF('Open Int.'!E43=0,0,'Open Int.'!H43/'Open Int.'!E43)</f>
        <v>0.0660377358490566</v>
      </c>
      <c r="G43" s="161">
        <v>0.0673076923076923</v>
      </c>
      <c r="H43" s="177">
        <f t="shared" si="0"/>
        <v>-0.01886792452830185</v>
      </c>
      <c r="I43" s="198">
        <f>IF(Volume!D43=0,0,Volume!F43/Volume!D43)</f>
        <v>0.2</v>
      </c>
      <c r="J43" s="188">
        <v>1</v>
      </c>
      <c r="K43" s="177">
        <f t="shared" si="1"/>
        <v>-0.8</v>
      </c>
      <c r="L43" s="61"/>
      <c r="M43" s="7"/>
      <c r="N43" s="60"/>
      <c r="O43" s="4"/>
      <c r="P43" s="4"/>
      <c r="Q43" s="4"/>
      <c r="R43" s="4"/>
      <c r="S43" s="4"/>
      <c r="T43" s="4"/>
      <c r="U43" s="62"/>
      <c r="V43" s="4"/>
      <c r="W43" s="4"/>
      <c r="X43" s="4"/>
      <c r="Y43" s="4"/>
      <c r="Z43" s="4"/>
      <c r="AA43" s="3"/>
    </row>
    <row r="44" spans="1:29" s="59" customFormat="1" ht="15">
      <c r="A44" s="189" t="s">
        <v>239</v>
      </c>
      <c r="B44" s="201">
        <f>'Open Int.'!E44</f>
        <v>1225</v>
      </c>
      <c r="C44" s="202">
        <f>'Open Int.'!F44</f>
        <v>0</v>
      </c>
      <c r="D44" s="203">
        <f>'Open Int.'!H44</f>
        <v>0</v>
      </c>
      <c r="E44" s="359">
        <f>'Open Int.'!I44</f>
        <v>0</v>
      </c>
      <c r="F44" s="204">
        <f>IF('Open Int.'!E44=0,0,'Open Int.'!H44/'Open Int.'!E44)</f>
        <v>0</v>
      </c>
      <c r="G44" s="161">
        <v>0</v>
      </c>
      <c r="H44" s="177">
        <f t="shared" si="0"/>
        <v>0</v>
      </c>
      <c r="I44" s="198">
        <f>IF(Volume!D44=0,0,Volume!F44/Volume!D44)</f>
        <v>0</v>
      </c>
      <c r="J44" s="188">
        <v>0</v>
      </c>
      <c r="K44" s="177">
        <f t="shared" si="1"/>
        <v>0</v>
      </c>
      <c r="L44" s="61"/>
      <c r="M44" s="7"/>
      <c r="N44" s="60"/>
      <c r="O44" s="4"/>
      <c r="P44" s="4"/>
      <c r="Q44" s="4"/>
      <c r="R44" s="4"/>
      <c r="S44" s="4"/>
      <c r="T44" s="4"/>
      <c r="U44" s="62"/>
      <c r="V44" s="4"/>
      <c r="W44" s="4"/>
      <c r="X44" s="4"/>
      <c r="Y44" s="4"/>
      <c r="Z44" s="4"/>
      <c r="AA44" s="3"/>
      <c r="AB44" s="80"/>
      <c r="AC44" s="79"/>
    </row>
    <row r="45" spans="1:29" s="59" customFormat="1" ht="15">
      <c r="A45" s="189" t="s">
        <v>211</v>
      </c>
      <c r="B45" s="201">
        <f>'Open Int.'!E45</f>
        <v>1868172</v>
      </c>
      <c r="C45" s="202">
        <f>'Open Int.'!F45</f>
        <v>65984</v>
      </c>
      <c r="D45" s="203">
        <f>'Open Int.'!H45</f>
        <v>323734</v>
      </c>
      <c r="E45" s="359">
        <f>'Open Int.'!I45</f>
        <v>-2062</v>
      </c>
      <c r="F45" s="204">
        <f>IF('Open Int.'!E45=0,0,'Open Int.'!H45/'Open Int.'!E45)</f>
        <v>0.17328918322295805</v>
      </c>
      <c r="G45" s="161">
        <v>0.18077803203661327</v>
      </c>
      <c r="H45" s="177">
        <f t="shared" si="0"/>
        <v>-0.04142565736161178</v>
      </c>
      <c r="I45" s="198">
        <f>IF(Volume!D45=0,0,Volume!F45/Volume!D45)</f>
        <v>0.07333333333333333</v>
      </c>
      <c r="J45" s="188">
        <v>0.20408163265306123</v>
      </c>
      <c r="K45" s="177">
        <f t="shared" si="1"/>
        <v>-0.6406666666666667</v>
      </c>
      <c r="L45" s="61"/>
      <c r="M45" s="7"/>
      <c r="N45" s="60"/>
      <c r="O45" s="4"/>
      <c r="P45" s="4"/>
      <c r="Q45" s="4"/>
      <c r="R45" s="4"/>
      <c r="S45" s="4"/>
      <c r="T45" s="4"/>
      <c r="U45" s="62"/>
      <c r="V45" s="4"/>
      <c r="W45" s="4"/>
      <c r="X45" s="4"/>
      <c r="Y45" s="4"/>
      <c r="Z45" s="4"/>
      <c r="AA45" s="3"/>
      <c r="AB45" s="80"/>
      <c r="AC45" s="79"/>
    </row>
    <row r="46" spans="1:29" s="59" customFormat="1" ht="15">
      <c r="A46" s="189" t="s">
        <v>213</v>
      </c>
      <c r="B46" s="201">
        <f>'Open Int.'!E46</f>
        <v>7150</v>
      </c>
      <c r="C46" s="202">
        <f>'Open Int.'!F46</f>
        <v>1300</v>
      </c>
      <c r="D46" s="203">
        <f>'Open Int.'!H46</f>
        <v>0</v>
      </c>
      <c r="E46" s="359">
        <f>'Open Int.'!I46</f>
        <v>0</v>
      </c>
      <c r="F46" s="204">
        <f>IF('Open Int.'!E46=0,0,'Open Int.'!H46/'Open Int.'!E46)</f>
        <v>0</v>
      </c>
      <c r="G46" s="161">
        <v>0</v>
      </c>
      <c r="H46" s="177">
        <f t="shared" si="0"/>
        <v>0</v>
      </c>
      <c r="I46" s="198">
        <f>IF(Volume!D46=0,0,Volume!F46/Volume!D46)</f>
        <v>0</v>
      </c>
      <c r="J46" s="188">
        <v>0</v>
      </c>
      <c r="K46" s="177">
        <f t="shared" si="1"/>
        <v>0</v>
      </c>
      <c r="L46" s="61"/>
      <c r="M46" s="7"/>
      <c r="N46" s="60"/>
      <c r="O46" s="4"/>
      <c r="P46" s="4"/>
      <c r="Q46" s="4"/>
      <c r="R46" s="4"/>
      <c r="S46" s="4"/>
      <c r="T46" s="4"/>
      <c r="U46" s="62"/>
      <c r="V46" s="4"/>
      <c r="W46" s="4"/>
      <c r="X46" s="4"/>
      <c r="Y46" s="4"/>
      <c r="Z46" s="4"/>
      <c r="AA46" s="3"/>
      <c r="AB46" s="80"/>
      <c r="AC46" s="79"/>
    </row>
    <row r="47" spans="1:29" s="59" customFormat="1" ht="15">
      <c r="A47" s="189" t="s">
        <v>4</v>
      </c>
      <c r="B47" s="201">
        <f>'Open Int.'!E47</f>
        <v>0</v>
      </c>
      <c r="C47" s="202">
        <f>'Open Int.'!F47</f>
        <v>0</v>
      </c>
      <c r="D47" s="203">
        <f>'Open Int.'!H47</f>
        <v>0</v>
      </c>
      <c r="E47" s="359">
        <f>'Open Int.'!I47</f>
        <v>0</v>
      </c>
      <c r="F47" s="204">
        <f>IF('Open Int.'!E47=0,0,'Open Int.'!H47/'Open Int.'!E47)</f>
        <v>0</v>
      </c>
      <c r="G47" s="161">
        <v>0</v>
      </c>
      <c r="H47" s="177">
        <f t="shared" si="0"/>
        <v>0</v>
      </c>
      <c r="I47" s="198">
        <f>IF(Volume!D47=0,0,Volume!F47/Volume!D47)</f>
        <v>0</v>
      </c>
      <c r="J47" s="188">
        <v>0</v>
      </c>
      <c r="K47" s="177">
        <f t="shared" si="1"/>
        <v>0</v>
      </c>
      <c r="L47" s="61"/>
      <c r="M47" s="7"/>
      <c r="N47" s="60"/>
      <c r="O47" s="4"/>
      <c r="P47" s="4"/>
      <c r="Q47" s="4"/>
      <c r="R47" s="4"/>
      <c r="S47" s="4"/>
      <c r="T47" s="4"/>
      <c r="U47" s="62"/>
      <c r="V47" s="4"/>
      <c r="W47" s="4"/>
      <c r="X47" s="4"/>
      <c r="Y47" s="4"/>
      <c r="Z47" s="4"/>
      <c r="AA47" s="3"/>
      <c r="AB47" s="80"/>
      <c r="AC47" s="79"/>
    </row>
    <row r="48" spans="1:29" s="59" customFormat="1" ht="15">
      <c r="A48" s="189" t="s">
        <v>93</v>
      </c>
      <c r="B48" s="201">
        <f>'Open Int.'!E48</f>
        <v>1600</v>
      </c>
      <c r="C48" s="202">
        <f>'Open Int.'!F48</f>
        <v>0</v>
      </c>
      <c r="D48" s="203">
        <f>'Open Int.'!H48</f>
        <v>0</v>
      </c>
      <c r="E48" s="359">
        <f>'Open Int.'!I48</f>
        <v>0</v>
      </c>
      <c r="F48" s="204">
        <f>IF('Open Int.'!E48=0,0,'Open Int.'!H48/'Open Int.'!E48)</f>
        <v>0</v>
      </c>
      <c r="G48" s="161">
        <v>0</v>
      </c>
      <c r="H48" s="177">
        <f t="shared" si="0"/>
        <v>0</v>
      </c>
      <c r="I48" s="198">
        <f>IF(Volume!D48=0,0,Volume!F48/Volume!D48)</f>
        <v>0</v>
      </c>
      <c r="J48" s="188">
        <v>0</v>
      </c>
      <c r="K48" s="177">
        <f t="shared" si="1"/>
        <v>0</v>
      </c>
      <c r="L48" s="61"/>
      <c r="M48" s="7"/>
      <c r="N48" s="60"/>
      <c r="O48" s="4"/>
      <c r="P48" s="4"/>
      <c r="Q48" s="4"/>
      <c r="R48" s="4"/>
      <c r="S48" s="4"/>
      <c r="T48" s="4"/>
      <c r="U48" s="62"/>
      <c r="V48" s="4"/>
      <c r="W48" s="4"/>
      <c r="X48" s="4"/>
      <c r="Y48" s="4"/>
      <c r="Z48" s="4"/>
      <c r="AA48" s="3"/>
      <c r="AB48" s="80"/>
      <c r="AC48" s="79"/>
    </row>
    <row r="49" spans="1:29" s="59" customFormat="1" ht="15">
      <c r="A49" s="189" t="s">
        <v>212</v>
      </c>
      <c r="B49" s="201">
        <f>'Open Int.'!E49</f>
        <v>5600</v>
      </c>
      <c r="C49" s="202">
        <f>'Open Int.'!F49</f>
        <v>400</v>
      </c>
      <c r="D49" s="203">
        <f>'Open Int.'!H49</f>
        <v>0</v>
      </c>
      <c r="E49" s="359">
        <f>'Open Int.'!I49</f>
        <v>0</v>
      </c>
      <c r="F49" s="204">
        <f>IF('Open Int.'!E49=0,0,'Open Int.'!H49/'Open Int.'!E49)</f>
        <v>0</v>
      </c>
      <c r="G49" s="161">
        <v>0</v>
      </c>
      <c r="H49" s="177">
        <f t="shared" si="0"/>
        <v>0</v>
      </c>
      <c r="I49" s="198">
        <f>IF(Volume!D49=0,0,Volume!F49/Volume!D49)</f>
        <v>0</v>
      </c>
      <c r="J49" s="188">
        <v>0</v>
      </c>
      <c r="K49" s="177">
        <f t="shared" si="1"/>
        <v>0</v>
      </c>
      <c r="L49" s="61"/>
      <c r="M49" s="7"/>
      <c r="N49" s="60"/>
      <c r="O49" s="4"/>
      <c r="P49" s="4"/>
      <c r="Q49" s="4"/>
      <c r="R49" s="4"/>
      <c r="S49" s="4"/>
      <c r="T49" s="4"/>
      <c r="U49" s="62"/>
      <c r="V49" s="4"/>
      <c r="W49" s="4"/>
      <c r="X49" s="4"/>
      <c r="Y49" s="4"/>
      <c r="Z49" s="4"/>
      <c r="AA49" s="3"/>
      <c r="AB49" s="80"/>
      <c r="AC49" s="79"/>
    </row>
    <row r="50" spans="1:29" s="59" customFormat="1" ht="15">
      <c r="A50" s="189" t="s">
        <v>5</v>
      </c>
      <c r="B50" s="201">
        <f>'Open Int.'!E50</f>
        <v>3812050</v>
      </c>
      <c r="C50" s="202">
        <f>'Open Int.'!F50</f>
        <v>73370</v>
      </c>
      <c r="D50" s="203">
        <f>'Open Int.'!H50</f>
        <v>535920</v>
      </c>
      <c r="E50" s="359">
        <f>'Open Int.'!I50</f>
        <v>28710</v>
      </c>
      <c r="F50" s="204">
        <f>IF('Open Int.'!E50=0,0,'Open Int.'!H50/'Open Int.'!E50)</f>
        <v>0.14058577405857742</v>
      </c>
      <c r="G50" s="161">
        <v>0.1356655290102389</v>
      </c>
      <c r="H50" s="177">
        <f t="shared" si="0"/>
        <v>0.036267466645614733</v>
      </c>
      <c r="I50" s="198">
        <f>IF(Volume!D50=0,0,Volume!F50/Volume!D50)</f>
        <v>0.14080459770114942</v>
      </c>
      <c r="J50" s="188">
        <v>0.1746031746031746</v>
      </c>
      <c r="K50" s="177">
        <f t="shared" si="1"/>
        <v>-0.19357366771159873</v>
      </c>
      <c r="L50" s="61"/>
      <c r="M50" s="7"/>
      <c r="N50" s="60"/>
      <c r="O50" s="4"/>
      <c r="P50" s="4"/>
      <c r="Q50" s="4"/>
      <c r="R50" s="4"/>
      <c r="S50" s="4"/>
      <c r="T50" s="4"/>
      <c r="U50" s="62"/>
      <c r="V50" s="4"/>
      <c r="W50" s="4"/>
      <c r="X50" s="4"/>
      <c r="Y50" s="4"/>
      <c r="Z50" s="4"/>
      <c r="AA50" s="3"/>
      <c r="AB50" s="80"/>
      <c r="AC50" s="79"/>
    </row>
    <row r="51" spans="1:29" s="59" customFormat="1" ht="15">
      <c r="A51" s="189" t="s">
        <v>214</v>
      </c>
      <c r="B51" s="201">
        <f>'Open Int.'!E51</f>
        <v>1883000</v>
      </c>
      <c r="C51" s="202">
        <f>'Open Int.'!F51</f>
        <v>110000</v>
      </c>
      <c r="D51" s="203">
        <f>'Open Int.'!H51</f>
        <v>319000</v>
      </c>
      <c r="E51" s="359">
        <f>'Open Int.'!I51</f>
        <v>19000</v>
      </c>
      <c r="F51" s="204">
        <f>IF('Open Int.'!E51=0,0,'Open Int.'!H51/'Open Int.'!E51)</f>
        <v>0.16941051513542218</v>
      </c>
      <c r="G51" s="161">
        <v>0.1692047377326565</v>
      </c>
      <c r="H51" s="177">
        <f t="shared" si="0"/>
        <v>0.001216144450345123</v>
      </c>
      <c r="I51" s="198">
        <f>IF(Volume!D51=0,0,Volume!F51/Volume!D51)</f>
        <v>0.17278617710583152</v>
      </c>
      <c r="J51" s="188">
        <v>0.1310344827586207</v>
      </c>
      <c r="K51" s="177">
        <f t="shared" si="1"/>
        <v>0.3186313515971352</v>
      </c>
      <c r="L51" s="61"/>
      <c r="M51" s="7"/>
      <c r="N51" s="60"/>
      <c r="O51" s="4"/>
      <c r="P51" s="4"/>
      <c r="Q51" s="4"/>
      <c r="R51" s="4"/>
      <c r="S51" s="4"/>
      <c r="T51" s="4"/>
      <c r="U51" s="62"/>
      <c r="V51" s="4"/>
      <c r="W51" s="4"/>
      <c r="X51" s="4"/>
      <c r="Y51" s="4"/>
      <c r="Z51" s="4"/>
      <c r="AA51" s="3"/>
      <c r="AB51" s="80"/>
      <c r="AC51" s="79"/>
    </row>
    <row r="52" spans="1:29" s="59" customFormat="1" ht="15">
      <c r="A52" s="189" t="s">
        <v>215</v>
      </c>
      <c r="B52" s="201">
        <f>'Open Int.'!E52</f>
        <v>280800</v>
      </c>
      <c r="C52" s="202">
        <f>'Open Int.'!F52</f>
        <v>9100</v>
      </c>
      <c r="D52" s="203">
        <f>'Open Int.'!H52</f>
        <v>26000</v>
      </c>
      <c r="E52" s="359">
        <f>'Open Int.'!I52</f>
        <v>2600</v>
      </c>
      <c r="F52" s="204">
        <f>IF('Open Int.'!E52=0,0,'Open Int.'!H52/'Open Int.'!E52)</f>
        <v>0.09259259259259259</v>
      </c>
      <c r="G52" s="161">
        <v>0.0861244019138756</v>
      </c>
      <c r="H52" s="177">
        <f t="shared" si="0"/>
        <v>0.0751028806584361</v>
      </c>
      <c r="I52" s="198">
        <f>IF(Volume!D52=0,0,Volume!F52/Volume!D52)</f>
        <v>0.09523809523809523</v>
      </c>
      <c r="J52" s="188">
        <v>0.044444444444444446</v>
      </c>
      <c r="K52" s="177">
        <f t="shared" si="1"/>
        <v>1.1428571428571426</v>
      </c>
      <c r="L52" s="61"/>
      <c r="M52" s="7"/>
      <c r="N52" s="60"/>
      <c r="O52" s="4"/>
      <c r="P52" s="4"/>
      <c r="Q52" s="4"/>
      <c r="R52" s="4"/>
      <c r="S52" s="4"/>
      <c r="T52" s="4"/>
      <c r="U52" s="62"/>
      <c r="V52" s="4"/>
      <c r="W52" s="4"/>
      <c r="X52" s="4"/>
      <c r="Y52" s="4"/>
      <c r="Z52" s="4"/>
      <c r="AA52" s="3"/>
      <c r="AB52" s="80"/>
      <c r="AC52" s="79"/>
    </row>
    <row r="53" spans="1:29" s="59" customFormat="1" ht="15">
      <c r="A53" s="189" t="s">
        <v>57</v>
      </c>
      <c r="B53" s="201">
        <f>'Open Int.'!E53</f>
        <v>5400</v>
      </c>
      <c r="C53" s="202">
        <f>'Open Int.'!F53</f>
        <v>900</v>
      </c>
      <c r="D53" s="203">
        <f>'Open Int.'!H53</f>
        <v>30000</v>
      </c>
      <c r="E53" s="359">
        <f>'Open Int.'!I53</f>
        <v>-600</v>
      </c>
      <c r="F53" s="204">
        <f>IF('Open Int.'!E53=0,0,'Open Int.'!H53/'Open Int.'!E53)</f>
        <v>5.555555555555555</v>
      </c>
      <c r="G53" s="161">
        <v>6.8</v>
      </c>
      <c r="H53" s="177">
        <f t="shared" si="0"/>
        <v>-0.18300653594771243</v>
      </c>
      <c r="I53" s="198">
        <f>IF(Volume!D53=0,0,Volume!F53/Volume!D53)</f>
        <v>2</v>
      </c>
      <c r="J53" s="188">
        <v>0.6</v>
      </c>
      <c r="K53" s="177">
        <f t="shared" si="1"/>
        <v>2.3333333333333335</v>
      </c>
      <c r="L53" s="61"/>
      <c r="M53" s="7"/>
      <c r="N53" s="60"/>
      <c r="O53" s="4"/>
      <c r="P53" s="4"/>
      <c r="Q53" s="4"/>
      <c r="R53" s="4"/>
      <c r="S53" s="4"/>
      <c r="T53" s="4"/>
      <c r="U53" s="62"/>
      <c r="V53" s="4"/>
      <c r="W53" s="4"/>
      <c r="X53" s="4"/>
      <c r="Y53" s="4"/>
      <c r="Z53" s="4"/>
      <c r="AA53" s="3"/>
      <c r="AB53" s="80"/>
      <c r="AC53" s="79"/>
    </row>
    <row r="54" spans="1:29" s="59" customFormat="1" ht="15">
      <c r="A54" s="189" t="s">
        <v>216</v>
      </c>
      <c r="B54" s="201">
        <f>'Open Int.'!E54</f>
        <v>1201900</v>
      </c>
      <c r="C54" s="202">
        <f>'Open Int.'!F54</f>
        <v>8400</v>
      </c>
      <c r="D54" s="203">
        <f>'Open Int.'!H54</f>
        <v>147700</v>
      </c>
      <c r="E54" s="359">
        <f>'Open Int.'!I54</f>
        <v>4900</v>
      </c>
      <c r="F54" s="204">
        <f>IF('Open Int.'!E54=0,0,'Open Int.'!H54/'Open Int.'!E54)</f>
        <v>0.12288875946418171</v>
      </c>
      <c r="G54" s="161">
        <v>0.11964809384164223</v>
      </c>
      <c r="H54" s="177">
        <f t="shared" si="0"/>
        <v>0.027084974933479496</v>
      </c>
      <c r="I54" s="198">
        <f>IF(Volume!D54=0,0,Volume!F54/Volume!D54)</f>
        <v>0.21031746031746032</v>
      </c>
      <c r="J54" s="188">
        <v>0.13440860215053763</v>
      </c>
      <c r="K54" s="177">
        <f t="shared" si="1"/>
        <v>0.5647619047619049</v>
      </c>
      <c r="L54" s="61"/>
      <c r="M54" s="7"/>
      <c r="N54" s="60"/>
      <c r="O54" s="4"/>
      <c r="P54" s="4"/>
      <c r="Q54" s="4"/>
      <c r="R54" s="4"/>
      <c r="S54" s="4"/>
      <c r="T54" s="4"/>
      <c r="U54" s="62"/>
      <c r="V54" s="4"/>
      <c r="W54" s="4"/>
      <c r="X54" s="4"/>
      <c r="Y54" s="4"/>
      <c r="Z54" s="4"/>
      <c r="AA54" s="3"/>
      <c r="AB54" s="80"/>
      <c r="AC54" s="79"/>
    </row>
    <row r="55" spans="1:27" s="8" customFormat="1" ht="15">
      <c r="A55" s="189" t="s">
        <v>156</v>
      </c>
      <c r="B55" s="201">
        <f>'Open Int.'!E55</f>
        <v>4968000</v>
      </c>
      <c r="C55" s="202">
        <f>'Open Int.'!F55</f>
        <v>67200</v>
      </c>
      <c r="D55" s="203">
        <f>'Open Int.'!H55</f>
        <v>1104000</v>
      </c>
      <c r="E55" s="359">
        <f>'Open Int.'!I55</f>
        <v>38400</v>
      </c>
      <c r="F55" s="204">
        <f>IF('Open Int.'!E55=0,0,'Open Int.'!H55/'Open Int.'!E55)</f>
        <v>0.2222222222222222</v>
      </c>
      <c r="G55" s="161">
        <v>0.21743388834476005</v>
      </c>
      <c r="H55" s="177">
        <f t="shared" si="0"/>
        <v>0.022022022022021935</v>
      </c>
      <c r="I55" s="198">
        <f>IF(Volume!D55=0,0,Volume!F55/Volume!D55)</f>
        <v>0.2919254658385093</v>
      </c>
      <c r="J55" s="188">
        <v>0.1517509727626459</v>
      </c>
      <c r="K55" s="177">
        <f t="shared" si="1"/>
        <v>0.9237139671922282</v>
      </c>
      <c r="L55" s="61"/>
      <c r="M55" s="7"/>
      <c r="N55" s="60"/>
      <c r="O55" s="4"/>
      <c r="P55" s="4"/>
      <c r="Q55" s="4"/>
      <c r="R55" s="4"/>
      <c r="S55" s="4"/>
      <c r="T55" s="4"/>
      <c r="U55" s="62"/>
      <c r="V55" s="4"/>
      <c r="W55" s="4"/>
      <c r="X55" s="4"/>
      <c r="Y55" s="4"/>
      <c r="Z55" s="4"/>
      <c r="AA55" s="3"/>
    </row>
    <row r="56" spans="1:27" s="8" customFormat="1" ht="15">
      <c r="A56" s="189" t="s">
        <v>200</v>
      </c>
      <c r="B56" s="201">
        <f>'Open Int.'!E56</f>
        <v>3475100</v>
      </c>
      <c r="C56" s="202">
        <f>'Open Int.'!F56</f>
        <v>76700</v>
      </c>
      <c r="D56" s="203">
        <f>'Open Int.'!H56</f>
        <v>501500</v>
      </c>
      <c r="E56" s="359">
        <f>'Open Int.'!I56</f>
        <v>23600</v>
      </c>
      <c r="F56" s="204">
        <f>IF('Open Int.'!E56=0,0,'Open Int.'!H56/'Open Int.'!E56)</f>
        <v>0.14431239388794567</v>
      </c>
      <c r="G56" s="161">
        <v>0.140625</v>
      </c>
      <c r="H56" s="177">
        <f t="shared" si="0"/>
        <v>0.02622146764761367</v>
      </c>
      <c r="I56" s="198">
        <f>IF(Volume!D56=0,0,Volume!F56/Volume!D56)</f>
        <v>0.07547169811320754</v>
      </c>
      <c r="J56" s="188">
        <v>0.1276595744680851</v>
      </c>
      <c r="K56" s="177">
        <f t="shared" si="1"/>
        <v>-0.40880503144654085</v>
      </c>
      <c r="L56" s="61"/>
      <c r="M56" s="7"/>
      <c r="N56" s="60"/>
      <c r="O56" s="4"/>
      <c r="P56" s="4"/>
      <c r="Q56" s="4"/>
      <c r="R56" s="4"/>
      <c r="S56" s="4"/>
      <c r="T56" s="4"/>
      <c r="U56" s="62"/>
      <c r="V56" s="4"/>
      <c r="W56" s="4"/>
      <c r="X56" s="4"/>
      <c r="Y56" s="4"/>
      <c r="Z56" s="4"/>
      <c r="AA56" s="3"/>
    </row>
    <row r="57" spans="1:27" s="8" customFormat="1" ht="15">
      <c r="A57" s="189" t="s">
        <v>191</v>
      </c>
      <c r="B57" s="201">
        <f>'Open Int.'!E57</f>
        <v>22176000</v>
      </c>
      <c r="C57" s="202">
        <f>'Open Int.'!F57</f>
        <v>661500</v>
      </c>
      <c r="D57" s="203">
        <f>'Open Int.'!H57</f>
        <v>4252500</v>
      </c>
      <c r="E57" s="359">
        <f>'Open Int.'!I57</f>
        <v>126000</v>
      </c>
      <c r="F57" s="204">
        <f>IF('Open Int.'!E57=0,0,'Open Int.'!H57/'Open Int.'!E57)</f>
        <v>0.19176136363636365</v>
      </c>
      <c r="G57" s="161">
        <v>0.191800878477306</v>
      </c>
      <c r="H57" s="177">
        <f t="shared" si="0"/>
        <v>-0.0002060201249132298</v>
      </c>
      <c r="I57" s="198">
        <f>IF(Volume!D57=0,0,Volume!F57/Volume!D57)</f>
        <v>0.125</v>
      </c>
      <c r="J57" s="188">
        <v>0.1506849315068493</v>
      </c>
      <c r="K57" s="177">
        <f t="shared" si="1"/>
        <v>-0.17045454545454541</v>
      </c>
      <c r="L57" s="61"/>
      <c r="M57" s="7"/>
      <c r="N57" s="60"/>
      <c r="O57" s="4"/>
      <c r="P57" s="4"/>
      <c r="Q57" s="4"/>
      <c r="R57" s="4"/>
      <c r="S57" s="4"/>
      <c r="T57" s="4"/>
      <c r="U57" s="62"/>
      <c r="V57" s="4"/>
      <c r="W57" s="4"/>
      <c r="X57" s="4"/>
      <c r="Y57" s="4"/>
      <c r="Z57" s="4"/>
      <c r="AA57" s="3"/>
    </row>
    <row r="58" spans="1:27" s="8" customFormat="1" ht="15">
      <c r="A58" s="189" t="s">
        <v>157</v>
      </c>
      <c r="B58" s="201">
        <f>'Open Int.'!E58</f>
        <v>733250</v>
      </c>
      <c r="C58" s="202">
        <f>'Open Int.'!F58</f>
        <v>10500</v>
      </c>
      <c r="D58" s="203">
        <f>'Open Int.'!H58</f>
        <v>73500</v>
      </c>
      <c r="E58" s="359">
        <f>'Open Int.'!I58</f>
        <v>0</v>
      </c>
      <c r="F58" s="204">
        <f>IF('Open Int.'!E58=0,0,'Open Int.'!H58/'Open Int.'!E58)</f>
        <v>0.10023866348448687</v>
      </c>
      <c r="G58" s="161">
        <v>0.1016949152542373</v>
      </c>
      <c r="H58" s="177">
        <f t="shared" si="0"/>
        <v>-0.01431980906921248</v>
      </c>
      <c r="I58" s="198">
        <f>IF(Volume!D58=0,0,Volume!F58/Volume!D58)</f>
        <v>0</v>
      </c>
      <c r="J58" s="188">
        <v>0.05063291139240506</v>
      </c>
      <c r="K58" s="177">
        <f t="shared" si="1"/>
        <v>-1</v>
      </c>
      <c r="L58" s="61"/>
      <c r="M58" s="7"/>
      <c r="N58" s="60"/>
      <c r="O58" s="4"/>
      <c r="P58" s="4"/>
      <c r="Q58" s="4"/>
      <c r="R58" s="4"/>
      <c r="S58" s="4"/>
      <c r="T58" s="4"/>
      <c r="U58" s="62"/>
      <c r="V58" s="4"/>
      <c r="W58" s="4"/>
      <c r="X58" s="4"/>
      <c r="Y58" s="4"/>
      <c r="Z58" s="4"/>
      <c r="AA58" s="3"/>
    </row>
    <row r="59" spans="1:27" s="8" customFormat="1" ht="15">
      <c r="A59" s="189" t="s">
        <v>192</v>
      </c>
      <c r="B59" s="201">
        <f>'Open Int.'!E59</f>
        <v>2627400</v>
      </c>
      <c r="C59" s="202">
        <f>'Open Int.'!F59</f>
        <v>-172550</v>
      </c>
      <c r="D59" s="203">
        <f>'Open Int.'!H59</f>
        <v>495900</v>
      </c>
      <c r="E59" s="359">
        <f>'Open Int.'!I59</f>
        <v>44950</v>
      </c>
      <c r="F59" s="204">
        <f>IF('Open Int.'!E59=0,0,'Open Int.'!H59/'Open Int.'!E59)</f>
        <v>0.18874172185430463</v>
      </c>
      <c r="G59" s="161">
        <v>0.16105644743656136</v>
      </c>
      <c r="H59" s="177">
        <f t="shared" si="0"/>
        <v>0.17189795787994291</v>
      </c>
      <c r="I59" s="198">
        <f>IF(Volume!D59=0,0,Volume!F59/Volume!D59)</f>
        <v>0.1905114899925871</v>
      </c>
      <c r="J59" s="188">
        <v>0.12231404958677686</v>
      </c>
      <c r="K59" s="177">
        <f t="shared" si="1"/>
        <v>0.5575601546691243</v>
      </c>
      <c r="L59" s="61"/>
      <c r="M59" s="7"/>
      <c r="N59" s="60"/>
      <c r="O59" s="4"/>
      <c r="P59" s="4"/>
      <c r="Q59" s="4"/>
      <c r="R59" s="4"/>
      <c r="S59" s="4"/>
      <c r="T59" s="4"/>
      <c r="U59" s="62"/>
      <c r="V59" s="4"/>
      <c r="W59" s="4"/>
      <c r="X59" s="4"/>
      <c r="Y59" s="4"/>
      <c r="Z59" s="4"/>
      <c r="AA59" s="3"/>
    </row>
    <row r="60" spans="1:27" s="8" customFormat="1" ht="15">
      <c r="A60" s="189" t="s">
        <v>182</v>
      </c>
      <c r="B60" s="201">
        <f>'Open Int.'!E60</f>
        <v>1647800</v>
      </c>
      <c r="C60" s="202">
        <f>'Open Int.'!F60</f>
        <v>46200</v>
      </c>
      <c r="D60" s="203">
        <f>'Open Int.'!H60</f>
        <v>207900</v>
      </c>
      <c r="E60" s="359">
        <f>'Open Int.'!I60</f>
        <v>0</v>
      </c>
      <c r="F60" s="204">
        <f>IF('Open Int.'!E60=0,0,'Open Int.'!H60/'Open Int.'!E60)</f>
        <v>0.1261682242990654</v>
      </c>
      <c r="G60" s="161">
        <v>0.12980769230769232</v>
      </c>
      <c r="H60" s="177">
        <f t="shared" si="0"/>
        <v>-0.02803738317757028</v>
      </c>
      <c r="I60" s="198">
        <f>IF(Volume!D60=0,0,Volume!F60/Volume!D60)</f>
        <v>0</v>
      </c>
      <c r="J60" s="188">
        <v>0</v>
      </c>
      <c r="K60" s="177">
        <f t="shared" si="1"/>
        <v>0</v>
      </c>
      <c r="L60" s="61"/>
      <c r="M60" s="7"/>
      <c r="N60" s="60"/>
      <c r="O60" s="4"/>
      <c r="P60" s="4"/>
      <c r="Q60" s="4"/>
      <c r="R60" s="4"/>
      <c r="S60" s="4"/>
      <c r="T60" s="4"/>
      <c r="U60" s="62"/>
      <c r="V60" s="4"/>
      <c r="W60" s="4"/>
      <c r="X60" s="4"/>
      <c r="Y60" s="4"/>
      <c r="Z60" s="4"/>
      <c r="AA60" s="3"/>
    </row>
    <row r="61" spans="1:29" s="59" customFormat="1" ht="15">
      <c r="A61" s="189" t="s">
        <v>217</v>
      </c>
      <c r="B61" s="201">
        <f>'Open Int.'!E61</f>
        <v>352800</v>
      </c>
      <c r="C61" s="202">
        <f>'Open Int.'!F61</f>
        <v>-7400</v>
      </c>
      <c r="D61" s="203">
        <f>'Open Int.'!H61</f>
        <v>68600</v>
      </c>
      <c r="E61" s="359">
        <f>'Open Int.'!I61</f>
        <v>1400</v>
      </c>
      <c r="F61" s="204">
        <f>IF('Open Int.'!E61=0,0,'Open Int.'!H61/'Open Int.'!E61)</f>
        <v>0.19444444444444445</v>
      </c>
      <c r="G61" s="161">
        <v>0.18656302054414214</v>
      </c>
      <c r="H61" s="177">
        <f t="shared" si="0"/>
        <v>0.042245370370370385</v>
      </c>
      <c r="I61" s="198">
        <f>IF(Volume!D61=0,0,Volume!F61/Volume!D61)</f>
        <v>0.1691542288557214</v>
      </c>
      <c r="J61" s="188">
        <v>0.09711286089238845</v>
      </c>
      <c r="K61" s="177">
        <f t="shared" si="1"/>
        <v>0.7418313836224285</v>
      </c>
      <c r="L61" s="61"/>
      <c r="M61" s="7"/>
      <c r="N61" s="60"/>
      <c r="O61" s="4"/>
      <c r="P61" s="4"/>
      <c r="Q61" s="4"/>
      <c r="R61" s="4"/>
      <c r="S61" s="4"/>
      <c r="T61" s="4"/>
      <c r="U61" s="62"/>
      <c r="V61" s="4"/>
      <c r="W61" s="4"/>
      <c r="X61" s="4"/>
      <c r="Y61" s="4"/>
      <c r="Z61" s="4"/>
      <c r="AA61" s="3"/>
      <c r="AB61" s="80"/>
      <c r="AC61" s="79"/>
    </row>
    <row r="62" spans="1:27" s="8" customFormat="1" ht="15">
      <c r="A62" s="189" t="s">
        <v>158</v>
      </c>
      <c r="B62" s="201">
        <f>'Open Int.'!E62</f>
        <v>8850</v>
      </c>
      <c r="C62" s="202">
        <f>'Open Int.'!F62</f>
        <v>-8850</v>
      </c>
      <c r="D62" s="203">
        <f>'Open Int.'!H62</f>
        <v>0</v>
      </c>
      <c r="E62" s="359">
        <f>'Open Int.'!I62</f>
        <v>0</v>
      </c>
      <c r="F62" s="204">
        <f>IF('Open Int.'!E62=0,0,'Open Int.'!H62/'Open Int.'!E62)</f>
        <v>0</v>
      </c>
      <c r="G62" s="161">
        <v>0</v>
      </c>
      <c r="H62" s="177">
        <f t="shared" si="0"/>
        <v>0</v>
      </c>
      <c r="I62" s="198">
        <f>IF(Volume!D62=0,0,Volume!F62/Volume!D62)</f>
        <v>0</v>
      </c>
      <c r="J62" s="188">
        <v>0</v>
      </c>
      <c r="K62" s="177">
        <f t="shared" si="1"/>
        <v>0</v>
      </c>
      <c r="L62" s="61"/>
      <c r="M62" s="7"/>
      <c r="N62" s="60"/>
      <c r="O62" s="4"/>
      <c r="P62" s="4"/>
      <c r="Q62" s="4"/>
      <c r="R62" s="4"/>
      <c r="S62" s="4"/>
      <c r="T62" s="4"/>
      <c r="U62" s="62"/>
      <c r="V62" s="4"/>
      <c r="W62" s="4"/>
      <c r="X62" s="4"/>
      <c r="Y62" s="4"/>
      <c r="Z62" s="4"/>
      <c r="AA62" s="3"/>
    </row>
    <row r="63" spans="1:29" s="59" customFormat="1" ht="15">
      <c r="A63" s="189" t="s">
        <v>104</v>
      </c>
      <c r="B63" s="201">
        <f>'Open Int.'!E63</f>
        <v>3000</v>
      </c>
      <c r="C63" s="202">
        <f>'Open Int.'!F63</f>
        <v>0</v>
      </c>
      <c r="D63" s="203">
        <f>'Open Int.'!H63</f>
        <v>0</v>
      </c>
      <c r="E63" s="359">
        <f>'Open Int.'!I63</f>
        <v>0</v>
      </c>
      <c r="F63" s="204">
        <f>IF('Open Int.'!E63=0,0,'Open Int.'!H63/'Open Int.'!E63)</f>
        <v>0</v>
      </c>
      <c r="G63" s="161">
        <v>0</v>
      </c>
      <c r="H63" s="177">
        <f t="shared" si="0"/>
        <v>0</v>
      </c>
      <c r="I63" s="198">
        <f>IF(Volume!D63=0,0,Volume!F63/Volume!D63)</f>
        <v>0</v>
      </c>
      <c r="J63" s="188">
        <v>0</v>
      </c>
      <c r="K63" s="177">
        <f t="shared" si="1"/>
        <v>0</v>
      </c>
      <c r="L63" s="61"/>
      <c r="M63" s="7"/>
      <c r="N63" s="60"/>
      <c r="O63" s="4"/>
      <c r="P63" s="4"/>
      <c r="Q63" s="4"/>
      <c r="R63" s="4"/>
      <c r="S63" s="4"/>
      <c r="T63" s="4"/>
      <c r="U63" s="62"/>
      <c r="V63" s="4"/>
      <c r="W63" s="4"/>
      <c r="X63" s="4"/>
      <c r="Y63" s="4"/>
      <c r="Z63" s="4"/>
      <c r="AA63" s="3"/>
      <c r="AB63" s="80"/>
      <c r="AC63" s="79"/>
    </row>
    <row r="64" spans="1:29" s="59" customFormat="1" ht="15">
      <c r="A64" s="189" t="s">
        <v>48</v>
      </c>
      <c r="B64" s="201">
        <f>'Open Int.'!E64</f>
        <v>914100</v>
      </c>
      <c r="C64" s="202">
        <f>'Open Int.'!F64</f>
        <v>30800</v>
      </c>
      <c r="D64" s="203">
        <f>'Open Int.'!H64</f>
        <v>85800</v>
      </c>
      <c r="E64" s="359">
        <f>'Open Int.'!I64</f>
        <v>2200</v>
      </c>
      <c r="F64" s="204">
        <f>IF('Open Int.'!E64=0,0,'Open Int.'!H64/'Open Int.'!E64)</f>
        <v>0.09386281588447654</v>
      </c>
      <c r="G64" s="161">
        <v>0.09464508094645081</v>
      </c>
      <c r="H64" s="177">
        <f t="shared" si="0"/>
        <v>-0.008265247957438744</v>
      </c>
      <c r="I64" s="198">
        <f>IF(Volume!D64=0,0,Volume!F64/Volume!D64)</f>
        <v>0.07719298245614035</v>
      </c>
      <c r="J64" s="188">
        <v>0.0425531914893617</v>
      </c>
      <c r="K64" s="177">
        <f t="shared" si="1"/>
        <v>0.8140350877192983</v>
      </c>
      <c r="L64" s="61"/>
      <c r="M64" s="7"/>
      <c r="N64" s="60"/>
      <c r="O64" s="4"/>
      <c r="P64" s="4"/>
      <c r="Q64" s="4"/>
      <c r="R64" s="4"/>
      <c r="S64" s="4"/>
      <c r="T64" s="4"/>
      <c r="U64" s="62"/>
      <c r="V64" s="4"/>
      <c r="W64" s="4"/>
      <c r="X64" s="4"/>
      <c r="Y64" s="4"/>
      <c r="Z64" s="4"/>
      <c r="AA64" s="3"/>
      <c r="AB64" s="80"/>
      <c r="AC64" s="79"/>
    </row>
    <row r="65" spans="1:29" s="59" customFormat="1" ht="15">
      <c r="A65" s="189" t="s">
        <v>6</v>
      </c>
      <c r="B65" s="201">
        <f>'Open Int.'!E65</f>
        <v>2327625</v>
      </c>
      <c r="C65" s="202">
        <f>'Open Int.'!F65</f>
        <v>126000</v>
      </c>
      <c r="D65" s="203">
        <f>'Open Int.'!H65</f>
        <v>363375</v>
      </c>
      <c r="E65" s="359">
        <f>'Open Int.'!I65</f>
        <v>49500</v>
      </c>
      <c r="F65" s="204">
        <f>IF('Open Int.'!E65=0,0,'Open Int.'!H65/'Open Int.'!E65)</f>
        <v>0.15611406476558723</v>
      </c>
      <c r="G65" s="161">
        <v>0.14256515074092999</v>
      </c>
      <c r="H65" s="177">
        <f t="shared" si="0"/>
        <v>0.09503664783603666</v>
      </c>
      <c r="I65" s="198">
        <f>IF(Volume!D65=0,0,Volume!F65/Volume!D65)</f>
        <v>0.175</v>
      </c>
      <c r="J65" s="188">
        <v>0.11271676300578035</v>
      </c>
      <c r="K65" s="177">
        <f t="shared" si="1"/>
        <v>0.5525641025641025</v>
      </c>
      <c r="L65" s="61"/>
      <c r="M65" s="7"/>
      <c r="N65" s="60"/>
      <c r="O65" s="4"/>
      <c r="P65" s="4"/>
      <c r="Q65" s="4"/>
      <c r="R65" s="4"/>
      <c r="S65" s="4"/>
      <c r="T65" s="4"/>
      <c r="U65" s="62"/>
      <c r="V65" s="4"/>
      <c r="W65" s="4"/>
      <c r="X65" s="4"/>
      <c r="Y65" s="4"/>
      <c r="Z65" s="4"/>
      <c r="AA65" s="3"/>
      <c r="AB65" s="80"/>
      <c r="AC65" s="79"/>
    </row>
    <row r="66" spans="1:27" s="8" customFormat="1" ht="15">
      <c r="A66" s="189" t="s">
        <v>193</v>
      </c>
      <c r="B66" s="201">
        <f>'Open Int.'!E66</f>
        <v>1070000</v>
      </c>
      <c r="C66" s="202">
        <f>'Open Int.'!F66</f>
        <v>37000</v>
      </c>
      <c r="D66" s="203">
        <f>'Open Int.'!H66</f>
        <v>141000</v>
      </c>
      <c r="E66" s="359">
        <f>'Open Int.'!I66</f>
        <v>9000</v>
      </c>
      <c r="F66" s="204">
        <f>IF('Open Int.'!E66=0,0,'Open Int.'!H66/'Open Int.'!E66)</f>
        <v>0.13177570093457944</v>
      </c>
      <c r="G66" s="161">
        <v>0.12778315585672798</v>
      </c>
      <c r="H66" s="177">
        <f t="shared" si="0"/>
        <v>0.031244689889549697</v>
      </c>
      <c r="I66" s="198">
        <f>IF(Volume!D66=0,0,Volume!F66/Volume!D66)</f>
        <v>0.046218487394957986</v>
      </c>
      <c r="J66" s="188">
        <v>0.06285714285714286</v>
      </c>
      <c r="K66" s="177">
        <f t="shared" si="1"/>
        <v>-0.2647058823529412</v>
      </c>
      <c r="L66" s="61"/>
      <c r="M66" s="7"/>
      <c r="N66" s="60"/>
      <c r="O66" s="4"/>
      <c r="P66" s="4"/>
      <c r="Q66" s="4"/>
      <c r="R66" s="4"/>
      <c r="S66" s="4"/>
      <c r="T66" s="4"/>
      <c r="U66" s="62"/>
      <c r="V66" s="4"/>
      <c r="W66" s="4"/>
      <c r="X66" s="4"/>
      <c r="Y66" s="4"/>
      <c r="Z66" s="4"/>
      <c r="AA66" s="3"/>
    </row>
    <row r="67" spans="1:27" s="8" customFormat="1" ht="15">
      <c r="A67" s="189" t="s">
        <v>183</v>
      </c>
      <c r="B67" s="201">
        <f>'Open Int.'!E67</f>
        <v>0</v>
      </c>
      <c r="C67" s="202">
        <f>'Open Int.'!F67</f>
        <v>0</v>
      </c>
      <c r="D67" s="203">
        <f>'Open Int.'!H67</f>
        <v>0</v>
      </c>
      <c r="E67" s="359">
        <f>'Open Int.'!I67</f>
        <v>0</v>
      </c>
      <c r="F67" s="204">
        <f>IF('Open Int.'!E67=0,0,'Open Int.'!H67/'Open Int.'!E67)</f>
        <v>0</v>
      </c>
      <c r="G67" s="161">
        <v>0</v>
      </c>
      <c r="H67" s="177">
        <f t="shared" si="0"/>
        <v>0</v>
      </c>
      <c r="I67" s="198">
        <f>IF(Volume!D67=0,0,Volume!F67/Volume!D67)</f>
        <v>0</v>
      </c>
      <c r="J67" s="188">
        <v>0</v>
      </c>
      <c r="K67" s="177">
        <f t="shared" si="1"/>
        <v>0</v>
      </c>
      <c r="L67" s="61"/>
      <c r="M67" s="7"/>
      <c r="N67" s="60"/>
      <c r="O67" s="4"/>
      <c r="P67" s="4"/>
      <c r="Q67" s="4"/>
      <c r="R67" s="4"/>
      <c r="S67" s="4"/>
      <c r="T67" s="4"/>
      <c r="U67" s="62"/>
      <c r="V67" s="4"/>
      <c r="W67" s="4"/>
      <c r="X67" s="4"/>
      <c r="Y67" s="4"/>
      <c r="Z67" s="4"/>
      <c r="AA67" s="3"/>
    </row>
    <row r="68" spans="1:29" s="59" customFormat="1" ht="15">
      <c r="A68" s="189" t="s">
        <v>147</v>
      </c>
      <c r="B68" s="201">
        <f>'Open Int.'!E68</f>
        <v>40800</v>
      </c>
      <c r="C68" s="202">
        <f>'Open Int.'!F68</f>
        <v>0</v>
      </c>
      <c r="D68" s="203">
        <f>'Open Int.'!H68</f>
        <v>3200</v>
      </c>
      <c r="E68" s="359">
        <f>'Open Int.'!I68</f>
        <v>0</v>
      </c>
      <c r="F68" s="204">
        <f>IF('Open Int.'!E68=0,0,'Open Int.'!H68/'Open Int.'!E68)</f>
        <v>0.0784313725490196</v>
      </c>
      <c r="G68" s="161">
        <v>0.0784313725490196</v>
      </c>
      <c r="H68" s="177">
        <f t="shared" si="0"/>
        <v>0</v>
      </c>
      <c r="I68" s="198">
        <f>IF(Volume!D68=0,0,Volume!F68/Volume!D68)</f>
        <v>0</v>
      </c>
      <c r="J68" s="188">
        <v>0</v>
      </c>
      <c r="K68" s="177">
        <f t="shared" si="1"/>
        <v>0</v>
      </c>
      <c r="L68" s="61"/>
      <c r="M68" s="7"/>
      <c r="N68" s="60"/>
      <c r="O68" s="4"/>
      <c r="P68" s="4"/>
      <c r="Q68" s="4"/>
      <c r="R68" s="4"/>
      <c r="S68" s="4"/>
      <c r="T68" s="4"/>
      <c r="U68" s="62"/>
      <c r="V68" s="4"/>
      <c r="W68" s="4"/>
      <c r="X68" s="4"/>
      <c r="Y68" s="4"/>
      <c r="Z68" s="4"/>
      <c r="AA68" s="3"/>
      <c r="AB68" s="80"/>
      <c r="AC68" s="79"/>
    </row>
    <row r="69" spans="1:27" s="8" customFormat="1" ht="15">
      <c r="A69" s="189" t="s">
        <v>159</v>
      </c>
      <c r="B69" s="201">
        <f>'Open Int.'!E69</f>
        <v>250</v>
      </c>
      <c r="C69" s="202">
        <f>'Open Int.'!F69</f>
        <v>250</v>
      </c>
      <c r="D69" s="203">
        <f>'Open Int.'!H69</f>
        <v>0</v>
      </c>
      <c r="E69" s="359">
        <f>'Open Int.'!I69</f>
        <v>0</v>
      </c>
      <c r="F69" s="204">
        <f>IF('Open Int.'!E69=0,0,'Open Int.'!H69/'Open Int.'!E69)</f>
        <v>0</v>
      </c>
      <c r="G69" s="161">
        <v>0</v>
      </c>
      <c r="H69" s="177">
        <f aca="true" t="shared" si="2" ref="H69:H129">IF(G69=0,0,(F69-G69)/G69)</f>
        <v>0</v>
      </c>
      <c r="I69" s="198">
        <f>IF(Volume!D69=0,0,Volume!F69/Volume!D69)</f>
        <v>0</v>
      </c>
      <c r="J69" s="188">
        <v>0</v>
      </c>
      <c r="K69" s="177">
        <f aca="true" t="shared" si="3" ref="K69:K129">IF(J69=0,0,(I69-J69)/J69)</f>
        <v>0</v>
      </c>
      <c r="L69" s="61"/>
      <c r="M69" s="7"/>
      <c r="N69" s="60"/>
      <c r="O69" s="4"/>
      <c r="P69" s="4"/>
      <c r="Q69" s="4"/>
      <c r="R69" s="4"/>
      <c r="S69" s="4"/>
      <c r="T69" s="4"/>
      <c r="U69" s="62"/>
      <c r="V69" s="4"/>
      <c r="W69" s="4"/>
      <c r="X69" s="4"/>
      <c r="Y69" s="4"/>
      <c r="Z69" s="4"/>
      <c r="AA69" s="3"/>
    </row>
    <row r="70" spans="1:29" s="59" customFormat="1" ht="15">
      <c r="A70" s="189" t="s">
        <v>148</v>
      </c>
      <c r="B70" s="201">
        <f>'Open Int.'!E70</f>
        <v>3500000</v>
      </c>
      <c r="C70" s="202">
        <f>'Open Int.'!F70</f>
        <v>137500</v>
      </c>
      <c r="D70" s="203">
        <f>'Open Int.'!H70</f>
        <v>675000</v>
      </c>
      <c r="E70" s="359">
        <f>'Open Int.'!I70</f>
        <v>0</v>
      </c>
      <c r="F70" s="204">
        <f>IF('Open Int.'!E70=0,0,'Open Int.'!H70/'Open Int.'!E70)</f>
        <v>0.19285714285714287</v>
      </c>
      <c r="G70" s="161">
        <v>0.20074349442379183</v>
      </c>
      <c r="H70" s="177">
        <f t="shared" si="2"/>
        <v>-0.03928571428571428</v>
      </c>
      <c r="I70" s="198">
        <f>IF(Volume!D70=0,0,Volume!F70/Volume!D70)</f>
        <v>0.034482758620689655</v>
      </c>
      <c r="J70" s="188">
        <v>0.043478260869565216</v>
      </c>
      <c r="K70" s="177">
        <f t="shared" si="3"/>
        <v>-0.20689655172413793</v>
      </c>
      <c r="L70" s="61"/>
      <c r="M70" s="7"/>
      <c r="N70" s="60"/>
      <c r="O70" s="4"/>
      <c r="P70" s="4"/>
      <c r="Q70" s="4"/>
      <c r="R70" s="4"/>
      <c r="S70" s="4"/>
      <c r="T70" s="4"/>
      <c r="U70" s="62"/>
      <c r="V70" s="4"/>
      <c r="W70" s="4"/>
      <c r="X70" s="4"/>
      <c r="Y70" s="4"/>
      <c r="Z70" s="4"/>
      <c r="AA70" s="3"/>
      <c r="AB70" s="80"/>
      <c r="AC70" s="79"/>
    </row>
    <row r="71" spans="1:27" s="8" customFormat="1" ht="15">
      <c r="A71" s="189" t="s">
        <v>184</v>
      </c>
      <c r="B71" s="201">
        <f>'Open Int.'!E71</f>
        <v>112000</v>
      </c>
      <c r="C71" s="202">
        <f>'Open Int.'!F71</f>
        <v>0</v>
      </c>
      <c r="D71" s="203">
        <f>'Open Int.'!H71</f>
        <v>0</v>
      </c>
      <c r="E71" s="359">
        <f>'Open Int.'!I71</f>
        <v>0</v>
      </c>
      <c r="F71" s="204">
        <f>IF('Open Int.'!E71=0,0,'Open Int.'!H71/'Open Int.'!E71)</f>
        <v>0</v>
      </c>
      <c r="G71" s="161">
        <v>0</v>
      </c>
      <c r="H71" s="177">
        <f t="shared" si="2"/>
        <v>0</v>
      </c>
      <c r="I71" s="198">
        <f>IF(Volume!D71=0,0,Volume!F71/Volume!D71)</f>
        <v>0</v>
      </c>
      <c r="J71" s="188">
        <v>0</v>
      </c>
      <c r="K71" s="177">
        <f t="shared" si="3"/>
        <v>0</v>
      </c>
      <c r="L71" s="61"/>
      <c r="M71" s="7"/>
      <c r="N71" s="60"/>
      <c r="O71" s="4"/>
      <c r="P71" s="4"/>
      <c r="Q71" s="4"/>
      <c r="R71" s="4"/>
      <c r="S71" s="4"/>
      <c r="T71" s="4"/>
      <c r="U71" s="62"/>
      <c r="V71" s="4"/>
      <c r="W71" s="4"/>
      <c r="X71" s="4"/>
      <c r="Y71" s="4"/>
      <c r="Z71" s="4"/>
      <c r="AA71" s="3"/>
    </row>
    <row r="72" spans="1:27" s="8" customFormat="1" ht="15">
      <c r="A72" s="189" t="s">
        <v>194</v>
      </c>
      <c r="B72" s="201">
        <f>'Open Int.'!E72</f>
        <v>200000</v>
      </c>
      <c r="C72" s="202">
        <f>'Open Int.'!F72</f>
        <v>12500</v>
      </c>
      <c r="D72" s="203">
        <f>'Open Int.'!H72</f>
        <v>7500</v>
      </c>
      <c r="E72" s="359">
        <f>'Open Int.'!I72</f>
        <v>2500</v>
      </c>
      <c r="F72" s="204">
        <f>IF('Open Int.'!E72=0,0,'Open Int.'!H72/'Open Int.'!E72)</f>
        <v>0.0375</v>
      </c>
      <c r="G72" s="161">
        <v>0.02666666666666667</v>
      </c>
      <c r="H72" s="177">
        <f t="shared" si="2"/>
        <v>0.40624999999999983</v>
      </c>
      <c r="I72" s="198">
        <f>IF(Volume!D72=0,0,Volume!F72/Volume!D72)</f>
        <v>0.1</v>
      </c>
      <c r="J72" s="188">
        <v>0</v>
      </c>
      <c r="K72" s="177">
        <f t="shared" si="3"/>
        <v>0</v>
      </c>
      <c r="L72" s="61"/>
      <c r="M72" s="7"/>
      <c r="N72" s="60"/>
      <c r="O72" s="4"/>
      <c r="P72" s="4"/>
      <c r="Q72" s="4"/>
      <c r="R72" s="4"/>
      <c r="S72" s="4"/>
      <c r="T72" s="4"/>
      <c r="U72" s="62"/>
      <c r="V72" s="4"/>
      <c r="W72" s="4"/>
      <c r="X72" s="4"/>
      <c r="Y72" s="4"/>
      <c r="Z72" s="4"/>
      <c r="AA72" s="3"/>
    </row>
    <row r="73" spans="1:27" s="8" customFormat="1" ht="15">
      <c r="A73" s="189" t="s">
        <v>160</v>
      </c>
      <c r="B73" s="201">
        <f>'Open Int.'!E73</f>
        <v>47600</v>
      </c>
      <c r="C73" s="202">
        <f>'Open Int.'!F73</f>
        <v>1700</v>
      </c>
      <c r="D73" s="203">
        <f>'Open Int.'!H73</f>
        <v>8500</v>
      </c>
      <c r="E73" s="359">
        <f>'Open Int.'!I73</f>
        <v>0</v>
      </c>
      <c r="F73" s="204">
        <f>IF('Open Int.'!E73=0,0,'Open Int.'!H73/'Open Int.'!E73)</f>
        <v>0.17857142857142858</v>
      </c>
      <c r="G73" s="161">
        <v>0.18518518518518517</v>
      </c>
      <c r="H73" s="177">
        <f t="shared" si="2"/>
        <v>-0.035714285714285636</v>
      </c>
      <c r="I73" s="198">
        <f>IF(Volume!D73=0,0,Volume!F73/Volume!D73)</f>
        <v>0</v>
      </c>
      <c r="J73" s="188">
        <v>0</v>
      </c>
      <c r="K73" s="177">
        <f t="shared" si="3"/>
        <v>0</v>
      </c>
      <c r="L73" s="61"/>
      <c r="M73" s="7"/>
      <c r="N73" s="60"/>
      <c r="O73" s="4"/>
      <c r="P73" s="4"/>
      <c r="Q73" s="4"/>
      <c r="R73" s="4"/>
      <c r="S73" s="4"/>
      <c r="T73" s="4"/>
      <c r="U73" s="62"/>
      <c r="V73" s="4"/>
      <c r="W73" s="4"/>
      <c r="X73" s="4"/>
      <c r="Y73" s="4"/>
      <c r="Z73" s="4"/>
      <c r="AA73" s="3"/>
    </row>
    <row r="74" spans="1:27" s="8" customFormat="1" ht="15">
      <c r="A74" s="189" t="s">
        <v>357</v>
      </c>
      <c r="B74" s="201">
        <f>'Open Int.'!E74</f>
        <v>823650</v>
      </c>
      <c r="C74" s="202">
        <f>'Open Int.'!F74</f>
        <v>-11050</v>
      </c>
      <c r="D74" s="203">
        <f>'Open Int.'!H74</f>
        <v>56950</v>
      </c>
      <c r="E74" s="359">
        <f>'Open Int.'!I74</f>
        <v>-4250</v>
      </c>
      <c r="F74" s="204">
        <f>IF('Open Int.'!E74=0,0,'Open Int.'!H74/'Open Int.'!E74)</f>
        <v>0.06914344685242518</v>
      </c>
      <c r="G74" s="161">
        <v>0.07331975560081466</v>
      </c>
      <c r="H74" s="177">
        <f t="shared" si="2"/>
        <v>-0.05696021098497873</v>
      </c>
      <c r="I74" s="198">
        <f>IF(Volume!D74=0,0,Volume!F74/Volume!D74)</f>
        <v>0.11666666666666667</v>
      </c>
      <c r="J74" s="188">
        <v>0.02247191011235955</v>
      </c>
      <c r="K74" s="177">
        <f t="shared" si="3"/>
        <v>4.191666666666667</v>
      </c>
      <c r="L74" s="61"/>
      <c r="M74" s="7"/>
      <c r="N74" s="60"/>
      <c r="O74" s="4"/>
      <c r="P74" s="4"/>
      <c r="Q74" s="4"/>
      <c r="R74" s="4"/>
      <c r="S74" s="4"/>
      <c r="T74" s="4"/>
      <c r="U74" s="62"/>
      <c r="V74" s="4"/>
      <c r="W74" s="4"/>
      <c r="X74" s="4"/>
      <c r="Y74" s="4"/>
      <c r="Z74" s="4"/>
      <c r="AA74" s="3"/>
    </row>
    <row r="75" spans="1:27" s="8" customFormat="1" ht="15">
      <c r="A75" s="189" t="s">
        <v>226</v>
      </c>
      <c r="B75" s="201">
        <f>'Open Int.'!E75</f>
        <v>101200</v>
      </c>
      <c r="C75" s="202">
        <f>'Open Int.'!F75</f>
        <v>-400</v>
      </c>
      <c r="D75" s="203">
        <f>'Open Int.'!H75</f>
        <v>10000</v>
      </c>
      <c r="E75" s="359">
        <f>'Open Int.'!I75</f>
        <v>800</v>
      </c>
      <c r="F75" s="204">
        <f>IF('Open Int.'!E75=0,0,'Open Int.'!H75/'Open Int.'!E75)</f>
        <v>0.09881422924901186</v>
      </c>
      <c r="G75" s="161">
        <v>0.09055118110236221</v>
      </c>
      <c r="H75" s="177">
        <f t="shared" si="2"/>
        <v>0.0912527925760439</v>
      </c>
      <c r="I75" s="198">
        <f>IF(Volume!D75=0,0,Volume!F75/Volume!D75)</f>
        <v>0.07317073170731707</v>
      </c>
      <c r="J75" s="188">
        <v>0.06666666666666667</v>
      </c>
      <c r="K75" s="177">
        <f t="shared" si="3"/>
        <v>0.09756097560975605</v>
      </c>
      <c r="L75" s="61"/>
      <c r="M75" s="7"/>
      <c r="N75" s="60"/>
      <c r="O75" s="4"/>
      <c r="P75" s="4"/>
      <c r="Q75" s="4"/>
      <c r="R75" s="4"/>
      <c r="S75" s="4"/>
      <c r="T75" s="4"/>
      <c r="U75" s="62"/>
      <c r="V75" s="4"/>
      <c r="W75" s="4"/>
      <c r="X75" s="4"/>
      <c r="Y75" s="4"/>
      <c r="Z75" s="4"/>
      <c r="AA75" s="3"/>
    </row>
    <row r="76" spans="1:29" s="59" customFormat="1" ht="15">
      <c r="A76" s="189" t="s">
        <v>7</v>
      </c>
      <c r="B76" s="201">
        <f>'Open Int.'!E76</f>
        <v>46800</v>
      </c>
      <c r="C76" s="202">
        <f>'Open Int.'!F76</f>
        <v>-1300</v>
      </c>
      <c r="D76" s="203">
        <f>'Open Int.'!H76</f>
        <v>13000</v>
      </c>
      <c r="E76" s="359">
        <f>'Open Int.'!I76</f>
        <v>0</v>
      </c>
      <c r="F76" s="204">
        <f>IF('Open Int.'!E76=0,0,'Open Int.'!H76/'Open Int.'!E76)</f>
        <v>0.2777777777777778</v>
      </c>
      <c r="G76" s="161">
        <v>0.2702702702702703</v>
      </c>
      <c r="H76" s="177">
        <f t="shared" si="2"/>
        <v>0.027777777777777766</v>
      </c>
      <c r="I76" s="198">
        <f>IF(Volume!D76=0,0,Volume!F76/Volume!D76)</f>
        <v>0.1111111111111111</v>
      </c>
      <c r="J76" s="188">
        <v>0.07142857142857142</v>
      </c>
      <c r="K76" s="177">
        <f t="shared" si="3"/>
        <v>0.5555555555555556</v>
      </c>
      <c r="L76" s="61"/>
      <c r="M76" s="7"/>
      <c r="N76" s="60"/>
      <c r="O76" s="4"/>
      <c r="P76" s="4"/>
      <c r="Q76" s="4"/>
      <c r="R76" s="4"/>
      <c r="S76" s="4"/>
      <c r="T76" s="4"/>
      <c r="U76" s="62"/>
      <c r="V76" s="4"/>
      <c r="W76" s="4"/>
      <c r="X76" s="4"/>
      <c r="Y76" s="4"/>
      <c r="Z76" s="4"/>
      <c r="AA76" s="3"/>
      <c r="AB76" s="80"/>
      <c r="AC76" s="79"/>
    </row>
    <row r="77" spans="1:27" s="8" customFormat="1" ht="15">
      <c r="A77" s="189" t="s">
        <v>185</v>
      </c>
      <c r="B77" s="201">
        <f>'Open Int.'!E77</f>
        <v>0</v>
      </c>
      <c r="C77" s="202">
        <f>'Open Int.'!F77</f>
        <v>0</v>
      </c>
      <c r="D77" s="203">
        <f>'Open Int.'!H77</f>
        <v>0</v>
      </c>
      <c r="E77" s="359">
        <f>'Open Int.'!I77</f>
        <v>0</v>
      </c>
      <c r="F77" s="204">
        <f>IF('Open Int.'!E77=0,0,'Open Int.'!H77/'Open Int.'!E77)</f>
        <v>0</v>
      </c>
      <c r="G77" s="161">
        <v>0</v>
      </c>
      <c r="H77" s="177">
        <f t="shared" si="2"/>
        <v>0</v>
      </c>
      <c r="I77" s="198">
        <f>IF(Volume!D77=0,0,Volume!F77/Volume!D77)</f>
        <v>0</v>
      </c>
      <c r="J77" s="188">
        <v>0</v>
      </c>
      <c r="K77" s="177">
        <f t="shared" si="3"/>
        <v>0</v>
      </c>
      <c r="L77" s="61"/>
      <c r="M77" s="7"/>
      <c r="N77" s="60"/>
      <c r="O77" s="4"/>
      <c r="P77" s="4"/>
      <c r="Q77" s="4"/>
      <c r="R77" s="4"/>
      <c r="S77" s="4"/>
      <c r="T77" s="4"/>
      <c r="U77" s="62"/>
      <c r="V77" s="4"/>
      <c r="W77" s="4"/>
      <c r="X77" s="4"/>
      <c r="Y77" s="4"/>
      <c r="Z77" s="4"/>
      <c r="AA77" s="3"/>
    </row>
    <row r="78" spans="1:27" s="8" customFormat="1" ht="15">
      <c r="A78" s="189" t="s">
        <v>240</v>
      </c>
      <c r="B78" s="201">
        <f>'Open Int.'!E78</f>
        <v>86400</v>
      </c>
      <c r="C78" s="202">
        <f>'Open Int.'!F78</f>
        <v>1600</v>
      </c>
      <c r="D78" s="203">
        <f>'Open Int.'!H78</f>
        <v>19200</v>
      </c>
      <c r="E78" s="359">
        <f>'Open Int.'!I78</f>
        <v>0</v>
      </c>
      <c r="F78" s="204">
        <f>IF('Open Int.'!E78=0,0,'Open Int.'!H78/'Open Int.'!E78)</f>
        <v>0.2222222222222222</v>
      </c>
      <c r="G78" s="161">
        <v>0.22641509433962265</v>
      </c>
      <c r="H78" s="177">
        <f t="shared" si="2"/>
        <v>-0.018518518518518597</v>
      </c>
      <c r="I78" s="198">
        <f>IF(Volume!D78=0,0,Volume!F78/Volume!D78)</f>
        <v>0</v>
      </c>
      <c r="J78" s="188">
        <v>0.23076923076923078</v>
      </c>
      <c r="K78" s="177">
        <f t="shared" si="3"/>
        <v>-1</v>
      </c>
      <c r="L78" s="61"/>
      <c r="M78" s="7"/>
      <c r="N78" s="60"/>
      <c r="O78" s="4"/>
      <c r="P78" s="4"/>
      <c r="Q78" s="4"/>
      <c r="R78" s="4"/>
      <c r="S78" s="4"/>
      <c r="T78" s="4"/>
      <c r="U78" s="62"/>
      <c r="V78" s="4"/>
      <c r="W78" s="4"/>
      <c r="X78" s="4"/>
      <c r="Y78" s="4"/>
      <c r="Z78" s="4"/>
      <c r="AA78" s="3"/>
    </row>
    <row r="79" spans="1:29" s="59" customFormat="1" ht="15">
      <c r="A79" s="189" t="s">
        <v>223</v>
      </c>
      <c r="B79" s="201">
        <f>'Open Int.'!E79</f>
        <v>860000</v>
      </c>
      <c r="C79" s="202">
        <f>'Open Int.'!F79</f>
        <v>22500</v>
      </c>
      <c r="D79" s="203">
        <f>'Open Int.'!H79</f>
        <v>765000</v>
      </c>
      <c r="E79" s="359">
        <f>'Open Int.'!I79</f>
        <v>-6250</v>
      </c>
      <c r="F79" s="204">
        <f>IF('Open Int.'!E79=0,0,'Open Int.'!H79/'Open Int.'!E79)</f>
        <v>0.8895348837209303</v>
      </c>
      <c r="G79" s="161">
        <v>0.9208955223880597</v>
      </c>
      <c r="H79" s="177">
        <f t="shared" si="2"/>
        <v>-0.03405450228035128</v>
      </c>
      <c r="I79" s="198">
        <f>IF(Volume!D79=0,0,Volume!F79/Volume!D79)</f>
        <v>0.575</v>
      </c>
      <c r="J79" s="188">
        <v>0.5517241379310345</v>
      </c>
      <c r="K79" s="177">
        <f t="shared" si="3"/>
        <v>0.04218749999999993</v>
      </c>
      <c r="L79" s="61"/>
      <c r="M79" s="7"/>
      <c r="N79" s="60"/>
      <c r="O79" s="4"/>
      <c r="P79" s="4"/>
      <c r="Q79" s="4"/>
      <c r="R79" s="4"/>
      <c r="S79" s="4"/>
      <c r="T79" s="4"/>
      <c r="U79" s="62"/>
      <c r="V79" s="4"/>
      <c r="W79" s="4"/>
      <c r="X79" s="4"/>
      <c r="Y79" s="4"/>
      <c r="Z79" s="4"/>
      <c r="AA79" s="3"/>
      <c r="AB79" s="80"/>
      <c r="AC79" s="79"/>
    </row>
    <row r="80" spans="1:27" s="8" customFormat="1" ht="15">
      <c r="A80" s="189" t="s">
        <v>186</v>
      </c>
      <c r="B80" s="201">
        <f>'Open Int.'!E80</f>
        <v>248000</v>
      </c>
      <c r="C80" s="202">
        <f>'Open Int.'!F80</f>
        <v>11200</v>
      </c>
      <c r="D80" s="203">
        <f>'Open Int.'!H80</f>
        <v>60800</v>
      </c>
      <c r="E80" s="359">
        <f>'Open Int.'!I80</f>
        <v>8000</v>
      </c>
      <c r="F80" s="204">
        <f>IF('Open Int.'!E80=0,0,'Open Int.'!H80/'Open Int.'!E80)</f>
        <v>0.24516129032258063</v>
      </c>
      <c r="G80" s="161">
        <v>0.22297297297297297</v>
      </c>
      <c r="H80" s="177">
        <f t="shared" si="2"/>
        <v>0.09951124144672527</v>
      </c>
      <c r="I80" s="198">
        <f>IF(Volume!D80=0,0,Volume!F80/Volume!D80)</f>
        <v>0.102803738317757</v>
      </c>
      <c r="J80" s="188">
        <v>0.22727272727272727</v>
      </c>
      <c r="K80" s="177">
        <f t="shared" si="3"/>
        <v>-0.5476635514018692</v>
      </c>
      <c r="L80" s="61"/>
      <c r="M80" s="7"/>
      <c r="N80" s="60"/>
      <c r="O80" s="4"/>
      <c r="P80" s="4"/>
      <c r="Q80" s="4"/>
      <c r="R80" s="4"/>
      <c r="S80" s="4"/>
      <c r="T80" s="4"/>
      <c r="U80" s="62"/>
      <c r="V80" s="4"/>
      <c r="W80" s="4"/>
      <c r="X80" s="4"/>
      <c r="Y80" s="4"/>
      <c r="Z80" s="4"/>
      <c r="AA80" s="3"/>
    </row>
    <row r="81" spans="1:27" s="8" customFormat="1" ht="15">
      <c r="A81" s="189" t="s">
        <v>161</v>
      </c>
      <c r="B81" s="201">
        <f>'Open Int.'!E81</f>
        <v>551800</v>
      </c>
      <c r="C81" s="202">
        <f>'Open Int.'!F81</f>
        <v>8900</v>
      </c>
      <c r="D81" s="203">
        <f>'Open Int.'!H81</f>
        <v>17800</v>
      </c>
      <c r="E81" s="359">
        <f>'Open Int.'!I81</f>
        <v>8900</v>
      </c>
      <c r="F81" s="204">
        <f>IF('Open Int.'!E81=0,0,'Open Int.'!H81/'Open Int.'!E81)</f>
        <v>0.03225806451612903</v>
      </c>
      <c r="G81" s="161">
        <v>0.01639344262295082</v>
      </c>
      <c r="H81" s="177">
        <f t="shared" si="2"/>
        <v>0.9677419354838708</v>
      </c>
      <c r="I81" s="198">
        <f>IF(Volume!D81=0,0,Volume!F81/Volume!D81)</f>
        <v>0.5</v>
      </c>
      <c r="J81" s="188">
        <v>0</v>
      </c>
      <c r="K81" s="177">
        <f t="shared" si="3"/>
        <v>0</v>
      </c>
      <c r="L81" s="61"/>
      <c r="M81" s="7"/>
      <c r="N81" s="60"/>
      <c r="O81" s="4"/>
      <c r="P81" s="4"/>
      <c r="Q81" s="4"/>
      <c r="R81" s="4"/>
      <c r="S81" s="4"/>
      <c r="T81" s="4"/>
      <c r="U81" s="62"/>
      <c r="V81" s="4"/>
      <c r="W81" s="4"/>
      <c r="X81" s="4"/>
      <c r="Y81" s="4"/>
      <c r="Z81" s="4"/>
      <c r="AA81" s="3"/>
    </row>
    <row r="82" spans="1:29" s="59" customFormat="1" ht="15">
      <c r="A82" s="189" t="s">
        <v>8</v>
      </c>
      <c r="B82" s="201">
        <f>'Open Int.'!E82</f>
        <v>2803200</v>
      </c>
      <c r="C82" s="202">
        <f>'Open Int.'!F82</f>
        <v>22400</v>
      </c>
      <c r="D82" s="203">
        <f>'Open Int.'!H82</f>
        <v>340800</v>
      </c>
      <c r="E82" s="359">
        <f>'Open Int.'!I82</f>
        <v>6400</v>
      </c>
      <c r="F82" s="204">
        <f>IF('Open Int.'!E82=0,0,'Open Int.'!H82/'Open Int.'!E82)</f>
        <v>0.12157534246575342</v>
      </c>
      <c r="G82" s="161">
        <v>0.12025316455696203</v>
      </c>
      <c r="H82" s="177">
        <f t="shared" si="2"/>
        <v>0.010994953136265301</v>
      </c>
      <c r="I82" s="198">
        <f>IF(Volume!D82=0,0,Volume!F82/Volume!D82)</f>
        <v>0.12</v>
      </c>
      <c r="J82" s="188">
        <v>0.11162790697674418</v>
      </c>
      <c r="K82" s="177">
        <f t="shared" si="3"/>
        <v>0.07499999999999997</v>
      </c>
      <c r="L82" s="61"/>
      <c r="M82" s="7"/>
      <c r="N82" s="60"/>
      <c r="O82" s="4"/>
      <c r="P82" s="4"/>
      <c r="Q82" s="4"/>
      <c r="R82" s="4"/>
      <c r="S82" s="4"/>
      <c r="T82" s="4"/>
      <c r="U82" s="62"/>
      <c r="V82" s="4"/>
      <c r="W82" s="4"/>
      <c r="X82" s="4"/>
      <c r="Y82" s="4"/>
      <c r="Z82" s="4"/>
      <c r="AA82" s="3"/>
      <c r="AB82" s="80"/>
      <c r="AC82" s="79"/>
    </row>
    <row r="83" spans="1:27" s="8" customFormat="1" ht="15">
      <c r="A83" s="189" t="s">
        <v>195</v>
      </c>
      <c r="B83" s="201">
        <f>'Open Int.'!E83</f>
        <v>7868000</v>
      </c>
      <c r="C83" s="202">
        <f>'Open Int.'!F83</f>
        <v>560000</v>
      </c>
      <c r="D83" s="203">
        <f>'Open Int.'!H83</f>
        <v>1092000</v>
      </c>
      <c r="E83" s="359">
        <f>'Open Int.'!I83</f>
        <v>308000</v>
      </c>
      <c r="F83" s="204">
        <f>IF('Open Int.'!E83=0,0,'Open Int.'!H83/'Open Int.'!E83)</f>
        <v>0.1387900355871886</v>
      </c>
      <c r="G83" s="161">
        <v>0.10727969348659004</v>
      </c>
      <c r="H83" s="177">
        <f t="shared" si="2"/>
        <v>0.29372140315200806</v>
      </c>
      <c r="I83" s="198">
        <f>IF(Volume!D83=0,0,Volume!F83/Volume!D83)</f>
        <v>0.5</v>
      </c>
      <c r="J83" s="188">
        <v>0.07142857142857142</v>
      </c>
      <c r="K83" s="177">
        <f t="shared" si="3"/>
        <v>6.000000000000001</v>
      </c>
      <c r="L83" s="61"/>
      <c r="M83" s="7"/>
      <c r="N83" s="60"/>
      <c r="O83" s="4"/>
      <c r="P83" s="4"/>
      <c r="Q83" s="4"/>
      <c r="R83" s="4"/>
      <c r="S83" s="4"/>
      <c r="T83" s="4"/>
      <c r="U83" s="62"/>
      <c r="V83" s="4"/>
      <c r="W83" s="4"/>
      <c r="X83" s="4"/>
      <c r="Y83" s="4"/>
      <c r="Z83" s="4"/>
      <c r="AA83" s="3"/>
    </row>
    <row r="84" spans="1:29" s="59" customFormat="1" ht="15">
      <c r="A84" s="189" t="s">
        <v>218</v>
      </c>
      <c r="B84" s="201">
        <f>'Open Int.'!E84</f>
        <v>116150</v>
      </c>
      <c r="C84" s="202">
        <f>'Open Int.'!F84</f>
        <v>10350</v>
      </c>
      <c r="D84" s="203">
        <f>'Open Int.'!H84</f>
        <v>4600</v>
      </c>
      <c r="E84" s="359">
        <f>'Open Int.'!I84</f>
        <v>0</v>
      </c>
      <c r="F84" s="204">
        <f>IF('Open Int.'!E84=0,0,'Open Int.'!H84/'Open Int.'!E84)</f>
        <v>0.039603960396039604</v>
      </c>
      <c r="G84" s="161">
        <v>0.043478260869565216</v>
      </c>
      <c r="H84" s="177">
        <f t="shared" si="2"/>
        <v>-0.08910891089108908</v>
      </c>
      <c r="I84" s="198">
        <f>IF(Volume!D84=0,0,Volume!F84/Volume!D84)</f>
        <v>0</v>
      </c>
      <c r="J84" s="188">
        <v>0</v>
      </c>
      <c r="K84" s="177">
        <f t="shared" si="3"/>
        <v>0</v>
      </c>
      <c r="L84" s="61"/>
      <c r="M84" s="7"/>
      <c r="N84" s="60"/>
      <c r="O84" s="4"/>
      <c r="P84" s="4"/>
      <c r="Q84" s="4"/>
      <c r="R84" s="4"/>
      <c r="S84" s="4"/>
      <c r="T84" s="4"/>
      <c r="U84" s="62"/>
      <c r="V84" s="4"/>
      <c r="W84" s="4"/>
      <c r="X84" s="4"/>
      <c r="Y84" s="4"/>
      <c r="Z84" s="4"/>
      <c r="AA84" s="3"/>
      <c r="AB84" s="80"/>
      <c r="AC84" s="79"/>
    </row>
    <row r="85" spans="1:27" s="8" customFormat="1" ht="15">
      <c r="A85" s="189" t="s">
        <v>187</v>
      </c>
      <c r="B85" s="201">
        <f>'Open Int.'!E85</f>
        <v>15400</v>
      </c>
      <c r="C85" s="202">
        <f>'Open Int.'!F85</f>
        <v>0</v>
      </c>
      <c r="D85" s="203">
        <f>'Open Int.'!H85</f>
        <v>0</v>
      </c>
      <c r="E85" s="359">
        <f>'Open Int.'!I85</f>
        <v>0</v>
      </c>
      <c r="F85" s="204">
        <f>IF('Open Int.'!E85=0,0,'Open Int.'!H85/'Open Int.'!E85)</f>
        <v>0</v>
      </c>
      <c r="G85" s="161">
        <v>0</v>
      </c>
      <c r="H85" s="177">
        <f t="shared" si="2"/>
        <v>0</v>
      </c>
      <c r="I85" s="198">
        <f>IF(Volume!D85=0,0,Volume!F85/Volume!D85)</f>
        <v>0</v>
      </c>
      <c r="J85" s="188">
        <v>0</v>
      </c>
      <c r="K85" s="177">
        <f t="shared" si="3"/>
        <v>0</v>
      </c>
      <c r="L85" s="61"/>
      <c r="M85" s="7"/>
      <c r="N85" s="60"/>
      <c r="O85" s="4"/>
      <c r="P85" s="4"/>
      <c r="Q85" s="4"/>
      <c r="R85" s="4"/>
      <c r="S85" s="4"/>
      <c r="T85" s="4"/>
      <c r="U85" s="62"/>
      <c r="V85" s="4"/>
      <c r="W85" s="4"/>
      <c r="X85" s="4"/>
      <c r="Y85" s="4"/>
      <c r="Z85" s="4"/>
      <c r="AA85" s="3"/>
    </row>
    <row r="86" spans="1:27" s="8" customFormat="1" ht="15">
      <c r="A86" s="189" t="s">
        <v>162</v>
      </c>
      <c r="B86" s="201">
        <f>'Open Int.'!E86</f>
        <v>241900</v>
      </c>
      <c r="C86" s="202">
        <f>'Open Int.'!F86</f>
        <v>17700</v>
      </c>
      <c r="D86" s="203">
        <f>'Open Int.'!H86</f>
        <v>5900</v>
      </c>
      <c r="E86" s="359">
        <f>'Open Int.'!I86</f>
        <v>0</v>
      </c>
      <c r="F86" s="204">
        <f>IF('Open Int.'!E86=0,0,'Open Int.'!H86/'Open Int.'!E86)</f>
        <v>0.024390243902439025</v>
      </c>
      <c r="G86" s="161">
        <v>0.02631578947368421</v>
      </c>
      <c r="H86" s="177">
        <f t="shared" si="2"/>
        <v>-0.07317073170731699</v>
      </c>
      <c r="I86" s="198">
        <f>IF(Volume!D86=0,0,Volume!F86/Volume!D86)</f>
        <v>0</v>
      </c>
      <c r="J86" s="188">
        <v>0</v>
      </c>
      <c r="K86" s="177">
        <f t="shared" si="3"/>
        <v>0</v>
      </c>
      <c r="L86" s="61"/>
      <c r="M86" s="7"/>
      <c r="N86" s="60"/>
      <c r="O86" s="4"/>
      <c r="P86" s="4"/>
      <c r="Q86" s="4"/>
      <c r="R86" s="4"/>
      <c r="S86" s="4"/>
      <c r="T86" s="4"/>
      <c r="U86" s="62"/>
      <c r="V86" s="4"/>
      <c r="W86" s="4"/>
      <c r="X86" s="4"/>
      <c r="Y86" s="4"/>
      <c r="Z86" s="4"/>
      <c r="AA86" s="3"/>
    </row>
    <row r="87" spans="1:27" s="8" customFormat="1" ht="15">
      <c r="A87" s="189" t="s">
        <v>163</v>
      </c>
      <c r="B87" s="201">
        <f>'Open Int.'!E87</f>
        <v>6270</v>
      </c>
      <c r="C87" s="202">
        <f>'Open Int.'!F87</f>
        <v>0</v>
      </c>
      <c r="D87" s="203">
        <f>'Open Int.'!H87</f>
        <v>0</v>
      </c>
      <c r="E87" s="359">
        <f>'Open Int.'!I87</f>
        <v>0</v>
      </c>
      <c r="F87" s="204">
        <f>IF('Open Int.'!E87=0,0,'Open Int.'!H87/'Open Int.'!E87)</f>
        <v>0</v>
      </c>
      <c r="G87" s="161">
        <v>0</v>
      </c>
      <c r="H87" s="177">
        <f t="shared" si="2"/>
        <v>0</v>
      </c>
      <c r="I87" s="198">
        <f>IF(Volume!D87=0,0,Volume!F87/Volume!D87)</f>
        <v>0</v>
      </c>
      <c r="J87" s="188">
        <v>0</v>
      </c>
      <c r="K87" s="177">
        <f t="shared" si="3"/>
        <v>0</v>
      </c>
      <c r="L87" s="61"/>
      <c r="M87" s="7"/>
      <c r="N87" s="60"/>
      <c r="O87" s="4"/>
      <c r="P87" s="4"/>
      <c r="Q87" s="4"/>
      <c r="R87" s="4"/>
      <c r="S87" s="4"/>
      <c r="T87" s="4"/>
      <c r="U87" s="62"/>
      <c r="V87" s="4"/>
      <c r="W87" s="4"/>
      <c r="X87" s="4"/>
      <c r="Y87" s="4"/>
      <c r="Z87" s="4"/>
      <c r="AA87" s="3"/>
    </row>
    <row r="88" spans="1:29" s="59" customFormat="1" ht="15">
      <c r="A88" s="189" t="s">
        <v>137</v>
      </c>
      <c r="B88" s="201">
        <f>'Open Int.'!E88</f>
        <v>9256000</v>
      </c>
      <c r="C88" s="202">
        <f>'Open Int.'!F88</f>
        <v>461500</v>
      </c>
      <c r="D88" s="203">
        <f>'Open Int.'!H88</f>
        <v>1215500</v>
      </c>
      <c r="E88" s="359">
        <f>'Open Int.'!I88</f>
        <v>94250</v>
      </c>
      <c r="F88" s="204">
        <f>IF('Open Int.'!E88=0,0,'Open Int.'!H88/'Open Int.'!E88)</f>
        <v>0.13132022471910113</v>
      </c>
      <c r="G88" s="161">
        <v>0.12749445676274945</v>
      </c>
      <c r="H88" s="177">
        <f t="shared" si="2"/>
        <v>0.030007327796775722</v>
      </c>
      <c r="I88" s="198">
        <f>IF(Volume!D88=0,0,Volume!F88/Volume!D88)</f>
        <v>0.1364562118126273</v>
      </c>
      <c r="J88" s="188">
        <v>0.14285714285714285</v>
      </c>
      <c r="K88" s="177">
        <f t="shared" si="3"/>
        <v>-0.044806517311608896</v>
      </c>
      <c r="L88" s="61"/>
      <c r="M88" s="7"/>
      <c r="N88" s="60"/>
      <c r="O88" s="4"/>
      <c r="P88" s="4"/>
      <c r="Q88" s="4"/>
      <c r="R88" s="4"/>
      <c r="S88" s="4"/>
      <c r="T88" s="4"/>
      <c r="U88" s="62"/>
      <c r="V88" s="4"/>
      <c r="W88" s="4"/>
      <c r="X88" s="4"/>
      <c r="Y88" s="4"/>
      <c r="Z88" s="4"/>
      <c r="AA88" s="3"/>
      <c r="AB88" s="80"/>
      <c r="AC88" s="79"/>
    </row>
    <row r="89" spans="1:29" s="59" customFormat="1" ht="15">
      <c r="A89" s="189" t="s">
        <v>50</v>
      </c>
      <c r="B89" s="201">
        <f>'Open Int.'!E89</f>
        <v>521550</v>
      </c>
      <c r="C89" s="202">
        <f>'Open Int.'!F89</f>
        <v>30150</v>
      </c>
      <c r="D89" s="203">
        <f>'Open Int.'!H89</f>
        <v>28350</v>
      </c>
      <c r="E89" s="359">
        <f>'Open Int.'!I89</f>
        <v>1800</v>
      </c>
      <c r="F89" s="204">
        <f>IF('Open Int.'!E89=0,0,'Open Int.'!H89/'Open Int.'!E89)</f>
        <v>0.054357204486626405</v>
      </c>
      <c r="G89" s="161">
        <v>0.05402930402930403</v>
      </c>
      <c r="H89" s="177">
        <f t="shared" si="2"/>
        <v>0.006068937277898844</v>
      </c>
      <c r="I89" s="198">
        <f>IF(Volume!D89=0,0,Volume!F89/Volume!D89)</f>
        <v>0.023923444976076555</v>
      </c>
      <c r="J89" s="188">
        <v>0.006622516556291391</v>
      </c>
      <c r="K89" s="177">
        <f t="shared" si="3"/>
        <v>2.61244019138756</v>
      </c>
      <c r="L89" s="61"/>
      <c r="M89" s="7"/>
      <c r="N89" s="60"/>
      <c r="O89" s="4"/>
      <c r="P89" s="4"/>
      <c r="Q89" s="4"/>
      <c r="R89" s="4"/>
      <c r="S89" s="4"/>
      <c r="T89" s="4"/>
      <c r="U89" s="62"/>
      <c r="V89" s="4"/>
      <c r="W89" s="4"/>
      <c r="X89" s="4"/>
      <c r="Y89" s="4"/>
      <c r="Z89" s="4"/>
      <c r="AA89" s="3"/>
      <c r="AB89" s="80"/>
      <c r="AC89" s="79"/>
    </row>
    <row r="90" spans="1:27" s="8" customFormat="1" ht="15">
      <c r="A90" s="189" t="s">
        <v>188</v>
      </c>
      <c r="B90" s="201">
        <f>'Open Int.'!E90</f>
        <v>179550</v>
      </c>
      <c r="C90" s="202">
        <f>'Open Int.'!F90</f>
        <v>2100</v>
      </c>
      <c r="D90" s="203">
        <f>'Open Int.'!H90</f>
        <v>0</v>
      </c>
      <c r="E90" s="359">
        <f>'Open Int.'!I90</f>
        <v>0</v>
      </c>
      <c r="F90" s="204">
        <f>IF('Open Int.'!E90=0,0,'Open Int.'!H90/'Open Int.'!E90)</f>
        <v>0</v>
      </c>
      <c r="G90" s="161">
        <v>0</v>
      </c>
      <c r="H90" s="177">
        <f t="shared" si="2"/>
        <v>0</v>
      </c>
      <c r="I90" s="198">
        <f>IF(Volume!D90=0,0,Volume!F90/Volume!D90)</f>
        <v>0</v>
      </c>
      <c r="J90" s="188">
        <v>0</v>
      </c>
      <c r="K90" s="177">
        <f t="shared" si="3"/>
        <v>0</v>
      </c>
      <c r="L90" s="61"/>
      <c r="M90" s="7"/>
      <c r="N90" s="60"/>
      <c r="O90" s="4"/>
      <c r="P90" s="4"/>
      <c r="Q90" s="4"/>
      <c r="R90" s="4"/>
      <c r="S90" s="4"/>
      <c r="T90" s="4"/>
      <c r="U90" s="62"/>
      <c r="V90" s="4"/>
      <c r="W90" s="4"/>
      <c r="X90" s="4"/>
      <c r="Y90" s="4"/>
      <c r="Z90" s="4"/>
      <c r="AA90" s="3"/>
    </row>
    <row r="91" spans="1:29" s="59" customFormat="1" ht="15">
      <c r="A91" s="189" t="s">
        <v>94</v>
      </c>
      <c r="B91" s="201">
        <f>'Open Int.'!E91</f>
        <v>13200</v>
      </c>
      <c r="C91" s="202">
        <f>'Open Int.'!F91</f>
        <v>-2400</v>
      </c>
      <c r="D91" s="203">
        <f>'Open Int.'!H91</f>
        <v>3600</v>
      </c>
      <c r="E91" s="359">
        <f>'Open Int.'!I91</f>
        <v>0</v>
      </c>
      <c r="F91" s="204">
        <f>IF('Open Int.'!E91=0,0,'Open Int.'!H91/'Open Int.'!E91)</f>
        <v>0.2727272727272727</v>
      </c>
      <c r="G91" s="161">
        <v>0.23076923076923078</v>
      </c>
      <c r="H91" s="177">
        <f t="shared" si="2"/>
        <v>0.18181818181818166</v>
      </c>
      <c r="I91" s="198">
        <f>IF(Volume!D91=0,0,Volume!F91/Volume!D91)</f>
        <v>0</v>
      </c>
      <c r="J91" s="188">
        <v>0</v>
      </c>
      <c r="K91" s="177">
        <f t="shared" si="3"/>
        <v>0</v>
      </c>
      <c r="L91" s="61"/>
      <c r="M91" s="7"/>
      <c r="N91" s="60"/>
      <c r="O91" s="4"/>
      <c r="P91" s="4"/>
      <c r="Q91" s="4"/>
      <c r="R91" s="4"/>
      <c r="S91" s="4"/>
      <c r="T91" s="4"/>
      <c r="U91" s="62"/>
      <c r="V91" s="4"/>
      <c r="W91" s="4"/>
      <c r="X91" s="4"/>
      <c r="Y91" s="4"/>
      <c r="Z91" s="4"/>
      <c r="AA91" s="3"/>
      <c r="AB91" s="80"/>
      <c r="AC91" s="79"/>
    </row>
    <row r="92" spans="1:29" s="59" customFormat="1" ht="15">
      <c r="A92" s="189" t="s">
        <v>360</v>
      </c>
      <c r="B92" s="201">
        <f>'Open Int.'!E92</f>
        <v>466200</v>
      </c>
      <c r="C92" s="202">
        <f>'Open Int.'!F92</f>
        <v>17500</v>
      </c>
      <c r="D92" s="203">
        <f>'Open Int.'!H92</f>
        <v>4900</v>
      </c>
      <c r="E92" s="359">
        <f>'Open Int.'!I92</f>
        <v>0</v>
      </c>
      <c r="F92" s="204">
        <f>IF('Open Int.'!E92=0,0,'Open Int.'!H92/'Open Int.'!E92)</f>
        <v>0.010510510510510511</v>
      </c>
      <c r="G92" s="161">
        <v>0.0109204368174727</v>
      </c>
      <c r="H92" s="177">
        <f t="shared" si="2"/>
        <v>-0.037537537537537496</v>
      </c>
      <c r="I92" s="198">
        <f>IF(Volume!D92=0,0,Volume!F92/Volume!D92)</f>
        <v>0</v>
      </c>
      <c r="J92" s="188">
        <v>0</v>
      </c>
      <c r="K92" s="177">
        <f t="shared" si="3"/>
        <v>0</v>
      </c>
      <c r="L92" s="61"/>
      <c r="M92" s="7"/>
      <c r="N92" s="60"/>
      <c r="O92" s="4"/>
      <c r="P92" s="4"/>
      <c r="Q92" s="4"/>
      <c r="R92" s="4"/>
      <c r="S92" s="4"/>
      <c r="T92" s="4"/>
      <c r="U92" s="62"/>
      <c r="V92" s="4"/>
      <c r="W92" s="4"/>
      <c r="X92" s="4"/>
      <c r="Y92" s="4"/>
      <c r="Z92" s="4"/>
      <c r="AA92" s="3"/>
      <c r="AB92" s="80"/>
      <c r="AC92" s="79"/>
    </row>
    <row r="93" spans="1:27" s="8" customFormat="1" ht="15">
      <c r="A93" s="189" t="s">
        <v>241</v>
      </c>
      <c r="B93" s="201">
        <f>'Open Int.'!E93</f>
        <v>650</v>
      </c>
      <c r="C93" s="202">
        <f>'Open Int.'!F93</f>
        <v>0</v>
      </c>
      <c r="D93" s="203">
        <f>'Open Int.'!H93</f>
        <v>0</v>
      </c>
      <c r="E93" s="359">
        <f>'Open Int.'!I93</f>
        <v>0</v>
      </c>
      <c r="F93" s="204">
        <f>IF('Open Int.'!E93=0,0,'Open Int.'!H93/'Open Int.'!E93)</f>
        <v>0</v>
      </c>
      <c r="G93" s="161">
        <v>0</v>
      </c>
      <c r="H93" s="177">
        <f t="shared" si="2"/>
        <v>0</v>
      </c>
      <c r="I93" s="198">
        <f>IF(Volume!D93=0,0,Volume!F93/Volume!D93)</f>
        <v>0</v>
      </c>
      <c r="J93" s="188">
        <v>0</v>
      </c>
      <c r="K93" s="177">
        <f t="shared" si="3"/>
        <v>0</v>
      </c>
      <c r="L93" s="61"/>
      <c r="M93" s="7"/>
      <c r="N93" s="60"/>
      <c r="O93" s="4"/>
      <c r="P93" s="4"/>
      <c r="Q93" s="4"/>
      <c r="R93" s="4"/>
      <c r="S93" s="4"/>
      <c r="T93" s="4"/>
      <c r="U93" s="62"/>
      <c r="V93" s="4"/>
      <c r="W93" s="4"/>
      <c r="X93" s="4"/>
      <c r="Y93" s="4"/>
      <c r="Z93" s="4"/>
      <c r="AA93" s="3"/>
    </row>
    <row r="94" spans="1:29" s="59" customFormat="1" ht="15">
      <c r="A94" s="189" t="s">
        <v>95</v>
      </c>
      <c r="B94" s="201">
        <f>'Open Int.'!E94</f>
        <v>86400</v>
      </c>
      <c r="C94" s="202">
        <f>'Open Int.'!F94</f>
        <v>0</v>
      </c>
      <c r="D94" s="203">
        <f>'Open Int.'!H94</f>
        <v>4800</v>
      </c>
      <c r="E94" s="359">
        <f>'Open Int.'!I94</f>
        <v>0</v>
      </c>
      <c r="F94" s="204">
        <f>IF('Open Int.'!E94=0,0,'Open Int.'!H94/'Open Int.'!E94)</f>
        <v>0.05555555555555555</v>
      </c>
      <c r="G94" s="161">
        <v>0.05555555555555555</v>
      </c>
      <c r="H94" s="177">
        <f t="shared" si="2"/>
        <v>0</v>
      </c>
      <c r="I94" s="198">
        <f>IF(Volume!D94=0,0,Volume!F94/Volume!D94)</f>
        <v>0</v>
      </c>
      <c r="J94" s="188">
        <v>0</v>
      </c>
      <c r="K94" s="177">
        <f t="shared" si="3"/>
        <v>0</v>
      </c>
      <c r="L94" s="61"/>
      <c r="M94" s="7"/>
      <c r="N94" s="60"/>
      <c r="O94" s="4"/>
      <c r="P94" s="4"/>
      <c r="Q94" s="4"/>
      <c r="R94" s="4"/>
      <c r="S94" s="4"/>
      <c r="T94" s="4"/>
      <c r="U94" s="62"/>
      <c r="V94" s="4"/>
      <c r="W94" s="4"/>
      <c r="X94" s="4"/>
      <c r="Y94" s="4"/>
      <c r="Z94" s="4"/>
      <c r="AA94" s="3"/>
      <c r="AB94" s="80"/>
      <c r="AC94" s="79"/>
    </row>
    <row r="95" spans="1:29" s="59" customFormat="1" ht="15">
      <c r="A95" s="189" t="s">
        <v>242</v>
      </c>
      <c r="B95" s="201">
        <f>'Open Int.'!E95</f>
        <v>1310400</v>
      </c>
      <c r="C95" s="202">
        <f>'Open Int.'!F95</f>
        <v>8400</v>
      </c>
      <c r="D95" s="203">
        <f>'Open Int.'!H95</f>
        <v>291200</v>
      </c>
      <c r="E95" s="359">
        <f>'Open Int.'!I95</f>
        <v>56000</v>
      </c>
      <c r="F95" s="204">
        <f>IF('Open Int.'!E95=0,0,'Open Int.'!H95/'Open Int.'!E95)</f>
        <v>0.2222222222222222</v>
      </c>
      <c r="G95" s="161">
        <v>0.18064516129032257</v>
      </c>
      <c r="H95" s="177">
        <f t="shared" si="2"/>
        <v>0.23015873015873017</v>
      </c>
      <c r="I95" s="198">
        <f>IF(Volume!D95=0,0,Volume!F95/Volume!D95)</f>
        <v>0.17061611374407584</v>
      </c>
      <c r="J95" s="188">
        <v>0.1339712918660287</v>
      </c>
      <c r="K95" s="177">
        <f t="shared" si="3"/>
        <v>0.2735274204468518</v>
      </c>
      <c r="L95" s="61"/>
      <c r="M95" s="7"/>
      <c r="N95" s="60"/>
      <c r="O95" s="4"/>
      <c r="P95" s="4"/>
      <c r="Q95" s="4"/>
      <c r="R95" s="4"/>
      <c r="S95" s="4"/>
      <c r="T95" s="4"/>
      <c r="U95" s="62"/>
      <c r="V95" s="4"/>
      <c r="W95" s="4"/>
      <c r="X95" s="4"/>
      <c r="Y95" s="4"/>
      <c r="Z95" s="4"/>
      <c r="AA95" s="3"/>
      <c r="AB95" s="80"/>
      <c r="AC95" s="79"/>
    </row>
    <row r="96" spans="1:29" s="59" customFormat="1" ht="15">
      <c r="A96" s="189" t="s">
        <v>243</v>
      </c>
      <c r="B96" s="201">
        <f>'Open Int.'!E96</f>
        <v>18900</v>
      </c>
      <c r="C96" s="202">
        <f>'Open Int.'!F96</f>
        <v>-1200</v>
      </c>
      <c r="D96" s="203">
        <f>'Open Int.'!H96</f>
        <v>5400</v>
      </c>
      <c r="E96" s="359">
        <f>'Open Int.'!I96</f>
        <v>0</v>
      </c>
      <c r="F96" s="204">
        <f>IF('Open Int.'!E96=0,0,'Open Int.'!H96/'Open Int.'!E96)</f>
        <v>0.2857142857142857</v>
      </c>
      <c r="G96" s="161">
        <v>0.26865671641791045</v>
      </c>
      <c r="H96" s="177">
        <f t="shared" si="2"/>
        <v>0.06349206349206343</v>
      </c>
      <c r="I96" s="198">
        <f>IF(Volume!D96=0,0,Volume!F96/Volume!D96)</f>
        <v>0</v>
      </c>
      <c r="J96" s="188">
        <v>0</v>
      </c>
      <c r="K96" s="177">
        <f t="shared" si="3"/>
        <v>0</v>
      </c>
      <c r="L96" s="61"/>
      <c r="M96" s="7"/>
      <c r="N96" s="60"/>
      <c r="O96" s="4"/>
      <c r="P96" s="4"/>
      <c r="Q96" s="4"/>
      <c r="R96" s="4"/>
      <c r="S96" s="4"/>
      <c r="T96" s="4"/>
      <c r="U96" s="62"/>
      <c r="V96" s="4"/>
      <c r="W96" s="4"/>
      <c r="X96" s="4"/>
      <c r="Y96" s="4"/>
      <c r="Z96" s="4"/>
      <c r="AA96" s="3"/>
      <c r="AB96" s="80"/>
      <c r="AC96" s="79"/>
    </row>
    <row r="97" spans="1:29" s="59" customFormat="1" ht="15">
      <c r="A97" s="189" t="s">
        <v>244</v>
      </c>
      <c r="B97" s="201">
        <f>'Open Int.'!E97</f>
        <v>577600</v>
      </c>
      <c r="C97" s="202">
        <f>'Open Int.'!F97</f>
        <v>16000</v>
      </c>
      <c r="D97" s="203">
        <f>'Open Int.'!H97</f>
        <v>74400</v>
      </c>
      <c r="E97" s="359">
        <f>'Open Int.'!I97</f>
        <v>0</v>
      </c>
      <c r="F97" s="204">
        <f>IF('Open Int.'!E97=0,0,'Open Int.'!H97/'Open Int.'!E97)</f>
        <v>0.12880886426592797</v>
      </c>
      <c r="G97" s="161">
        <v>0.13247863247863248</v>
      </c>
      <c r="H97" s="177">
        <f t="shared" si="2"/>
        <v>-0.02770083102493082</v>
      </c>
      <c r="I97" s="198">
        <f>IF(Volume!D97=0,0,Volume!F97/Volume!D97)</f>
        <v>0.10666666666666667</v>
      </c>
      <c r="J97" s="188">
        <v>0.016666666666666666</v>
      </c>
      <c r="K97" s="177">
        <f t="shared" si="3"/>
        <v>5.4</v>
      </c>
      <c r="L97" s="61"/>
      <c r="M97" s="7"/>
      <c r="N97" s="60"/>
      <c r="O97" s="4"/>
      <c r="P97" s="4"/>
      <c r="Q97" s="4"/>
      <c r="R97" s="4"/>
      <c r="S97" s="4"/>
      <c r="T97" s="4"/>
      <c r="U97" s="62"/>
      <c r="V97" s="4"/>
      <c r="W97" s="4"/>
      <c r="X97" s="4"/>
      <c r="Y97" s="4"/>
      <c r="Z97" s="4"/>
      <c r="AA97" s="3"/>
      <c r="AB97" s="80"/>
      <c r="AC97" s="79"/>
    </row>
    <row r="98" spans="1:29" s="59" customFormat="1" ht="15">
      <c r="A98" s="189" t="s">
        <v>251</v>
      </c>
      <c r="B98" s="201">
        <f>'Open Int.'!E98</f>
        <v>1261400</v>
      </c>
      <c r="C98" s="202">
        <f>'Open Int.'!F98</f>
        <v>123900</v>
      </c>
      <c r="D98" s="203">
        <f>'Open Int.'!H98</f>
        <v>374500</v>
      </c>
      <c r="E98" s="359">
        <f>'Open Int.'!I98</f>
        <v>110600</v>
      </c>
      <c r="F98" s="204">
        <f>IF('Open Int.'!E98=0,0,'Open Int.'!H98/'Open Int.'!E98)</f>
        <v>0.2968923418423973</v>
      </c>
      <c r="G98" s="161">
        <v>0.232</v>
      </c>
      <c r="H98" s="177">
        <f t="shared" si="2"/>
        <v>0.2797083700103332</v>
      </c>
      <c r="I98" s="198">
        <f>IF(Volume!D98=0,0,Volume!F98/Volume!D98)</f>
        <v>0.228617536309844</v>
      </c>
      <c r="J98" s="188">
        <v>0.31027253668763105</v>
      </c>
      <c r="K98" s="177">
        <f t="shared" si="3"/>
        <v>-0.2631718593257056</v>
      </c>
      <c r="L98" s="61"/>
      <c r="M98" s="7"/>
      <c r="N98" s="60"/>
      <c r="O98" s="4"/>
      <c r="P98" s="4"/>
      <c r="Q98" s="4"/>
      <c r="R98" s="4"/>
      <c r="S98" s="4"/>
      <c r="T98" s="4"/>
      <c r="U98" s="62"/>
      <c r="V98" s="4"/>
      <c r="W98" s="4"/>
      <c r="X98" s="4"/>
      <c r="Y98" s="4"/>
      <c r="Z98" s="4"/>
      <c r="AA98" s="3"/>
      <c r="AB98" s="80"/>
      <c r="AC98" s="79"/>
    </row>
    <row r="99" spans="1:29" s="59" customFormat="1" ht="15">
      <c r="A99" s="189" t="s">
        <v>113</v>
      </c>
      <c r="B99" s="201">
        <f>'Open Int.'!E99</f>
        <v>182600</v>
      </c>
      <c r="C99" s="202">
        <f>'Open Int.'!F99</f>
        <v>13200</v>
      </c>
      <c r="D99" s="203">
        <f>'Open Int.'!H99</f>
        <v>13200</v>
      </c>
      <c r="E99" s="359">
        <f>'Open Int.'!I99</f>
        <v>0</v>
      </c>
      <c r="F99" s="204">
        <f>IF('Open Int.'!E99=0,0,'Open Int.'!H99/'Open Int.'!E99)</f>
        <v>0.07228915662650602</v>
      </c>
      <c r="G99" s="161">
        <v>0.07792207792207792</v>
      </c>
      <c r="H99" s="177">
        <f t="shared" si="2"/>
        <v>-0.07228915662650605</v>
      </c>
      <c r="I99" s="198">
        <f>IF(Volume!D99=0,0,Volume!F99/Volume!D99)</f>
        <v>0.056962025316455694</v>
      </c>
      <c r="J99" s="188">
        <v>0.019230769230769232</v>
      </c>
      <c r="K99" s="177">
        <f t="shared" si="3"/>
        <v>1.962025316455696</v>
      </c>
      <c r="L99" s="61"/>
      <c r="M99" s="7"/>
      <c r="N99" s="60"/>
      <c r="O99" s="4"/>
      <c r="P99" s="4"/>
      <c r="Q99" s="4"/>
      <c r="R99" s="4"/>
      <c r="S99" s="4"/>
      <c r="T99" s="4"/>
      <c r="U99" s="62"/>
      <c r="V99" s="4"/>
      <c r="W99" s="4"/>
      <c r="X99" s="4"/>
      <c r="Y99" s="4"/>
      <c r="Z99" s="4"/>
      <c r="AA99" s="3"/>
      <c r="AB99" s="80"/>
      <c r="AC99" s="79"/>
    </row>
    <row r="100" spans="1:27" s="8" customFormat="1" ht="15">
      <c r="A100" s="189" t="s">
        <v>164</v>
      </c>
      <c r="B100" s="201">
        <f>'Open Int.'!E100</f>
        <v>331650</v>
      </c>
      <c r="C100" s="202">
        <f>'Open Int.'!F100</f>
        <v>-8800</v>
      </c>
      <c r="D100" s="203">
        <f>'Open Int.'!H100</f>
        <v>35200</v>
      </c>
      <c r="E100" s="359">
        <f>'Open Int.'!I100</f>
        <v>0</v>
      </c>
      <c r="F100" s="204">
        <f>IF('Open Int.'!E100=0,0,'Open Int.'!H100/'Open Int.'!E100)</f>
        <v>0.10613598673300166</v>
      </c>
      <c r="G100" s="161">
        <v>0.10339256865912763</v>
      </c>
      <c r="H100" s="177">
        <f t="shared" si="2"/>
        <v>0.026533996683250377</v>
      </c>
      <c r="I100" s="198">
        <f>IF(Volume!D100=0,0,Volume!F100/Volume!D100)</f>
        <v>0</v>
      </c>
      <c r="J100" s="188">
        <v>0.07692307692307693</v>
      </c>
      <c r="K100" s="177">
        <f t="shared" si="3"/>
        <v>-1</v>
      </c>
      <c r="L100" s="61"/>
      <c r="M100" s="7"/>
      <c r="N100" s="60"/>
      <c r="O100" s="4"/>
      <c r="P100" s="4"/>
      <c r="Q100" s="4"/>
      <c r="R100" s="4"/>
      <c r="S100" s="4"/>
      <c r="T100" s="4"/>
      <c r="U100" s="62"/>
      <c r="V100" s="4"/>
      <c r="W100" s="4"/>
      <c r="X100" s="4"/>
      <c r="Y100" s="4"/>
      <c r="Z100" s="4"/>
      <c r="AA100" s="3"/>
    </row>
    <row r="101" spans="1:29" s="59" customFormat="1" ht="15">
      <c r="A101" s="189" t="s">
        <v>219</v>
      </c>
      <c r="B101" s="201">
        <f>'Open Int.'!E101</f>
        <v>2882100</v>
      </c>
      <c r="C101" s="202">
        <f>'Open Int.'!F101</f>
        <v>32400</v>
      </c>
      <c r="D101" s="203">
        <f>'Open Int.'!H101</f>
        <v>624300</v>
      </c>
      <c r="E101" s="359">
        <f>'Open Int.'!I101</f>
        <v>32700</v>
      </c>
      <c r="F101" s="204">
        <f>IF('Open Int.'!E101=0,0,'Open Int.'!H101/'Open Int.'!E101)</f>
        <v>0.21661288643697305</v>
      </c>
      <c r="G101" s="161">
        <v>0.20760080008421938</v>
      </c>
      <c r="H101" s="177">
        <f t="shared" si="2"/>
        <v>0.04341065327829972</v>
      </c>
      <c r="I101" s="198">
        <f>IF(Volume!D101=0,0,Volume!F101/Volume!D101)</f>
        <v>0.4779816513761468</v>
      </c>
      <c r="J101" s="188">
        <v>0.2811926605504587</v>
      </c>
      <c r="K101" s="177">
        <f t="shared" si="3"/>
        <v>0.699836867862969</v>
      </c>
      <c r="L101" s="61"/>
      <c r="M101" s="7"/>
      <c r="N101" s="60"/>
      <c r="O101" s="4"/>
      <c r="P101" s="4"/>
      <c r="Q101" s="4"/>
      <c r="R101" s="4"/>
      <c r="S101" s="4"/>
      <c r="T101" s="4"/>
      <c r="U101" s="62"/>
      <c r="V101" s="4"/>
      <c r="W101" s="4"/>
      <c r="X101" s="4"/>
      <c r="Y101" s="4"/>
      <c r="Z101" s="4"/>
      <c r="AA101" s="3"/>
      <c r="AB101" s="80"/>
      <c r="AC101" s="79"/>
    </row>
    <row r="102" spans="1:29" s="59" customFormat="1" ht="15">
      <c r="A102" s="189" t="s">
        <v>233</v>
      </c>
      <c r="B102" s="201">
        <f>'Open Int.'!E102</f>
        <v>3537600</v>
      </c>
      <c r="C102" s="202">
        <f>'Open Int.'!F102</f>
        <v>140700</v>
      </c>
      <c r="D102" s="203">
        <f>'Open Int.'!H102</f>
        <v>653250</v>
      </c>
      <c r="E102" s="359">
        <f>'Open Int.'!I102</f>
        <v>0</v>
      </c>
      <c r="F102" s="204">
        <f>IF('Open Int.'!E102=0,0,'Open Int.'!H102/'Open Int.'!E102)</f>
        <v>0.1846590909090909</v>
      </c>
      <c r="G102" s="161">
        <v>0.19230769230769232</v>
      </c>
      <c r="H102" s="177">
        <f t="shared" si="2"/>
        <v>-0.039772727272727314</v>
      </c>
      <c r="I102" s="198">
        <f>IF(Volume!D102=0,0,Volume!F102/Volume!D102)</f>
        <v>0</v>
      </c>
      <c r="J102" s="188">
        <v>0.013888888888888888</v>
      </c>
      <c r="K102" s="177">
        <f t="shared" si="3"/>
        <v>-1</v>
      </c>
      <c r="L102" s="61"/>
      <c r="M102" s="7"/>
      <c r="N102" s="60"/>
      <c r="O102" s="4"/>
      <c r="P102" s="4"/>
      <c r="Q102" s="4"/>
      <c r="R102" s="4"/>
      <c r="S102" s="4"/>
      <c r="T102" s="4"/>
      <c r="U102" s="62"/>
      <c r="V102" s="4"/>
      <c r="W102" s="4"/>
      <c r="X102" s="4"/>
      <c r="Y102" s="4"/>
      <c r="Z102" s="4"/>
      <c r="AA102" s="3"/>
      <c r="AB102" s="80"/>
      <c r="AC102" s="79"/>
    </row>
    <row r="103" spans="1:29" s="59" customFormat="1" ht="15">
      <c r="A103" s="189" t="s">
        <v>252</v>
      </c>
      <c r="B103" s="201">
        <f>'Open Int.'!E103</f>
        <v>2727000</v>
      </c>
      <c r="C103" s="202">
        <f>'Open Int.'!F103</f>
        <v>62100</v>
      </c>
      <c r="D103" s="203">
        <f>'Open Int.'!H103</f>
        <v>402300</v>
      </c>
      <c r="E103" s="359">
        <f>'Open Int.'!I103</f>
        <v>0</v>
      </c>
      <c r="F103" s="204">
        <f>IF('Open Int.'!E103=0,0,'Open Int.'!H103/'Open Int.'!E103)</f>
        <v>0.14752475247524752</v>
      </c>
      <c r="G103" s="161">
        <v>0.15096251266464034</v>
      </c>
      <c r="H103" s="177">
        <f t="shared" si="2"/>
        <v>-0.0227722772277229</v>
      </c>
      <c r="I103" s="198">
        <f>IF(Volume!D103=0,0,Volume!F103/Volume!D103)</f>
        <v>0.07142857142857142</v>
      </c>
      <c r="J103" s="188">
        <v>0.11627906976744186</v>
      </c>
      <c r="K103" s="177">
        <f t="shared" si="3"/>
        <v>-0.38571428571428573</v>
      </c>
      <c r="L103" s="61"/>
      <c r="M103" s="7"/>
      <c r="N103" s="60"/>
      <c r="O103" s="4"/>
      <c r="P103" s="4"/>
      <c r="Q103" s="4"/>
      <c r="R103" s="4"/>
      <c r="S103" s="4"/>
      <c r="T103" s="4"/>
      <c r="U103" s="62"/>
      <c r="V103" s="4"/>
      <c r="W103" s="4"/>
      <c r="X103" s="4"/>
      <c r="Y103" s="4"/>
      <c r="Z103" s="4"/>
      <c r="AA103" s="3"/>
      <c r="AB103" s="80"/>
      <c r="AC103" s="79"/>
    </row>
    <row r="104" spans="1:29" s="59" customFormat="1" ht="15">
      <c r="A104" s="189" t="s">
        <v>220</v>
      </c>
      <c r="B104" s="201">
        <f>'Open Int.'!E104</f>
        <v>829200</v>
      </c>
      <c r="C104" s="202">
        <f>'Open Int.'!F104</f>
        <v>-11400</v>
      </c>
      <c r="D104" s="203">
        <f>'Open Int.'!H104</f>
        <v>189000</v>
      </c>
      <c r="E104" s="359">
        <f>'Open Int.'!I104</f>
        <v>40800</v>
      </c>
      <c r="F104" s="204">
        <f>IF('Open Int.'!E104=0,0,'Open Int.'!H104/'Open Int.'!E104)</f>
        <v>0.22793053545586106</v>
      </c>
      <c r="G104" s="161">
        <v>0.1763026409707352</v>
      </c>
      <c r="H104" s="177">
        <f t="shared" si="2"/>
        <v>0.29283676183668556</v>
      </c>
      <c r="I104" s="198">
        <f>IF(Volume!D104=0,0,Volume!F104/Volume!D104)</f>
        <v>0.19805194805194806</v>
      </c>
      <c r="J104" s="188">
        <v>0.2610062893081761</v>
      </c>
      <c r="K104" s="177">
        <f t="shared" si="3"/>
        <v>-0.24119856047566887</v>
      </c>
      <c r="L104" s="61"/>
      <c r="M104" s="7"/>
      <c r="N104" s="60"/>
      <c r="O104" s="4"/>
      <c r="P104" s="4"/>
      <c r="Q104" s="4"/>
      <c r="R104" s="4"/>
      <c r="S104" s="4"/>
      <c r="T104" s="4"/>
      <c r="U104" s="62"/>
      <c r="V104" s="4"/>
      <c r="W104" s="4"/>
      <c r="X104" s="4"/>
      <c r="Y104" s="4"/>
      <c r="Z104" s="4"/>
      <c r="AA104" s="3"/>
      <c r="AB104" s="80"/>
      <c r="AC104" s="79"/>
    </row>
    <row r="105" spans="1:29" s="59" customFormat="1" ht="15">
      <c r="A105" s="189" t="s">
        <v>221</v>
      </c>
      <c r="B105" s="201">
        <f>'Open Int.'!E105</f>
        <v>1277000</v>
      </c>
      <c r="C105" s="202">
        <f>'Open Int.'!F105</f>
        <v>2000</v>
      </c>
      <c r="D105" s="203">
        <f>'Open Int.'!H105</f>
        <v>449500</v>
      </c>
      <c r="E105" s="359">
        <f>'Open Int.'!I105</f>
        <v>41000</v>
      </c>
      <c r="F105" s="204">
        <f>IF('Open Int.'!E105=0,0,'Open Int.'!H105/'Open Int.'!E105)</f>
        <v>0.3519968676585748</v>
      </c>
      <c r="G105" s="161">
        <v>0.3203921568627451</v>
      </c>
      <c r="H105" s="177">
        <f t="shared" si="2"/>
        <v>0.09864383418527023</v>
      </c>
      <c r="I105" s="198">
        <f>IF(Volume!D105=0,0,Volume!F105/Volume!D105)</f>
        <v>0.4260614934114202</v>
      </c>
      <c r="J105" s="188">
        <v>0.4364207221350079</v>
      </c>
      <c r="K105" s="177">
        <f t="shared" si="3"/>
        <v>-0.023736793873832217</v>
      </c>
      <c r="L105" s="61"/>
      <c r="M105" s="7"/>
      <c r="N105" s="60"/>
      <c r="O105" s="4"/>
      <c r="P105" s="4"/>
      <c r="Q105" s="4"/>
      <c r="R105" s="4"/>
      <c r="S105" s="4"/>
      <c r="T105" s="4"/>
      <c r="U105" s="62"/>
      <c r="V105" s="4"/>
      <c r="W105" s="4"/>
      <c r="X105" s="4"/>
      <c r="Y105" s="4"/>
      <c r="Z105" s="4"/>
      <c r="AA105" s="3"/>
      <c r="AB105" s="80"/>
      <c r="AC105" s="79"/>
    </row>
    <row r="106" spans="1:27" s="8" customFormat="1" ht="15">
      <c r="A106" s="189" t="s">
        <v>51</v>
      </c>
      <c r="B106" s="201">
        <f>'Open Int.'!E106</f>
        <v>49600</v>
      </c>
      <c r="C106" s="202">
        <f>'Open Int.'!F106</f>
        <v>4800</v>
      </c>
      <c r="D106" s="203">
        <f>'Open Int.'!H106</f>
        <v>12800</v>
      </c>
      <c r="E106" s="359">
        <f>'Open Int.'!I106</f>
        <v>0</v>
      </c>
      <c r="F106" s="204">
        <f>IF('Open Int.'!E106=0,0,'Open Int.'!H106/'Open Int.'!E106)</f>
        <v>0.25806451612903225</v>
      </c>
      <c r="G106" s="161">
        <v>0.2857142857142857</v>
      </c>
      <c r="H106" s="177">
        <f t="shared" si="2"/>
        <v>-0.09677419354838707</v>
      </c>
      <c r="I106" s="198">
        <f>IF(Volume!D106=0,0,Volume!F106/Volume!D106)</f>
        <v>0</v>
      </c>
      <c r="J106" s="188">
        <v>0</v>
      </c>
      <c r="K106" s="177">
        <f t="shared" si="3"/>
        <v>0</v>
      </c>
      <c r="L106" s="61"/>
      <c r="M106" s="7"/>
      <c r="N106" s="60"/>
      <c r="O106" s="4"/>
      <c r="P106" s="4"/>
      <c r="Q106" s="4"/>
      <c r="R106" s="4"/>
      <c r="S106" s="4"/>
      <c r="T106" s="4"/>
      <c r="U106" s="62"/>
      <c r="V106" s="4"/>
      <c r="W106" s="4"/>
      <c r="X106" s="4"/>
      <c r="Y106" s="4"/>
      <c r="Z106" s="4"/>
      <c r="AA106" s="3"/>
    </row>
    <row r="107" spans="1:27" s="8" customFormat="1" ht="15">
      <c r="A107" s="189" t="s">
        <v>245</v>
      </c>
      <c r="B107" s="201">
        <f>'Open Int.'!E107</f>
        <v>248250</v>
      </c>
      <c r="C107" s="202">
        <f>'Open Int.'!F107</f>
        <v>8250</v>
      </c>
      <c r="D107" s="203">
        <f>'Open Int.'!H107</f>
        <v>18000</v>
      </c>
      <c r="E107" s="359">
        <f>'Open Int.'!I107</f>
        <v>750</v>
      </c>
      <c r="F107" s="204">
        <f>IF('Open Int.'!E107=0,0,'Open Int.'!H107/'Open Int.'!E107)</f>
        <v>0.07250755287009064</v>
      </c>
      <c r="G107" s="161">
        <v>0.071875</v>
      </c>
      <c r="H107" s="177">
        <f t="shared" si="2"/>
        <v>0.00880073558386987</v>
      </c>
      <c r="I107" s="198">
        <f>IF(Volume!D107=0,0,Volume!F107/Volume!D107)</f>
        <v>0.04054054054054054</v>
      </c>
      <c r="J107" s="188">
        <v>0.013888888888888888</v>
      </c>
      <c r="K107" s="177">
        <f t="shared" si="3"/>
        <v>1.9189189189189193</v>
      </c>
      <c r="L107" s="61"/>
      <c r="M107" s="7"/>
      <c r="N107" s="60"/>
      <c r="O107" s="4"/>
      <c r="P107" s="4"/>
      <c r="Q107" s="4"/>
      <c r="R107" s="4"/>
      <c r="S107" s="4"/>
      <c r="T107" s="4"/>
      <c r="U107" s="62"/>
      <c r="V107" s="4"/>
      <c r="W107" s="4"/>
      <c r="X107" s="4"/>
      <c r="Y107" s="4"/>
      <c r="Z107" s="4"/>
      <c r="AA107" s="3"/>
    </row>
    <row r="108" spans="1:27" s="8" customFormat="1" ht="15">
      <c r="A108" s="189" t="s">
        <v>196</v>
      </c>
      <c r="B108" s="201">
        <f>'Open Int.'!E108</f>
        <v>232500</v>
      </c>
      <c r="C108" s="202">
        <f>'Open Int.'!F108</f>
        <v>10500</v>
      </c>
      <c r="D108" s="203">
        <f>'Open Int.'!H108</f>
        <v>10500</v>
      </c>
      <c r="E108" s="359">
        <f>'Open Int.'!I108</f>
        <v>0</v>
      </c>
      <c r="F108" s="204">
        <f>IF('Open Int.'!E108=0,0,'Open Int.'!H108/'Open Int.'!E108)</f>
        <v>0.04516129032258064</v>
      </c>
      <c r="G108" s="161">
        <v>0.0472972972972973</v>
      </c>
      <c r="H108" s="177">
        <f t="shared" si="2"/>
        <v>-0.045161290322580754</v>
      </c>
      <c r="I108" s="198">
        <f>IF(Volume!D108=0,0,Volume!F108/Volume!D108)</f>
        <v>0</v>
      </c>
      <c r="J108" s="188">
        <v>0</v>
      </c>
      <c r="K108" s="177">
        <f t="shared" si="3"/>
        <v>0</v>
      </c>
      <c r="L108" s="61"/>
      <c r="M108" s="7"/>
      <c r="N108" s="60"/>
      <c r="O108" s="4"/>
      <c r="P108" s="4"/>
      <c r="Q108" s="4"/>
      <c r="R108" s="4"/>
      <c r="S108" s="4"/>
      <c r="T108" s="4"/>
      <c r="U108" s="62"/>
      <c r="V108" s="4"/>
      <c r="W108" s="4"/>
      <c r="X108" s="4"/>
      <c r="Y108" s="4"/>
      <c r="Z108" s="4"/>
      <c r="AA108" s="3"/>
    </row>
    <row r="109" spans="1:27" s="8" customFormat="1" ht="15">
      <c r="A109" s="189" t="s">
        <v>197</v>
      </c>
      <c r="B109" s="201">
        <f>'Open Int.'!E109</f>
        <v>0</v>
      </c>
      <c r="C109" s="202">
        <f>'Open Int.'!F109</f>
        <v>0</v>
      </c>
      <c r="D109" s="203">
        <f>'Open Int.'!H109</f>
        <v>0</v>
      </c>
      <c r="E109" s="359">
        <f>'Open Int.'!I109</f>
        <v>0</v>
      </c>
      <c r="F109" s="204">
        <f>IF('Open Int.'!E109=0,0,'Open Int.'!H109/'Open Int.'!E109)</f>
        <v>0</v>
      </c>
      <c r="G109" s="161">
        <v>0</v>
      </c>
      <c r="H109" s="177">
        <f t="shared" si="2"/>
        <v>0</v>
      </c>
      <c r="I109" s="198">
        <f>IF(Volume!D109=0,0,Volume!F109/Volume!D109)</f>
        <v>0</v>
      </c>
      <c r="J109" s="188">
        <v>0</v>
      </c>
      <c r="K109" s="177">
        <f t="shared" si="3"/>
        <v>0</v>
      </c>
      <c r="L109" s="61"/>
      <c r="M109" s="7"/>
      <c r="N109" s="60"/>
      <c r="O109" s="4"/>
      <c r="P109" s="4"/>
      <c r="Q109" s="4"/>
      <c r="R109" s="4"/>
      <c r="S109" s="4"/>
      <c r="T109" s="4"/>
      <c r="U109" s="62"/>
      <c r="V109" s="4"/>
      <c r="W109" s="4"/>
      <c r="X109" s="4"/>
      <c r="Y109" s="4"/>
      <c r="Z109" s="4"/>
      <c r="AA109" s="3"/>
    </row>
    <row r="110" spans="1:27" s="8" customFormat="1" ht="15">
      <c r="A110" s="189" t="s">
        <v>165</v>
      </c>
      <c r="B110" s="201">
        <f>'Open Int.'!E110</f>
        <v>142625</v>
      </c>
      <c r="C110" s="202">
        <f>'Open Int.'!F110</f>
        <v>1750</v>
      </c>
      <c r="D110" s="203">
        <f>'Open Int.'!H110</f>
        <v>22750</v>
      </c>
      <c r="E110" s="359">
        <f>'Open Int.'!I110</f>
        <v>2625</v>
      </c>
      <c r="F110" s="204">
        <f>IF('Open Int.'!E110=0,0,'Open Int.'!H110/'Open Int.'!E110)</f>
        <v>0.15950920245398773</v>
      </c>
      <c r="G110" s="161">
        <v>0.14285714285714285</v>
      </c>
      <c r="H110" s="177">
        <f t="shared" si="2"/>
        <v>0.11656441717791413</v>
      </c>
      <c r="I110" s="198">
        <f>IF(Volume!D110=0,0,Volume!F110/Volume!D110)</f>
        <v>0.2857142857142857</v>
      </c>
      <c r="J110" s="188">
        <v>0</v>
      </c>
      <c r="K110" s="177">
        <f t="shared" si="3"/>
        <v>0</v>
      </c>
      <c r="L110" s="61"/>
      <c r="M110" s="7"/>
      <c r="N110" s="60"/>
      <c r="O110" s="4"/>
      <c r="P110" s="4"/>
      <c r="Q110" s="4"/>
      <c r="R110" s="4"/>
      <c r="S110" s="4"/>
      <c r="T110" s="4"/>
      <c r="U110" s="62"/>
      <c r="V110" s="4"/>
      <c r="W110" s="4"/>
      <c r="X110" s="4"/>
      <c r="Y110" s="4"/>
      <c r="Z110" s="4"/>
      <c r="AA110" s="3"/>
    </row>
    <row r="111" spans="1:27" s="8" customFormat="1" ht="15">
      <c r="A111" s="189" t="s">
        <v>166</v>
      </c>
      <c r="B111" s="201">
        <f>'Open Int.'!E111</f>
        <v>900</v>
      </c>
      <c r="C111" s="202">
        <f>'Open Int.'!F111</f>
        <v>0</v>
      </c>
      <c r="D111" s="203">
        <f>'Open Int.'!H111</f>
        <v>0</v>
      </c>
      <c r="E111" s="359">
        <f>'Open Int.'!I111</f>
        <v>0</v>
      </c>
      <c r="F111" s="204">
        <f>IF('Open Int.'!E111=0,0,'Open Int.'!H111/'Open Int.'!E111)</f>
        <v>0</v>
      </c>
      <c r="G111" s="161">
        <v>0</v>
      </c>
      <c r="H111" s="177">
        <f t="shared" si="2"/>
        <v>0</v>
      </c>
      <c r="I111" s="198">
        <f>IF(Volume!D111=0,0,Volume!F111/Volume!D111)</f>
        <v>0</v>
      </c>
      <c r="J111" s="188">
        <v>0</v>
      </c>
      <c r="K111" s="177">
        <f t="shared" si="3"/>
        <v>0</v>
      </c>
      <c r="L111" s="61"/>
      <c r="M111" s="7"/>
      <c r="N111" s="60"/>
      <c r="O111" s="4"/>
      <c r="P111" s="4"/>
      <c r="Q111" s="4"/>
      <c r="R111" s="4"/>
      <c r="S111" s="4"/>
      <c r="T111" s="4"/>
      <c r="U111" s="62"/>
      <c r="V111" s="4"/>
      <c r="W111" s="4"/>
      <c r="X111" s="4"/>
      <c r="Y111" s="4"/>
      <c r="Z111" s="4"/>
      <c r="AA111" s="3"/>
    </row>
    <row r="112" spans="1:27" s="8" customFormat="1" ht="15">
      <c r="A112" s="189" t="s">
        <v>231</v>
      </c>
      <c r="B112" s="201">
        <f>'Open Int.'!E112</f>
        <v>1250</v>
      </c>
      <c r="C112" s="202">
        <f>'Open Int.'!F112</f>
        <v>0</v>
      </c>
      <c r="D112" s="203">
        <f>'Open Int.'!H112</f>
        <v>10500</v>
      </c>
      <c r="E112" s="359">
        <f>'Open Int.'!I112</f>
        <v>10500</v>
      </c>
      <c r="F112" s="204">
        <f>IF('Open Int.'!E112=0,0,'Open Int.'!H112/'Open Int.'!E112)</f>
        <v>8.4</v>
      </c>
      <c r="G112" s="161">
        <v>0</v>
      </c>
      <c r="H112" s="177">
        <f t="shared" si="2"/>
        <v>0</v>
      </c>
      <c r="I112" s="198">
        <f>IF(Volume!D112=0,0,Volume!F112/Volume!D112)</f>
        <v>21</v>
      </c>
      <c r="J112" s="188">
        <v>0</v>
      </c>
      <c r="K112" s="177">
        <f t="shared" si="3"/>
        <v>0</v>
      </c>
      <c r="L112" s="61"/>
      <c r="M112" s="7"/>
      <c r="N112" s="60"/>
      <c r="O112" s="4"/>
      <c r="P112" s="4"/>
      <c r="Q112" s="4"/>
      <c r="R112" s="4"/>
      <c r="S112" s="4"/>
      <c r="T112" s="4"/>
      <c r="U112" s="62"/>
      <c r="V112" s="4"/>
      <c r="W112" s="4"/>
      <c r="X112" s="4"/>
      <c r="Y112" s="4"/>
      <c r="Z112" s="4"/>
      <c r="AA112" s="3"/>
    </row>
    <row r="113" spans="1:29" s="59" customFormat="1" ht="15">
      <c r="A113" s="189" t="s">
        <v>246</v>
      </c>
      <c r="B113" s="201">
        <f>'Open Int.'!E113</f>
        <v>27400</v>
      </c>
      <c r="C113" s="202">
        <f>'Open Int.'!F113</f>
        <v>400</v>
      </c>
      <c r="D113" s="203">
        <f>'Open Int.'!H113</f>
        <v>2600</v>
      </c>
      <c r="E113" s="359">
        <f>'Open Int.'!I113</f>
        <v>0</v>
      </c>
      <c r="F113" s="204">
        <f>IF('Open Int.'!E113=0,0,'Open Int.'!H113/'Open Int.'!E113)</f>
        <v>0.0948905109489051</v>
      </c>
      <c r="G113" s="161">
        <v>0.0962962962962963</v>
      </c>
      <c r="H113" s="177">
        <f t="shared" si="2"/>
        <v>-0.014598540145985455</v>
      </c>
      <c r="I113" s="198">
        <f>IF(Volume!D113=0,0,Volume!F113/Volume!D113)</f>
        <v>0</v>
      </c>
      <c r="J113" s="188">
        <v>0</v>
      </c>
      <c r="K113" s="177">
        <f t="shared" si="3"/>
        <v>0</v>
      </c>
      <c r="L113" s="61"/>
      <c r="M113" s="7"/>
      <c r="N113" s="60"/>
      <c r="O113" s="4"/>
      <c r="P113" s="4"/>
      <c r="Q113" s="4"/>
      <c r="R113" s="4"/>
      <c r="S113" s="4"/>
      <c r="T113" s="4"/>
      <c r="U113" s="62"/>
      <c r="V113" s="4"/>
      <c r="W113" s="4"/>
      <c r="X113" s="4"/>
      <c r="Y113" s="4"/>
      <c r="Z113" s="4"/>
      <c r="AA113" s="3"/>
      <c r="AB113" s="80"/>
      <c r="AC113" s="79"/>
    </row>
    <row r="114" spans="1:27" s="8" customFormat="1" ht="15">
      <c r="A114" s="189" t="s">
        <v>105</v>
      </c>
      <c r="B114" s="201">
        <f>'Open Int.'!E114</f>
        <v>1413600</v>
      </c>
      <c r="C114" s="202">
        <f>'Open Int.'!F114</f>
        <v>15200</v>
      </c>
      <c r="D114" s="203">
        <f>'Open Int.'!H114</f>
        <v>152000</v>
      </c>
      <c r="E114" s="359">
        <f>'Open Int.'!I114</f>
        <v>15200</v>
      </c>
      <c r="F114" s="204">
        <f>IF('Open Int.'!E114=0,0,'Open Int.'!H114/'Open Int.'!E114)</f>
        <v>0.10752688172043011</v>
      </c>
      <c r="G114" s="161">
        <v>0.09782608695652174</v>
      </c>
      <c r="H114" s="177">
        <f t="shared" si="2"/>
        <v>0.09916367980884107</v>
      </c>
      <c r="I114" s="198">
        <f>IF(Volume!D114=0,0,Volume!F114/Volume!D114)</f>
        <v>0.4</v>
      </c>
      <c r="J114" s="188">
        <v>0.0967741935483871</v>
      </c>
      <c r="K114" s="177">
        <f t="shared" si="3"/>
        <v>3.1333333333333333</v>
      </c>
      <c r="L114" s="61"/>
      <c r="M114" s="7"/>
      <c r="N114" s="60"/>
      <c r="O114" s="4"/>
      <c r="P114" s="4"/>
      <c r="Q114" s="4"/>
      <c r="R114" s="4"/>
      <c r="S114" s="4"/>
      <c r="T114" s="4"/>
      <c r="U114" s="62"/>
      <c r="V114" s="4"/>
      <c r="W114" s="4"/>
      <c r="X114" s="4"/>
      <c r="Y114" s="4"/>
      <c r="Z114" s="4"/>
      <c r="AA114" s="3"/>
    </row>
    <row r="115" spans="1:29" s="59" customFormat="1" ht="15">
      <c r="A115" s="189" t="s">
        <v>167</v>
      </c>
      <c r="B115" s="201">
        <f>'Open Int.'!E115</f>
        <v>74250</v>
      </c>
      <c r="C115" s="202">
        <f>'Open Int.'!F115</f>
        <v>4050</v>
      </c>
      <c r="D115" s="203">
        <f>'Open Int.'!H115</f>
        <v>13500</v>
      </c>
      <c r="E115" s="359">
        <f>'Open Int.'!I115</f>
        <v>2700</v>
      </c>
      <c r="F115" s="204">
        <f>IF('Open Int.'!E115=0,0,'Open Int.'!H115/'Open Int.'!E115)</f>
        <v>0.18181818181818182</v>
      </c>
      <c r="G115" s="161">
        <v>0.15384615384615385</v>
      </c>
      <c r="H115" s="177">
        <f t="shared" si="2"/>
        <v>0.1818181818181818</v>
      </c>
      <c r="I115" s="198">
        <f>IF(Volume!D115=0,0,Volume!F115/Volume!D115)</f>
        <v>0.3333333333333333</v>
      </c>
      <c r="J115" s="188">
        <v>0</v>
      </c>
      <c r="K115" s="177">
        <f t="shared" si="3"/>
        <v>0</v>
      </c>
      <c r="L115" s="61"/>
      <c r="M115" s="7"/>
      <c r="N115" s="60"/>
      <c r="O115" s="4"/>
      <c r="P115" s="4"/>
      <c r="Q115" s="4"/>
      <c r="R115" s="4"/>
      <c r="S115" s="4"/>
      <c r="T115" s="4"/>
      <c r="U115" s="62"/>
      <c r="V115" s="4"/>
      <c r="W115" s="4"/>
      <c r="X115" s="4"/>
      <c r="Y115" s="4"/>
      <c r="Z115" s="4"/>
      <c r="AA115" s="3"/>
      <c r="AB115" s="80"/>
      <c r="AC115" s="79"/>
    </row>
    <row r="116" spans="1:29" s="59" customFormat="1" ht="15">
      <c r="A116" s="189" t="s">
        <v>224</v>
      </c>
      <c r="B116" s="201">
        <f>'Open Int.'!E116</f>
        <v>848720</v>
      </c>
      <c r="C116" s="202">
        <f>'Open Int.'!F116</f>
        <v>-2884</v>
      </c>
      <c r="D116" s="203">
        <f>'Open Int.'!H116</f>
        <v>189520</v>
      </c>
      <c r="E116" s="359">
        <f>'Open Int.'!I116</f>
        <v>1648</v>
      </c>
      <c r="F116" s="204">
        <f>IF('Open Int.'!E116=0,0,'Open Int.'!H116/'Open Int.'!E116)</f>
        <v>0.22330097087378642</v>
      </c>
      <c r="G116" s="161">
        <v>0.22060957910014514</v>
      </c>
      <c r="H116" s="177">
        <f t="shared" si="2"/>
        <v>0.012199795605518685</v>
      </c>
      <c r="I116" s="198">
        <f>IF(Volume!D116=0,0,Volume!F116/Volume!D116)</f>
        <v>0.24509803921568626</v>
      </c>
      <c r="J116" s="188">
        <v>0.23648648648648649</v>
      </c>
      <c r="K116" s="177">
        <f t="shared" si="3"/>
        <v>0.03641456582633049</v>
      </c>
      <c r="L116" s="61"/>
      <c r="M116" s="7"/>
      <c r="N116" s="60"/>
      <c r="O116" s="4"/>
      <c r="P116" s="4"/>
      <c r="Q116" s="4"/>
      <c r="R116" s="4"/>
      <c r="S116" s="4"/>
      <c r="T116" s="4"/>
      <c r="U116" s="62"/>
      <c r="V116" s="4"/>
      <c r="W116" s="4"/>
      <c r="X116" s="4"/>
      <c r="Y116" s="4"/>
      <c r="Z116" s="4"/>
      <c r="AA116" s="3"/>
      <c r="AB116" s="80"/>
      <c r="AC116" s="79"/>
    </row>
    <row r="117" spans="1:29" s="59" customFormat="1" ht="15">
      <c r="A117" s="189" t="s">
        <v>247</v>
      </c>
      <c r="B117" s="201">
        <f>'Open Int.'!E117</f>
        <v>64800</v>
      </c>
      <c r="C117" s="202">
        <f>'Open Int.'!F117</f>
        <v>-800</v>
      </c>
      <c r="D117" s="203">
        <f>'Open Int.'!H117</f>
        <v>1600</v>
      </c>
      <c r="E117" s="359">
        <f>'Open Int.'!I117</f>
        <v>0</v>
      </c>
      <c r="F117" s="204">
        <f>IF('Open Int.'!E117=0,0,'Open Int.'!H117/'Open Int.'!E117)</f>
        <v>0.024691358024691357</v>
      </c>
      <c r="G117" s="161">
        <v>0.024390243902439025</v>
      </c>
      <c r="H117" s="177">
        <f t="shared" si="2"/>
        <v>0.012345679012345588</v>
      </c>
      <c r="I117" s="198">
        <f>IF(Volume!D117=0,0,Volume!F117/Volume!D117)</f>
        <v>0</v>
      </c>
      <c r="J117" s="188">
        <v>0</v>
      </c>
      <c r="K117" s="177">
        <f t="shared" si="3"/>
        <v>0</v>
      </c>
      <c r="L117" s="61"/>
      <c r="M117" s="7"/>
      <c r="N117" s="60"/>
      <c r="O117" s="4"/>
      <c r="P117" s="4"/>
      <c r="Q117" s="4"/>
      <c r="R117" s="4"/>
      <c r="S117" s="4"/>
      <c r="T117" s="4"/>
      <c r="U117" s="62"/>
      <c r="V117" s="4"/>
      <c r="W117" s="4"/>
      <c r="X117" s="4"/>
      <c r="Y117" s="4"/>
      <c r="Z117" s="4"/>
      <c r="AA117" s="3"/>
      <c r="AB117" s="80"/>
      <c r="AC117" s="79"/>
    </row>
    <row r="118" spans="1:29" s="59" customFormat="1" ht="15">
      <c r="A118" s="189" t="s">
        <v>201</v>
      </c>
      <c r="B118" s="201">
        <f>'Open Int.'!E118</f>
        <v>5096925</v>
      </c>
      <c r="C118" s="202">
        <f>'Open Int.'!F118</f>
        <v>192375</v>
      </c>
      <c r="D118" s="203">
        <f>'Open Int.'!H118</f>
        <v>1078650</v>
      </c>
      <c r="E118" s="359">
        <f>'Open Int.'!I118</f>
        <v>28350</v>
      </c>
      <c r="F118" s="204">
        <f>IF('Open Int.'!E118=0,0,'Open Int.'!H118/'Open Int.'!E118)</f>
        <v>0.2116275989935108</v>
      </c>
      <c r="G118" s="161">
        <v>0.21414808698045693</v>
      </c>
      <c r="H118" s="177">
        <f t="shared" si="2"/>
        <v>-0.011769836576574894</v>
      </c>
      <c r="I118" s="198">
        <f>IF(Volume!D118=0,0,Volume!F118/Volume!D118)</f>
        <v>0.16091954022988506</v>
      </c>
      <c r="J118" s="188">
        <v>0.15442764578833693</v>
      </c>
      <c r="K118" s="177">
        <f t="shared" si="3"/>
        <v>0.04203842134876621</v>
      </c>
      <c r="L118" s="61"/>
      <c r="M118" s="7"/>
      <c r="N118" s="60"/>
      <c r="O118" s="4"/>
      <c r="P118" s="4"/>
      <c r="Q118" s="4"/>
      <c r="R118" s="4"/>
      <c r="S118" s="4"/>
      <c r="T118" s="4"/>
      <c r="U118" s="62"/>
      <c r="V118" s="4"/>
      <c r="W118" s="4"/>
      <c r="X118" s="4"/>
      <c r="Y118" s="4"/>
      <c r="Z118" s="4"/>
      <c r="AA118" s="3"/>
      <c r="AB118" s="80"/>
      <c r="AC118" s="79"/>
    </row>
    <row r="119" spans="1:29" s="59" customFormat="1" ht="15">
      <c r="A119" s="189" t="s">
        <v>222</v>
      </c>
      <c r="B119" s="201">
        <f>'Open Int.'!E119</f>
        <v>50875</v>
      </c>
      <c r="C119" s="202">
        <f>'Open Int.'!F119</f>
        <v>825</v>
      </c>
      <c r="D119" s="203">
        <f>'Open Int.'!H119</f>
        <v>2200</v>
      </c>
      <c r="E119" s="359">
        <f>'Open Int.'!I119</f>
        <v>0</v>
      </c>
      <c r="F119" s="204">
        <f>IF('Open Int.'!E119=0,0,'Open Int.'!H119/'Open Int.'!E119)</f>
        <v>0.043243243243243246</v>
      </c>
      <c r="G119" s="161">
        <v>0.04395604395604396</v>
      </c>
      <c r="H119" s="177">
        <f t="shared" si="2"/>
        <v>-0.016216216216216238</v>
      </c>
      <c r="I119" s="198">
        <f>IF(Volume!D119=0,0,Volume!F119/Volume!D119)</f>
        <v>0</v>
      </c>
      <c r="J119" s="188">
        <v>0.2</v>
      </c>
      <c r="K119" s="177">
        <f t="shared" si="3"/>
        <v>-1</v>
      </c>
      <c r="L119" s="61"/>
      <c r="M119" s="7"/>
      <c r="N119" s="60"/>
      <c r="O119" s="4"/>
      <c r="P119" s="4"/>
      <c r="Q119" s="4"/>
      <c r="R119" s="4"/>
      <c r="S119" s="4"/>
      <c r="T119" s="4"/>
      <c r="U119" s="62"/>
      <c r="V119" s="4"/>
      <c r="W119" s="4"/>
      <c r="X119" s="4"/>
      <c r="Y119" s="4"/>
      <c r="Z119" s="4"/>
      <c r="AA119" s="3"/>
      <c r="AB119" s="80"/>
      <c r="AC119" s="79"/>
    </row>
    <row r="120" spans="1:27" s="8" customFormat="1" ht="15">
      <c r="A120" s="189" t="s">
        <v>133</v>
      </c>
      <c r="B120" s="201">
        <f>'Open Int.'!E120</f>
        <v>271750</v>
      </c>
      <c r="C120" s="202">
        <f>'Open Int.'!F120</f>
        <v>13000</v>
      </c>
      <c r="D120" s="203">
        <f>'Open Int.'!H120</f>
        <v>11500</v>
      </c>
      <c r="E120" s="359">
        <f>'Open Int.'!I120</f>
        <v>750</v>
      </c>
      <c r="F120" s="204">
        <f>IF('Open Int.'!E120=0,0,'Open Int.'!H120/'Open Int.'!E120)</f>
        <v>0.04231830726770929</v>
      </c>
      <c r="G120" s="161">
        <v>0.04154589371980676</v>
      </c>
      <c r="H120" s="177">
        <f t="shared" si="2"/>
        <v>0.018591814466956208</v>
      </c>
      <c r="I120" s="198">
        <f>IF(Volume!D120=0,0,Volume!F120/Volume!D120)</f>
        <v>0.07</v>
      </c>
      <c r="J120" s="188">
        <v>0.0058823529411764705</v>
      </c>
      <c r="K120" s="177">
        <f t="shared" si="3"/>
        <v>10.9</v>
      </c>
      <c r="L120" s="61"/>
      <c r="M120" s="7"/>
      <c r="N120" s="60"/>
      <c r="O120" s="4"/>
      <c r="P120" s="4"/>
      <c r="Q120" s="4"/>
      <c r="R120" s="4"/>
      <c r="S120" s="4"/>
      <c r="T120" s="4"/>
      <c r="U120" s="62"/>
      <c r="V120" s="4"/>
      <c r="W120" s="4"/>
      <c r="X120" s="4"/>
      <c r="Y120" s="4"/>
      <c r="Z120" s="4"/>
      <c r="AA120" s="3"/>
    </row>
    <row r="121" spans="1:27" s="8" customFormat="1" ht="15">
      <c r="A121" s="189" t="s">
        <v>248</v>
      </c>
      <c r="B121" s="201">
        <f>'Open Int.'!E121</f>
        <v>17673</v>
      </c>
      <c r="C121" s="202">
        <f>'Open Int.'!F121</f>
        <v>822</v>
      </c>
      <c r="D121" s="203">
        <f>'Open Int.'!H121</f>
        <v>2055</v>
      </c>
      <c r="E121" s="359">
        <f>'Open Int.'!I121</f>
        <v>0</v>
      </c>
      <c r="F121" s="204">
        <f>IF('Open Int.'!E121=0,0,'Open Int.'!H121/'Open Int.'!E121)</f>
        <v>0.11627906976744186</v>
      </c>
      <c r="G121" s="161">
        <v>0.12195121951219512</v>
      </c>
      <c r="H121" s="177">
        <f t="shared" si="2"/>
        <v>-0.04651162790697674</v>
      </c>
      <c r="I121" s="198">
        <f>IF(Volume!D121=0,0,Volume!F121/Volume!D121)</f>
        <v>0</v>
      </c>
      <c r="J121" s="188">
        <v>0</v>
      </c>
      <c r="K121" s="177">
        <f t="shared" si="3"/>
        <v>0</v>
      </c>
      <c r="L121" s="61"/>
      <c r="M121" s="7"/>
      <c r="N121" s="60"/>
      <c r="O121" s="4"/>
      <c r="P121" s="4"/>
      <c r="Q121" s="4"/>
      <c r="R121" s="4"/>
      <c r="S121" s="4"/>
      <c r="T121" s="4"/>
      <c r="U121" s="62"/>
      <c r="V121" s="4"/>
      <c r="W121" s="4"/>
      <c r="X121" s="4"/>
      <c r="Y121" s="4"/>
      <c r="Z121" s="4"/>
      <c r="AA121" s="3"/>
    </row>
    <row r="122" spans="1:29" s="59" customFormat="1" ht="13.5" customHeight="1">
      <c r="A122" s="189" t="s">
        <v>189</v>
      </c>
      <c r="B122" s="201">
        <f>'Open Int.'!E122</f>
        <v>451350</v>
      </c>
      <c r="C122" s="202">
        <f>'Open Int.'!F122</f>
        <v>-2950</v>
      </c>
      <c r="D122" s="203">
        <f>'Open Int.'!H122</f>
        <v>32450</v>
      </c>
      <c r="E122" s="359">
        <f>'Open Int.'!I122</f>
        <v>0</v>
      </c>
      <c r="F122" s="204">
        <f>IF('Open Int.'!E122=0,0,'Open Int.'!H122/'Open Int.'!E122)</f>
        <v>0.0718954248366013</v>
      </c>
      <c r="G122" s="161">
        <v>0.07142857142857142</v>
      </c>
      <c r="H122" s="177">
        <f t="shared" si="2"/>
        <v>0.006535947712418277</v>
      </c>
      <c r="I122" s="198">
        <f>IF(Volume!D122=0,0,Volume!F122/Volume!D122)</f>
        <v>0</v>
      </c>
      <c r="J122" s="188">
        <v>0</v>
      </c>
      <c r="K122" s="177">
        <f t="shared" si="3"/>
        <v>0</v>
      </c>
      <c r="L122" s="61"/>
      <c r="M122" s="7"/>
      <c r="N122" s="60"/>
      <c r="O122" s="4"/>
      <c r="P122" s="4"/>
      <c r="Q122" s="4"/>
      <c r="R122" s="4"/>
      <c r="S122" s="4"/>
      <c r="T122" s="4"/>
      <c r="U122" s="62"/>
      <c r="V122" s="4"/>
      <c r="W122" s="4"/>
      <c r="X122" s="4"/>
      <c r="Y122" s="4"/>
      <c r="Z122" s="4"/>
      <c r="AA122" s="3"/>
      <c r="AB122" s="80"/>
      <c r="AC122" s="79"/>
    </row>
    <row r="123" spans="1:27" s="8" customFormat="1" ht="15">
      <c r="A123" s="189" t="s">
        <v>96</v>
      </c>
      <c r="B123" s="201">
        <f>'Open Int.'!E123</f>
        <v>117600</v>
      </c>
      <c r="C123" s="202">
        <f>'Open Int.'!F123</f>
        <v>0</v>
      </c>
      <c r="D123" s="203">
        <f>'Open Int.'!H123</f>
        <v>4200</v>
      </c>
      <c r="E123" s="359">
        <f>'Open Int.'!I123</f>
        <v>0</v>
      </c>
      <c r="F123" s="204">
        <f>IF('Open Int.'!E123=0,0,'Open Int.'!H123/'Open Int.'!E123)</f>
        <v>0.03571428571428571</v>
      </c>
      <c r="G123" s="161">
        <v>0.03571428571428571</v>
      </c>
      <c r="H123" s="177">
        <f t="shared" si="2"/>
        <v>0</v>
      </c>
      <c r="I123" s="198">
        <f>IF(Volume!D123=0,0,Volume!F123/Volume!D123)</f>
        <v>0</v>
      </c>
      <c r="J123" s="188">
        <v>0</v>
      </c>
      <c r="K123" s="177">
        <f t="shared" si="3"/>
        <v>0</v>
      </c>
      <c r="L123" s="61"/>
      <c r="M123" s="7"/>
      <c r="N123" s="60"/>
      <c r="O123" s="4"/>
      <c r="P123" s="4"/>
      <c r="Q123" s="4"/>
      <c r="R123" s="4"/>
      <c r="S123" s="4"/>
      <c r="T123" s="4"/>
      <c r="U123" s="62"/>
      <c r="V123" s="4"/>
      <c r="W123" s="4"/>
      <c r="X123" s="4"/>
      <c r="Y123" s="4"/>
      <c r="Z123" s="4"/>
      <c r="AA123" s="3"/>
    </row>
    <row r="124" spans="1:27" s="8" customFormat="1" ht="15">
      <c r="A124" s="189" t="s">
        <v>168</v>
      </c>
      <c r="B124" s="201">
        <f>'Open Int.'!E124</f>
        <v>900</v>
      </c>
      <c r="C124" s="202">
        <f>'Open Int.'!F124</f>
        <v>0</v>
      </c>
      <c r="D124" s="203">
        <f>'Open Int.'!H124</f>
        <v>0</v>
      </c>
      <c r="E124" s="359">
        <f>'Open Int.'!I124</f>
        <v>0</v>
      </c>
      <c r="F124" s="204">
        <f>IF('Open Int.'!E124=0,0,'Open Int.'!H124/'Open Int.'!E124)</f>
        <v>0</v>
      </c>
      <c r="G124" s="161">
        <v>0</v>
      </c>
      <c r="H124" s="177">
        <f t="shared" si="2"/>
        <v>0</v>
      </c>
      <c r="I124" s="198">
        <f>IF(Volume!D124=0,0,Volume!F124/Volume!D124)</f>
        <v>0</v>
      </c>
      <c r="J124" s="188">
        <v>0</v>
      </c>
      <c r="K124" s="177">
        <f t="shared" si="3"/>
        <v>0</v>
      </c>
      <c r="L124" s="61"/>
      <c r="M124" s="7"/>
      <c r="N124" s="60"/>
      <c r="O124" s="4"/>
      <c r="P124" s="4"/>
      <c r="Q124" s="4"/>
      <c r="R124" s="4"/>
      <c r="S124" s="4"/>
      <c r="T124" s="4"/>
      <c r="U124" s="62"/>
      <c r="V124" s="4"/>
      <c r="W124" s="4"/>
      <c r="X124" s="4"/>
      <c r="Y124" s="4"/>
      <c r="Z124" s="4"/>
      <c r="AA124" s="3"/>
    </row>
    <row r="125" spans="1:27" s="8" customFormat="1" ht="15">
      <c r="A125" s="189" t="s">
        <v>169</v>
      </c>
      <c r="B125" s="201">
        <f>'Open Int.'!E125</f>
        <v>241500</v>
      </c>
      <c r="C125" s="202">
        <f>'Open Int.'!F125</f>
        <v>0</v>
      </c>
      <c r="D125" s="203">
        <f>'Open Int.'!H125</f>
        <v>55200</v>
      </c>
      <c r="E125" s="359">
        <f>'Open Int.'!I125</f>
        <v>6900</v>
      </c>
      <c r="F125" s="204">
        <f>IF('Open Int.'!E125=0,0,'Open Int.'!H125/'Open Int.'!E125)</f>
        <v>0.22857142857142856</v>
      </c>
      <c r="G125" s="161">
        <v>0.2</v>
      </c>
      <c r="H125" s="177">
        <f t="shared" si="2"/>
        <v>0.14285714285714277</v>
      </c>
      <c r="I125" s="198">
        <f>IF(Volume!D125=0,0,Volume!F125/Volume!D125)</f>
        <v>0.2</v>
      </c>
      <c r="J125" s="188">
        <v>0</v>
      </c>
      <c r="K125" s="177">
        <f t="shared" si="3"/>
        <v>0</v>
      </c>
      <c r="L125" s="61"/>
      <c r="M125" s="7"/>
      <c r="N125" s="60"/>
      <c r="O125" s="4"/>
      <c r="P125" s="4"/>
      <c r="Q125" s="4"/>
      <c r="R125" s="4"/>
      <c r="S125" s="4"/>
      <c r="T125" s="4"/>
      <c r="U125" s="62"/>
      <c r="V125" s="4"/>
      <c r="W125" s="4"/>
      <c r="X125" s="4"/>
      <c r="Y125" s="4"/>
      <c r="Z125" s="4"/>
      <c r="AA125" s="3"/>
    </row>
    <row r="126" spans="1:29" s="59" customFormat="1" ht="14.25" customHeight="1">
      <c r="A126" s="189" t="s">
        <v>170</v>
      </c>
      <c r="B126" s="201">
        <f>'Open Int.'!E126</f>
        <v>69825</v>
      </c>
      <c r="C126" s="202">
        <f>'Open Int.'!F126</f>
        <v>1575</v>
      </c>
      <c r="D126" s="203">
        <f>'Open Int.'!H126</f>
        <v>3675</v>
      </c>
      <c r="E126" s="359">
        <f>'Open Int.'!I126</f>
        <v>525</v>
      </c>
      <c r="F126" s="204">
        <f>IF('Open Int.'!E126=0,0,'Open Int.'!H126/'Open Int.'!E126)</f>
        <v>0.05263157894736842</v>
      </c>
      <c r="G126" s="161">
        <v>0.046153846153846156</v>
      </c>
      <c r="H126" s="177">
        <f t="shared" si="2"/>
        <v>0.14035087719298234</v>
      </c>
      <c r="I126" s="198">
        <f>IF(Volume!D126=0,0,Volume!F126/Volume!D126)</f>
        <v>0.047619047619047616</v>
      </c>
      <c r="J126" s="188">
        <v>0</v>
      </c>
      <c r="K126" s="177">
        <f t="shared" si="3"/>
        <v>0</v>
      </c>
      <c r="L126" s="61"/>
      <c r="M126" s="7"/>
      <c r="N126" s="60"/>
      <c r="O126" s="4"/>
      <c r="P126" s="4"/>
      <c r="Q126" s="4"/>
      <c r="R126" s="4"/>
      <c r="S126" s="4"/>
      <c r="T126" s="4"/>
      <c r="U126" s="62"/>
      <c r="V126" s="4"/>
      <c r="W126" s="4"/>
      <c r="X126" s="4"/>
      <c r="Y126" s="4"/>
      <c r="Z126" s="4"/>
      <c r="AA126" s="3"/>
      <c r="AB126" s="80"/>
      <c r="AC126" s="79"/>
    </row>
    <row r="127" spans="1:27" s="8" customFormat="1" ht="15">
      <c r="A127" s="189" t="s">
        <v>52</v>
      </c>
      <c r="B127" s="201">
        <f>'Open Int.'!E127</f>
        <v>40800</v>
      </c>
      <c r="C127" s="202">
        <f>'Open Int.'!F127</f>
        <v>1200</v>
      </c>
      <c r="D127" s="203">
        <f>'Open Int.'!H127</f>
        <v>3000</v>
      </c>
      <c r="E127" s="359">
        <f>'Open Int.'!I127</f>
        <v>600</v>
      </c>
      <c r="F127" s="204">
        <f>IF('Open Int.'!E127=0,0,'Open Int.'!H127/'Open Int.'!E127)</f>
        <v>0.07352941176470588</v>
      </c>
      <c r="G127" s="161">
        <v>0.06060606060606061</v>
      </c>
      <c r="H127" s="177">
        <f t="shared" si="2"/>
        <v>0.21323529411764708</v>
      </c>
      <c r="I127" s="198">
        <f>IF(Volume!D127=0,0,Volume!F127/Volume!D127)</f>
        <v>0.16666666666666666</v>
      </c>
      <c r="J127" s="188">
        <v>0</v>
      </c>
      <c r="K127" s="177">
        <f t="shared" si="3"/>
        <v>0</v>
      </c>
      <c r="L127" s="61"/>
      <c r="M127" s="7"/>
      <c r="N127" s="60"/>
      <c r="O127" s="4"/>
      <c r="P127" s="4"/>
      <c r="Q127" s="4"/>
      <c r="R127" s="4"/>
      <c r="S127" s="4"/>
      <c r="T127" s="4"/>
      <c r="U127" s="62"/>
      <c r="V127" s="4"/>
      <c r="W127" s="4"/>
      <c r="X127" s="4"/>
      <c r="Y127" s="4"/>
      <c r="Z127" s="4"/>
      <c r="AA127" s="3"/>
    </row>
    <row r="128" spans="1:28" s="3" customFormat="1" ht="15" customHeight="1">
      <c r="A128" s="189" t="s">
        <v>171</v>
      </c>
      <c r="B128" s="201">
        <f>'Open Int.'!E128</f>
        <v>5400</v>
      </c>
      <c r="C128" s="202">
        <f>'Open Int.'!F128</f>
        <v>0</v>
      </c>
      <c r="D128" s="203">
        <f>'Open Int.'!H128</f>
        <v>0</v>
      </c>
      <c r="E128" s="359">
        <f>'Open Int.'!I128</f>
        <v>0</v>
      </c>
      <c r="F128" s="204">
        <f>IF('Open Int.'!E128=0,0,'Open Int.'!H128/'Open Int.'!E128)</f>
        <v>0</v>
      </c>
      <c r="G128" s="161">
        <v>0</v>
      </c>
      <c r="H128" s="177">
        <f t="shared" si="2"/>
        <v>0</v>
      </c>
      <c r="I128" s="198">
        <f>IF(Volume!D128=0,0,Volume!F128/Volume!D128)</f>
        <v>0</v>
      </c>
      <c r="J128" s="188">
        <v>0</v>
      </c>
      <c r="K128" s="177">
        <f t="shared" si="3"/>
        <v>0</v>
      </c>
      <c r="L128" s="61"/>
      <c r="M128" s="7"/>
      <c r="N128" s="60"/>
      <c r="O128" s="4"/>
      <c r="P128" s="4"/>
      <c r="Q128" s="4"/>
      <c r="R128" s="4"/>
      <c r="S128" s="4"/>
      <c r="T128" s="4"/>
      <c r="U128" s="62"/>
      <c r="V128" s="4"/>
      <c r="W128" s="4"/>
      <c r="X128" s="4"/>
      <c r="Y128" s="4"/>
      <c r="Z128" s="4"/>
      <c r="AB128" s="77"/>
    </row>
    <row r="129" spans="1:28" s="3" customFormat="1" ht="15" customHeight="1">
      <c r="A129" s="189" t="s">
        <v>227</v>
      </c>
      <c r="B129" s="201">
        <f>'Open Int.'!E129</f>
        <v>5988500</v>
      </c>
      <c r="C129" s="202">
        <f>'Open Int.'!F129</f>
        <v>2015300</v>
      </c>
      <c r="D129" s="203">
        <f>'Open Int.'!H129</f>
        <v>1153600</v>
      </c>
      <c r="E129" s="359">
        <f>'Open Int.'!I129</f>
        <v>451500</v>
      </c>
      <c r="F129" s="204">
        <f>IF('Open Int.'!E129=0,0,'Open Int.'!H129/'Open Int.'!E129)</f>
        <v>0.19263588544710694</v>
      </c>
      <c r="G129" s="161">
        <v>0.1767089499647639</v>
      </c>
      <c r="H129" s="177">
        <f t="shared" si="2"/>
        <v>0.09013089311842377</v>
      </c>
      <c r="I129" s="198">
        <f>IF(Volume!D129=0,0,Volume!F129/Volume!D129)</f>
        <v>0.24137083896327233</v>
      </c>
      <c r="J129" s="188">
        <v>0.21859039836567926</v>
      </c>
      <c r="K129" s="177">
        <f t="shared" si="3"/>
        <v>0.1042151932011384</v>
      </c>
      <c r="L129" s="61"/>
      <c r="M129" s="7"/>
      <c r="N129" s="60"/>
      <c r="O129" s="4"/>
      <c r="P129" s="4"/>
      <c r="Q129" s="4"/>
      <c r="R129" s="4"/>
      <c r="S129" s="4"/>
      <c r="T129" s="4"/>
      <c r="U129" s="62"/>
      <c r="V129" s="4"/>
      <c r="W129" s="4"/>
      <c r="X129" s="4"/>
      <c r="Y129" s="4"/>
      <c r="Z129" s="4"/>
      <c r="AB129" s="77"/>
    </row>
    <row r="130" spans="1:28" s="3" customFormat="1" ht="15" customHeight="1" hidden="1">
      <c r="A130" s="73"/>
      <c r="B130" s="146">
        <f>SUM(B4:B129)</f>
        <v>145645960</v>
      </c>
      <c r="C130" s="147">
        <f>SUM(C4:C129)</f>
        <v>5532392</v>
      </c>
      <c r="D130" s="148"/>
      <c r="E130" s="149"/>
      <c r="F130" s="61"/>
      <c r="G130" s="7"/>
      <c r="H130" s="60"/>
      <c r="I130" s="7"/>
      <c r="J130" s="7"/>
      <c r="K130" s="60"/>
      <c r="L130" s="61"/>
      <c r="M130" s="7"/>
      <c r="N130" s="60"/>
      <c r="O130" s="4"/>
      <c r="P130" s="4"/>
      <c r="Q130" s="4"/>
      <c r="R130" s="4"/>
      <c r="S130" s="4"/>
      <c r="T130" s="4"/>
      <c r="U130" s="62"/>
      <c r="V130" s="4"/>
      <c r="W130" s="4"/>
      <c r="X130" s="4"/>
      <c r="Y130" s="4"/>
      <c r="Z130" s="4"/>
      <c r="AB130" s="77"/>
    </row>
    <row r="131" spans="2:28" s="3" customFormat="1" ht="15" customHeight="1">
      <c r="B131" s="6"/>
      <c r="C131" s="6"/>
      <c r="D131" s="149"/>
      <c r="E131" s="149"/>
      <c r="F131" s="61"/>
      <c r="G131" s="7"/>
      <c r="H131" s="60"/>
      <c r="I131" s="7"/>
      <c r="J131" s="7"/>
      <c r="K131" s="60"/>
      <c r="L131" s="61"/>
      <c r="M131" s="7"/>
      <c r="N131" s="60"/>
      <c r="O131" s="4"/>
      <c r="P131" s="4"/>
      <c r="Q131" s="4"/>
      <c r="R131" s="4"/>
      <c r="S131" s="4"/>
      <c r="T131" s="4"/>
      <c r="U131" s="62"/>
      <c r="V131" s="4"/>
      <c r="W131" s="4"/>
      <c r="X131" s="4"/>
      <c r="Y131" s="4"/>
      <c r="Z131" s="4"/>
      <c r="AB131" s="2"/>
    </row>
    <row r="132" spans="1:5" ht="12.75">
      <c r="A132" s="3"/>
      <c r="B132" s="6"/>
      <c r="C132" s="6"/>
      <c r="D132" s="149"/>
      <c r="E132" s="149"/>
    </row>
    <row r="133" spans="1:5" ht="12.75">
      <c r="A133" s="143"/>
      <c r="B133" s="150"/>
      <c r="C133" s="151"/>
      <c r="D133" s="152"/>
      <c r="E133" s="152"/>
    </row>
    <row r="134" spans="1:5" ht="12.75">
      <c r="A134" s="144"/>
      <c r="B134" s="153"/>
      <c r="C134" s="154"/>
      <c r="D134" s="154"/>
      <c r="E134" s="154"/>
    </row>
    <row r="135" spans="1:5" ht="12.75">
      <c r="A135" s="145"/>
      <c r="B135" s="155"/>
      <c r="C135" s="156"/>
      <c r="D135" s="157"/>
      <c r="E135" s="157"/>
    </row>
    <row r="136" spans="1:5" ht="12.75">
      <c r="A136" s="143"/>
      <c r="B136" s="155"/>
      <c r="C136" s="156"/>
      <c r="D136" s="157"/>
      <c r="E136" s="157"/>
    </row>
    <row r="137" spans="1:5" ht="12.75">
      <c r="A137" s="145"/>
      <c r="B137" s="155"/>
      <c r="C137" s="156"/>
      <c r="D137" s="157"/>
      <c r="E137" s="157"/>
    </row>
    <row r="138" spans="1:5" ht="12.75">
      <c r="A138" s="143"/>
      <c r="B138" s="155"/>
      <c r="C138" s="156"/>
      <c r="D138" s="157"/>
      <c r="E138" s="157"/>
    </row>
    <row r="139" spans="1:5" ht="12.75">
      <c r="A139" s="5"/>
      <c r="B139" s="158"/>
      <c r="C139" s="158"/>
      <c r="D139" s="159"/>
      <c r="E139" s="159"/>
    </row>
    <row r="140" spans="1:5" ht="12.75">
      <c r="A140" s="5"/>
      <c r="B140" s="158"/>
      <c r="C140" s="158"/>
      <c r="D140" s="159"/>
      <c r="E140" s="159"/>
    </row>
    <row r="141" spans="1:5" ht="12.75">
      <c r="A141" s="5"/>
      <c r="B141" s="158"/>
      <c r="C141" s="158"/>
      <c r="D141" s="159"/>
      <c r="E141" s="159"/>
    </row>
    <row r="172" ht="12.75">
      <c r="B172" s="127"/>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8"/>
  <sheetViews>
    <sheetView workbookViewId="0" topLeftCell="A1">
      <selection activeCell="D183" sqref="D183"/>
    </sheetView>
  </sheetViews>
  <sheetFormatPr defaultColWidth="9.140625" defaultRowHeight="12.75"/>
  <cols>
    <col min="1" max="1" width="14.57421875" style="71" customWidth="1"/>
    <col min="2" max="2" width="13.00390625" style="71" customWidth="1"/>
    <col min="3" max="3" width="11.7109375" style="71" customWidth="1"/>
    <col min="4" max="4" width="9.140625" style="71" customWidth="1"/>
    <col min="5" max="5" width="10.421875" style="71" customWidth="1"/>
    <col min="6" max="6" width="11.7109375" style="71" customWidth="1"/>
    <col min="7" max="7" width="10.28125" style="71" customWidth="1"/>
    <col min="8" max="16384" width="9.140625" style="71" customWidth="1"/>
  </cols>
  <sheetData>
    <row r="1" spans="1:7" s="139" customFormat="1" ht="19.5" customHeight="1" thickBot="1">
      <c r="A1" s="435" t="s">
        <v>141</v>
      </c>
      <c r="B1" s="436"/>
      <c r="C1" s="436"/>
      <c r="D1" s="436"/>
      <c r="E1" s="436"/>
      <c r="F1" s="436"/>
      <c r="G1" s="436"/>
    </row>
    <row r="2" spans="1:7" s="70" customFormat="1" ht="14.25" thickBot="1">
      <c r="A2" s="140" t="s">
        <v>128</v>
      </c>
      <c r="B2" s="34" t="s">
        <v>114</v>
      </c>
      <c r="C2" s="288" t="s">
        <v>138</v>
      </c>
      <c r="D2" s="103" t="s">
        <v>139</v>
      </c>
      <c r="E2" s="136" t="s">
        <v>134</v>
      </c>
      <c r="F2" s="364" t="s">
        <v>206</v>
      </c>
      <c r="G2" s="365" t="s">
        <v>84</v>
      </c>
    </row>
    <row r="3" spans="1:7" s="70" customFormat="1" ht="13.5">
      <c r="A3" s="105" t="s">
        <v>198</v>
      </c>
      <c r="B3" s="290">
        <f>Volume!J4</f>
        <v>5958.2</v>
      </c>
      <c r="C3" s="289">
        <v>5946.7</v>
      </c>
      <c r="D3" s="283">
        <f aca="true" t="shared" si="0" ref="D3:D66">C3-B3</f>
        <v>-11.5</v>
      </c>
      <c r="E3" s="363">
        <f>D3/B3</f>
        <v>-0.0019301131214125072</v>
      </c>
      <c r="F3" s="283">
        <v>-7.949999999999818</v>
      </c>
      <c r="G3" s="167">
        <f aca="true" t="shared" si="1" ref="G3:G66">D3-F3</f>
        <v>-3.550000000000182</v>
      </c>
    </row>
    <row r="4" spans="1:7" s="70" customFormat="1" ht="13.5">
      <c r="A4" s="206" t="s">
        <v>88</v>
      </c>
      <c r="B4" s="293">
        <f>Volume!J5</f>
        <v>5243.9</v>
      </c>
      <c r="C4" s="3">
        <v>5235.15</v>
      </c>
      <c r="D4" s="284">
        <f t="shared" si="0"/>
        <v>-8.75</v>
      </c>
      <c r="E4" s="361">
        <f aca="true" t="shared" si="2" ref="E4:E67">D4/B4</f>
        <v>-0.0016686054272583384</v>
      </c>
      <c r="F4" s="284">
        <v>-2.1500000000005457</v>
      </c>
      <c r="G4" s="166">
        <f t="shared" si="1"/>
        <v>-6.599999999999454</v>
      </c>
    </row>
    <row r="5" spans="1:7" s="70" customFormat="1" ht="13.5">
      <c r="A5" s="206" t="s">
        <v>9</v>
      </c>
      <c r="B5" s="293">
        <f>Volume!J6</f>
        <v>3888.65</v>
      </c>
      <c r="C5" s="3">
        <v>3870.5</v>
      </c>
      <c r="D5" s="284">
        <f t="shared" si="0"/>
        <v>-18.15000000000009</v>
      </c>
      <c r="E5" s="361">
        <f t="shared" si="2"/>
        <v>-0.0046674295706736505</v>
      </c>
      <c r="F5" s="284">
        <v>-9.200000000000273</v>
      </c>
      <c r="G5" s="166">
        <f t="shared" si="1"/>
        <v>-8.949999999999818</v>
      </c>
    </row>
    <row r="6" spans="1:7" s="70" customFormat="1" ht="13.5">
      <c r="A6" s="206" t="s">
        <v>149</v>
      </c>
      <c r="B6" s="293">
        <f>Volume!J7</f>
        <v>3649.35</v>
      </c>
      <c r="C6" s="71">
        <v>3661.6</v>
      </c>
      <c r="D6" s="284">
        <f t="shared" si="0"/>
        <v>12.25</v>
      </c>
      <c r="E6" s="361">
        <f t="shared" si="2"/>
        <v>0.0033567621631249403</v>
      </c>
      <c r="F6" s="284">
        <v>5.600000000000364</v>
      </c>
      <c r="G6" s="166">
        <f t="shared" si="1"/>
        <v>6.649999999999636</v>
      </c>
    </row>
    <row r="7" spans="1:10" s="70" customFormat="1" ht="13.5">
      <c r="A7" s="206" t="s">
        <v>0</v>
      </c>
      <c r="B7" s="293">
        <f>Volume!J8</f>
        <v>1060.4</v>
      </c>
      <c r="C7" s="71">
        <v>1063.2</v>
      </c>
      <c r="D7" s="284">
        <f t="shared" si="0"/>
        <v>2.7999999999999545</v>
      </c>
      <c r="E7" s="361">
        <f t="shared" si="2"/>
        <v>0.0026405130139569542</v>
      </c>
      <c r="F7" s="284">
        <v>5</v>
      </c>
      <c r="G7" s="166">
        <f t="shared" si="1"/>
        <v>-2.2000000000000455</v>
      </c>
      <c r="H7" s="141"/>
      <c r="I7" s="142"/>
      <c r="J7" s="80"/>
    </row>
    <row r="8" spans="1:7" s="70" customFormat="1" ht="13.5">
      <c r="A8" s="206" t="s">
        <v>150</v>
      </c>
      <c r="B8" s="293">
        <f>Volume!J9</f>
        <v>92.8</v>
      </c>
      <c r="C8" s="71">
        <v>93.35</v>
      </c>
      <c r="D8" s="284">
        <f t="shared" si="0"/>
        <v>0.5499999999999972</v>
      </c>
      <c r="E8" s="361">
        <f t="shared" si="2"/>
        <v>0.005926724137931004</v>
      </c>
      <c r="F8" s="284">
        <v>0.5499999999999972</v>
      </c>
      <c r="G8" s="166">
        <f t="shared" si="1"/>
        <v>0</v>
      </c>
    </row>
    <row r="9" spans="1:8" s="26" customFormat="1" ht="13.5">
      <c r="A9" s="206" t="s">
        <v>190</v>
      </c>
      <c r="B9" s="293">
        <f>Volume!J10</f>
        <v>69.9</v>
      </c>
      <c r="C9" s="71">
        <v>70.2</v>
      </c>
      <c r="D9" s="284">
        <f t="shared" si="0"/>
        <v>0.29999999999999716</v>
      </c>
      <c r="E9" s="361">
        <f t="shared" si="2"/>
        <v>0.004291845493562191</v>
      </c>
      <c r="F9" s="284">
        <v>0.3499999999999943</v>
      </c>
      <c r="G9" s="166">
        <f t="shared" si="1"/>
        <v>-0.04999999999999716</v>
      </c>
      <c r="H9" s="70"/>
    </row>
    <row r="10" spans="1:7" s="70" customFormat="1" ht="13.5">
      <c r="A10" s="206" t="s">
        <v>89</v>
      </c>
      <c r="B10" s="293">
        <f>Volume!J11</f>
        <v>86.25</v>
      </c>
      <c r="C10" s="71">
        <v>86.35</v>
      </c>
      <c r="D10" s="284">
        <f t="shared" si="0"/>
        <v>0.09999999999999432</v>
      </c>
      <c r="E10" s="361">
        <f t="shared" si="2"/>
        <v>0.0011594202898550065</v>
      </c>
      <c r="F10" s="284">
        <v>0.4000000000000057</v>
      </c>
      <c r="G10" s="166">
        <f t="shared" si="1"/>
        <v>-0.30000000000001137</v>
      </c>
    </row>
    <row r="11" spans="1:7" s="70" customFormat="1" ht="13.5">
      <c r="A11" s="206" t="s">
        <v>102</v>
      </c>
      <c r="B11" s="293">
        <f>Volume!J12</f>
        <v>51.1</v>
      </c>
      <c r="C11" s="71">
        <v>51.35</v>
      </c>
      <c r="D11" s="284">
        <f t="shared" si="0"/>
        <v>0.25</v>
      </c>
      <c r="E11" s="361">
        <f t="shared" si="2"/>
        <v>0.004892367906066536</v>
      </c>
      <c r="F11" s="284">
        <v>0.19999999999999574</v>
      </c>
      <c r="G11" s="166">
        <f t="shared" si="1"/>
        <v>0.05000000000000426</v>
      </c>
    </row>
    <row r="12" spans="1:7" s="70" customFormat="1" ht="13.5">
      <c r="A12" s="206" t="s">
        <v>151</v>
      </c>
      <c r="B12" s="293">
        <f>Volume!J13</f>
        <v>42</v>
      </c>
      <c r="C12" s="71">
        <v>42.25</v>
      </c>
      <c r="D12" s="284">
        <f t="shared" si="0"/>
        <v>0.25</v>
      </c>
      <c r="E12" s="361">
        <f t="shared" si="2"/>
        <v>0.005952380952380952</v>
      </c>
      <c r="F12" s="284">
        <v>0.04999999999999716</v>
      </c>
      <c r="G12" s="166">
        <f t="shared" si="1"/>
        <v>0.20000000000000284</v>
      </c>
    </row>
    <row r="13" spans="1:7" s="70" customFormat="1" ht="13.5">
      <c r="A13" s="206" t="s">
        <v>172</v>
      </c>
      <c r="B13" s="293">
        <f>Volume!J14</f>
        <v>695.45</v>
      </c>
      <c r="C13" s="71">
        <v>698.05</v>
      </c>
      <c r="D13" s="284">
        <f t="shared" si="0"/>
        <v>2.599999999999909</v>
      </c>
      <c r="E13" s="361">
        <f t="shared" si="2"/>
        <v>0.003738586526709194</v>
      </c>
      <c r="F13" s="284">
        <v>0</v>
      </c>
      <c r="G13" s="166">
        <f t="shared" si="1"/>
        <v>2.599999999999909</v>
      </c>
    </row>
    <row r="14" spans="1:7" s="70" customFormat="1" ht="13.5">
      <c r="A14" s="206" t="s">
        <v>209</v>
      </c>
      <c r="B14" s="293">
        <f>Volume!J15</f>
        <v>2571.75</v>
      </c>
      <c r="C14" s="71">
        <v>2574.55</v>
      </c>
      <c r="D14" s="284">
        <f t="shared" si="0"/>
        <v>2.800000000000182</v>
      </c>
      <c r="E14" s="361">
        <f t="shared" si="2"/>
        <v>0.001088752794789611</v>
      </c>
      <c r="F14" s="284">
        <v>7.200000000000273</v>
      </c>
      <c r="G14" s="166">
        <f t="shared" si="1"/>
        <v>-4.400000000000091</v>
      </c>
    </row>
    <row r="15" spans="1:7" s="70" customFormat="1" ht="13.5">
      <c r="A15" s="206" t="s">
        <v>90</v>
      </c>
      <c r="B15" s="293">
        <f>Volume!J16</f>
        <v>246.75</v>
      </c>
      <c r="C15" s="71">
        <v>247.25</v>
      </c>
      <c r="D15" s="284">
        <f t="shared" si="0"/>
        <v>0.5</v>
      </c>
      <c r="E15" s="361">
        <f t="shared" si="2"/>
        <v>0.002026342451874367</v>
      </c>
      <c r="F15" s="284">
        <v>0.5999999999999943</v>
      </c>
      <c r="G15" s="166">
        <f t="shared" si="1"/>
        <v>-0.09999999999999432</v>
      </c>
    </row>
    <row r="16" spans="1:7" s="70" customFormat="1" ht="13.5">
      <c r="A16" s="206" t="s">
        <v>91</v>
      </c>
      <c r="B16" s="293">
        <f>Volume!J17</f>
        <v>192.6</v>
      </c>
      <c r="C16" s="71">
        <v>191.7</v>
      </c>
      <c r="D16" s="284">
        <f t="shared" si="0"/>
        <v>-0.9000000000000057</v>
      </c>
      <c r="E16" s="361">
        <f t="shared" si="2"/>
        <v>-0.004672897196261712</v>
      </c>
      <c r="F16" s="284">
        <v>-2</v>
      </c>
      <c r="G16" s="166">
        <f t="shared" si="1"/>
        <v>1.0999999999999943</v>
      </c>
    </row>
    <row r="17" spans="1:7" s="70" customFormat="1" ht="13.5">
      <c r="A17" s="206" t="s">
        <v>44</v>
      </c>
      <c r="B17" s="293">
        <f>Volume!J18</f>
        <v>1280.95</v>
      </c>
      <c r="C17" s="71">
        <v>1289.2</v>
      </c>
      <c r="D17" s="284">
        <f t="shared" si="0"/>
        <v>8.25</v>
      </c>
      <c r="E17" s="361">
        <f t="shared" si="2"/>
        <v>0.006440532417346501</v>
      </c>
      <c r="F17" s="284">
        <v>11.900000000000091</v>
      </c>
      <c r="G17" s="166">
        <f t="shared" si="1"/>
        <v>-3.650000000000091</v>
      </c>
    </row>
    <row r="18" spans="1:7" s="15" customFormat="1" ht="13.5">
      <c r="A18" s="206" t="s">
        <v>152</v>
      </c>
      <c r="B18" s="293">
        <f>Volume!J19</f>
        <v>340.3</v>
      </c>
      <c r="C18" s="71">
        <v>341.8</v>
      </c>
      <c r="D18" s="284">
        <f t="shared" si="0"/>
        <v>1.5</v>
      </c>
      <c r="E18" s="361">
        <f t="shared" si="2"/>
        <v>0.004407875404055245</v>
      </c>
      <c r="F18" s="284">
        <v>1.0499999999999545</v>
      </c>
      <c r="G18" s="166">
        <f t="shared" si="1"/>
        <v>0.4500000000000455</v>
      </c>
    </row>
    <row r="19" spans="1:7" s="15" customFormat="1" ht="13.5">
      <c r="A19" s="206" t="s">
        <v>249</v>
      </c>
      <c r="B19" s="293">
        <f>Volume!J20</f>
        <v>615.95</v>
      </c>
      <c r="C19" s="71">
        <v>614.05</v>
      </c>
      <c r="D19" s="284">
        <f t="shared" si="0"/>
        <v>-1.900000000000091</v>
      </c>
      <c r="E19" s="361">
        <f t="shared" si="2"/>
        <v>-0.003084665963146507</v>
      </c>
      <c r="F19" s="284">
        <v>1.7000000000000455</v>
      </c>
      <c r="G19" s="166">
        <f t="shared" si="1"/>
        <v>-3.6000000000001364</v>
      </c>
    </row>
    <row r="20" spans="1:7" s="70" customFormat="1" ht="13.5">
      <c r="A20" s="206" t="s">
        <v>1</v>
      </c>
      <c r="B20" s="293">
        <f>Volume!J21</f>
        <v>2500.3</v>
      </c>
      <c r="C20" s="71">
        <v>2509.5</v>
      </c>
      <c r="D20" s="284">
        <f t="shared" si="0"/>
        <v>9.199999999999818</v>
      </c>
      <c r="E20" s="361">
        <f t="shared" si="2"/>
        <v>0.0036795584529855686</v>
      </c>
      <c r="F20" s="284">
        <v>8.849999999999909</v>
      </c>
      <c r="G20" s="166">
        <f t="shared" si="1"/>
        <v>0.34999999999990905</v>
      </c>
    </row>
    <row r="21" spans="1:7" s="70" customFormat="1" ht="13.5">
      <c r="A21" s="206" t="s">
        <v>173</v>
      </c>
      <c r="B21" s="293">
        <f>Volume!J22</f>
        <v>109.35</v>
      </c>
      <c r="C21" s="71">
        <v>110.05</v>
      </c>
      <c r="D21" s="284">
        <f t="shared" si="0"/>
        <v>0.7000000000000028</v>
      </c>
      <c r="E21" s="361">
        <f t="shared" si="2"/>
        <v>0.006401463191586675</v>
      </c>
      <c r="F21" s="284">
        <v>1.25</v>
      </c>
      <c r="G21" s="166">
        <f t="shared" si="1"/>
        <v>-0.5499999999999972</v>
      </c>
    </row>
    <row r="22" spans="1:7" s="70" customFormat="1" ht="13.5">
      <c r="A22" s="206" t="s">
        <v>174</v>
      </c>
      <c r="B22" s="293">
        <f>Volume!J23</f>
        <v>45.55</v>
      </c>
      <c r="C22" s="71">
        <v>45.8</v>
      </c>
      <c r="D22" s="284">
        <f t="shared" si="0"/>
        <v>0.25</v>
      </c>
      <c r="E22" s="361">
        <f t="shared" si="2"/>
        <v>0.005488474204171241</v>
      </c>
      <c r="F22" s="284">
        <v>0.29999999999999716</v>
      </c>
      <c r="G22" s="166">
        <f t="shared" si="1"/>
        <v>-0.04999999999999716</v>
      </c>
    </row>
    <row r="23" spans="1:7" s="70" customFormat="1" ht="13.5">
      <c r="A23" s="206" t="s">
        <v>2</v>
      </c>
      <c r="B23" s="293">
        <f>Volume!J24</f>
        <v>325.2</v>
      </c>
      <c r="C23" s="71">
        <v>325.7</v>
      </c>
      <c r="D23" s="284">
        <f t="shared" si="0"/>
        <v>0.5</v>
      </c>
      <c r="E23" s="361">
        <f t="shared" si="2"/>
        <v>0.0015375153751537515</v>
      </c>
      <c r="F23" s="284">
        <v>1.6000000000000227</v>
      </c>
      <c r="G23" s="166">
        <f t="shared" si="1"/>
        <v>-1.1000000000000227</v>
      </c>
    </row>
    <row r="24" spans="1:7" s="70" customFormat="1" ht="13.5">
      <c r="A24" s="206" t="s">
        <v>92</v>
      </c>
      <c r="B24" s="293">
        <f>Volume!J25</f>
        <v>280.55</v>
      </c>
      <c r="C24" s="71">
        <v>277.35</v>
      </c>
      <c r="D24" s="284">
        <f t="shared" si="0"/>
        <v>-3.1999999999999886</v>
      </c>
      <c r="E24" s="361">
        <f t="shared" si="2"/>
        <v>-0.011406166458741717</v>
      </c>
      <c r="F24" s="284">
        <v>0.05000000000001137</v>
      </c>
      <c r="G24" s="166">
        <f t="shared" si="1"/>
        <v>-3.25</v>
      </c>
    </row>
    <row r="25" spans="1:7" s="70" customFormat="1" ht="13.5">
      <c r="A25" s="206" t="s">
        <v>153</v>
      </c>
      <c r="B25" s="293">
        <f>Volume!J26</f>
        <v>669.9</v>
      </c>
      <c r="C25" s="71">
        <v>673.1</v>
      </c>
      <c r="D25" s="284">
        <f t="shared" si="0"/>
        <v>3.2000000000000455</v>
      </c>
      <c r="E25" s="361">
        <f t="shared" si="2"/>
        <v>0.004776832363039328</v>
      </c>
      <c r="F25" s="284">
        <v>3.3500000000000227</v>
      </c>
      <c r="G25" s="166">
        <f t="shared" si="1"/>
        <v>-0.14999999999997726</v>
      </c>
    </row>
    <row r="26" spans="1:7" s="70" customFormat="1" ht="13.5">
      <c r="A26" s="206" t="s">
        <v>175</v>
      </c>
      <c r="B26" s="293">
        <f>Volume!J27</f>
        <v>314.9</v>
      </c>
      <c r="C26" s="71">
        <v>317.15</v>
      </c>
      <c r="D26" s="284">
        <f t="shared" si="0"/>
        <v>2.25</v>
      </c>
      <c r="E26" s="361">
        <f t="shared" si="2"/>
        <v>0.007145125436646555</v>
      </c>
      <c r="F26" s="284">
        <v>2.599999999999966</v>
      </c>
      <c r="G26" s="166">
        <f t="shared" si="1"/>
        <v>-0.3499999999999659</v>
      </c>
    </row>
    <row r="27" spans="1:7" s="70" customFormat="1" ht="13.5">
      <c r="A27" s="206" t="s">
        <v>176</v>
      </c>
      <c r="B27" s="293">
        <f>Volume!J28</f>
        <v>35.7</v>
      </c>
      <c r="C27" s="71">
        <v>35.8</v>
      </c>
      <c r="D27" s="284">
        <f t="shared" si="0"/>
        <v>0.09999999999999432</v>
      </c>
      <c r="E27" s="361">
        <f t="shared" si="2"/>
        <v>0.002801120448179112</v>
      </c>
      <c r="F27" s="284">
        <v>0.09999999999999432</v>
      </c>
      <c r="G27" s="166">
        <f t="shared" si="1"/>
        <v>0</v>
      </c>
    </row>
    <row r="28" spans="1:7" s="70" customFormat="1" ht="13.5">
      <c r="A28" s="206" t="s">
        <v>3</v>
      </c>
      <c r="B28" s="293">
        <f>Volume!J29</f>
        <v>245.75</v>
      </c>
      <c r="C28" s="71">
        <v>246.65</v>
      </c>
      <c r="D28" s="284">
        <f t="shared" si="0"/>
        <v>0.9000000000000057</v>
      </c>
      <c r="E28" s="361">
        <f t="shared" si="2"/>
        <v>0.0036622583926755065</v>
      </c>
      <c r="F28" s="284">
        <v>-0.5</v>
      </c>
      <c r="G28" s="166">
        <f t="shared" si="1"/>
        <v>1.4000000000000057</v>
      </c>
    </row>
    <row r="29" spans="1:7" s="70" customFormat="1" ht="13.5">
      <c r="A29" s="206" t="s">
        <v>235</v>
      </c>
      <c r="B29" s="293">
        <f>Volume!J30</f>
        <v>382.55</v>
      </c>
      <c r="C29" s="71">
        <v>381.4</v>
      </c>
      <c r="D29" s="284">
        <f t="shared" si="0"/>
        <v>-1.150000000000034</v>
      </c>
      <c r="E29" s="361">
        <f t="shared" si="2"/>
        <v>-0.0030061429878448153</v>
      </c>
      <c r="F29" s="284">
        <v>0.19999999999998863</v>
      </c>
      <c r="G29" s="166">
        <f t="shared" si="1"/>
        <v>-1.3500000000000227</v>
      </c>
    </row>
    <row r="30" spans="1:7" s="70" customFormat="1" ht="13.5">
      <c r="A30" s="206" t="s">
        <v>177</v>
      </c>
      <c r="B30" s="293">
        <f>Volume!J31</f>
        <v>337.5</v>
      </c>
      <c r="C30" s="71">
        <v>337.65</v>
      </c>
      <c r="D30" s="284">
        <f t="shared" si="0"/>
        <v>0.14999999999997726</v>
      </c>
      <c r="E30" s="361">
        <f t="shared" si="2"/>
        <v>0.0004444444444443771</v>
      </c>
      <c r="F30" s="284">
        <v>-1.099999999999966</v>
      </c>
      <c r="G30" s="166">
        <f t="shared" si="1"/>
        <v>1.2499999999999432</v>
      </c>
    </row>
    <row r="31" spans="1:7" s="70" customFormat="1" ht="13.5">
      <c r="A31" s="206" t="s">
        <v>199</v>
      </c>
      <c r="B31" s="293">
        <f>Volume!J32</f>
        <v>265.15</v>
      </c>
      <c r="C31" s="71">
        <v>272.15</v>
      </c>
      <c r="D31" s="284">
        <f t="shared" si="0"/>
        <v>7</v>
      </c>
      <c r="E31" s="361">
        <f t="shared" si="2"/>
        <v>0.026400150858004904</v>
      </c>
      <c r="F31" s="284">
        <v>1.3500000000000227</v>
      </c>
      <c r="G31" s="166">
        <f t="shared" si="1"/>
        <v>5.649999999999977</v>
      </c>
    </row>
    <row r="32" spans="1:7" s="70" customFormat="1" ht="13.5">
      <c r="A32" s="206" t="s">
        <v>236</v>
      </c>
      <c r="B32" s="293">
        <f>Volume!J33</f>
        <v>147.4</v>
      </c>
      <c r="C32" s="71">
        <v>146.4</v>
      </c>
      <c r="D32" s="284">
        <f t="shared" si="0"/>
        <v>-1</v>
      </c>
      <c r="E32" s="361">
        <f t="shared" si="2"/>
        <v>-0.006784260515603799</v>
      </c>
      <c r="F32" s="284">
        <v>-0.75</v>
      </c>
      <c r="G32" s="166">
        <f t="shared" si="1"/>
        <v>-0.25</v>
      </c>
    </row>
    <row r="33" spans="1:7" s="70" customFormat="1" ht="13.5">
      <c r="A33" s="206" t="s">
        <v>178</v>
      </c>
      <c r="B33" s="293">
        <f>Volume!J34</f>
        <v>2796.1</v>
      </c>
      <c r="C33" s="71">
        <v>2804.05</v>
      </c>
      <c r="D33" s="284">
        <f t="shared" si="0"/>
        <v>7.950000000000273</v>
      </c>
      <c r="E33" s="361">
        <f t="shared" si="2"/>
        <v>0.002843245949715773</v>
      </c>
      <c r="F33" s="284">
        <v>9.550000000000182</v>
      </c>
      <c r="G33" s="166">
        <f t="shared" si="1"/>
        <v>-1.599999999999909</v>
      </c>
    </row>
    <row r="34" spans="1:7" s="70" customFormat="1" ht="13.5">
      <c r="A34" s="206" t="s">
        <v>210</v>
      </c>
      <c r="B34" s="293">
        <f>Volume!J35</f>
        <v>806.75</v>
      </c>
      <c r="C34" s="71">
        <v>807.45</v>
      </c>
      <c r="D34" s="284">
        <f t="shared" si="0"/>
        <v>0.7000000000000455</v>
      </c>
      <c r="E34" s="361">
        <f t="shared" si="2"/>
        <v>0.0008676789587853058</v>
      </c>
      <c r="F34" s="284">
        <v>3.8999999999999773</v>
      </c>
      <c r="G34" s="166">
        <f t="shared" si="1"/>
        <v>-3.199999999999932</v>
      </c>
    </row>
    <row r="35" spans="1:8" s="26" customFormat="1" ht="13.5">
      <c r="A35" s="206" t="s">
        <v>237</v>
      </c>
      <c r="B35" s="293">
        <f>Volume!J36</f>
        <v>107.2</v>
      </c>
      <c r="C35" s="71">
        <v>107.4</v>
      </c>
      <c r="D35" s="284">
        <f t="shared" si="0"/>
        <v>0.20000000000000284</v>
      </c>
      <c r="E35" s="361">
        <f t="shared" si="2"/>
        <v>0.0018656716417910712</v>
      </c>
      <c r="F35" s="284">
        <v>0.4000000000000057</v>
      </c>
      <c r="G35" s="166">
        <f t="shared" si="1"/>
        <v>-0.20000000000000284</v>
      </c>
      <c r="H35" s="70"/>
    </row>
    <row r="36" spans="1:7" s="70" customFormat="1" ht="13.5">
      <c r="A36" s="206" t="s">
        <v>179</v>
      </c>
      <c r="B36" s="293">
        <f>Volume!J37</f>
        <v>46.45</v>
      </c>
      <c r="C36" s="71">
        <v>46.55</v>
      </c>
      <c r="D36" s="284">
        <f t="shared" si="0"/>
        <v>0.09999999999999432</v>
      </c>
      <c r="E36" s="361">
        <f t="shared" si="2"/>
        <v>0.0021528525296016</v>
      </c>
      <c r="F36" s="284">
        <v>0.20000000000000284</v>
      </c>
      <c r="G36" s="166">
        <f t="shared" si="1"/>
        <v>-0.10000000000000853</v>
      </c>
    </row>
    <row r="37" spans="1:7" s="70" customFormat="1" ht="13.5">
      <c r="A37" s="206" t="s">
        <v>180</v>
      </c>
      <c r="B37" s="293">
        <f>Volume!J38</f>
        <v>215.95</v>
      </c>
      <c r="C37" s="71">
        <v>217.5</v>
      </c>
      <c r="D37" s="284">
        <f t="shared" si="0"/>
        <v>1.5500000000000114</v>
      </c>
      <c r="E37" s="361">
        <f t="shared" si="2"/>
        <v>0.007177587404491833</v>
      </c>
      <c r="F37" s="284">
        <v>0</v>
      </c>
      <c r="G37" s="166">
        <f t="shared" si="1"/>
        <v>1.5500000000000114</v>
      </c>
    </row>
    <row r="38" spans="1:7" s="70" customFormat="1" ht="13.5">
      <c r="A38" s="206" t="s">
        <v>103</v>
      </c>
      <c r="B38" s="293">
        <f>Volume!J39</f>
        <v>248</v>
      </c>
      <c r="C38" s="71">
        <v>243.05</v>
      </c>
      <c r="D38" s="284">
        <f t="shared" si="0"/>
        <v>-4.949999999999989</v>
      </c>
      <c r="E38" s="361">
        <f t="shared" si="2"/>
        <v>-0.019959677419354793</v>
      </c>
      <c r="F38" s="284">
        <v>-4.199999999999989</v>
      </c>
      <c r="G38" s="166">
        <f t="shared" si="1"/>
        <v>-0.75</v>
      </c>
    </row>
    <row r="39" spans="1:7" s="70" customFormat="1" ht="13.5">
      <c r="A39" s="206" t="s">
        <v>356</v>
      </c>
      <c r="B39" s="293">
        <f>Volume!J40</f>
        <v>209.9</v>
      </c>
      <c r="C39" s="71">
        <v>211</v>
      </c>
      <c r="D39" s="284">
        <f t="shared" si="0"/>
        <v>1.0999999999999943</v>
      </c>
      <c r="E39" s="361">
        <f t="shared" si="2"/>
        <v>0.005240590757503546</v>
      </c>
      <c r="F39" s="284">
        <v>0.3499999999999943</v>
      </c>
      <c r="G39" s="166">
        <f t="shared" si="1"/>
        <v>0.75</v>
      </c>
    </row>
    <row r="40" spans="1:7" s="70" customFormat="1" ht="13.5">
      <c r="A40" s="206" t="s">
        <v>238</v>
      </c>
      <c r="B40" s="293">
        <f>Volume!J41</f>
        <v>1124.6</v>
      </c>
      <c r="C40" s="71">
        <v>1130.05</v>
      </c>
      <c r="D40" s="284">
        <f t="shared" si="0"/>
        <v>5.4500000000000455</v>
      </c>
      <c r="E40" s="361">
        <f t="shared" si="2"/>
        <v>0.00484616752623159</v>
      </c>
      <c r="F40" s="284">
        <v>4.399999999999864</v>
      </c>
      <c r="G40" s="166">
        <f t="shared" si="1"/>
        <v>1.050000000000182</v>
      </c>
    </row>
    <row r="41" spans="1:7" s="70" customFormat="1" ht="13.5">
      <c r="A41" s="206" t="s">
        <v>250</v>
      </c>
      <c r="B41" s="293">
        <f>Volume!J42</f>
        <v>353.7</v>
      </c>
      <c r="C41" s="71">
        <v>354.65</v>
      </c>
      <c r="D41" s="284">
        <f t="shared" si="0"/>
        <v>0.9499999999999886</v>
      </c>
      <c r="E41" s="361">
        <f t="shared" si="2"/>
        <v>0.002685891998869066</v>
      </c>
      <c r="F41" s="284">
        <v>1.75</v>
      </c>
      <c r="G41" s="166">
        <f t="shared" si="1"/>
        <v>-0.8000000000000114</v>
      </c>
    </row>
    <row r="42" spans="1:7" s="70" customFormat="1" ht="13.5">
      <c r="A42" s="206" t="s">
        <v>181</v>
      </c>
      <c r="B42" s="293">
        <f>Volume!J43</f>
        <v>98.75</v>
      </c>
      <c r="C42" s="71">
        <v>98.75</v>
      </c>
      <c r="D42" s="284">
        <f t="shared" si="0"/>
        <v>0</v>
      </c>
      <c r="E42" s="361">
        <f t="shared" si="2"/>
        <v>0</v>
      </c>
      <c r="F42" s="284">
        <v>0.25</v>
      </c>
      <c r="G42" s="166">
        <f t="shared" si="1"/>
        <v>-0.25</v>
      </c>
    </row>
    <row r="43" spans="1:7" s="70" customFormat="1" ht="13.5">
      <c r="A43" s="206" t="s">
        <v>239</v>
      </c>
      <c r="B43" s="293">
        <f>Volume!J44</f>
        <v>2728.45</v>
      </c>
      <c r="C43" s="71">
        <v>2712.45</v>
      </c>
      <c r="D43" s="284">
        <f t="shared" si="0"/>
        <v>-16</v>
      </c>
      <c r="E43" s="361">
        <f t="shared" si="2"/>
        <v>-0.005864135314922392</v>
      </c>
      <c r="F43" s="284">
        <v>7.349999999999909</v>
      </c>
      <c r="G43" s="166">
        <f t="shared" si="1"/>
        <v>-23.34999999999991</v>
      </c>
    </row>
    <row r="44" spans="1:7" s="70" customFormat="1" ht="13.5">
      <c r="A44" s="206" t="s">
        <v>211</v>
      </c>
      <c r="B44" s="293">
        <f>Volume!J45</f>
        <v>140.15</v>
      </c>
      <c r="C44" s="71">
        <v>140.65</v>
      </c>
      <c r="D44" s="284">
        <f t="shared" si="0"/>
        <v>0.5</v>
      </c>
      <c r="E44" s="361">
        <f t="shared" si="2"/>
        <v>0.0035676061362825543</v>
      </c>
      <c r="F44" s="284">
        <v>0.6500000000000057</v>
      </c>
      <c r="G44" s="166">
        <f t="shared" si="1"/>
        <v>-0.15000000000000568</v>
      </c>
    </row>
    <row r="45" spans="1:7" s="70" customFormat="1" ht="13.5">
      <c r="A45" s="206" t="s">
        <v>213</v>
      </c>
      <c r="B45" s="293">
        <f>Volume!J46</f>
        <v>622.2</v>
      </c>
      <c r="C45" s="71">
        <v>621.15</v>
      </c>
      <c r="D45" s="284">
        <f t="shared" si="0"/>
        <v>-1.0500000000000682</v>
      </c>
      <c r="E45" s="361">
        <f t="shared" si="2"/>
        <v>-0.0016875602700097527</v>
      </c>
      <c r="F45" s="284">
        <v>2.6000000000000227</v>
      </c>
      <c r="G45" s="166">
        <f t="shared" si="1"/>
        <v>-3.650000000000091</v>
      </c>
    </row>
    <row r="46" spans="1:7" s="70" customFormat="1" ht="13.5">
      <c r="A46" s="206" t="s">
        <v>4</v>
      </c>
      <c r="B46" s="293">
        <f>Volume!J47</f>
        <v>1553.65</v>
      </c>
      <c r="C46" s="71">
        <v>1546.75</v>
      </c>
      <c r="D46" s="284">
        <f t="shared" si="0"/>
        <v>-6.900000000000091</v>
      </c>
      <c r="E46" s="361">
        <f t="shared" si="2"/>
        <v>-0.004441154700222116</v>
      </c>
      <c r="F46" s="284">
        <v>2.550000000000182</v>
      </c>
      <c r="G46" s="166">
        <f t="shared" si="1"/>
        <v>-9.450000000000273</v>
      </c>
    </row>
    <row r="47" spans="1:7" s="70" customFormat="1" ht="13.5">
      <c r="A47" s="206" t="s">
        <v>93</v>
      </c>
      <c r="B47" s="293">
        <f>Volume!J48</f>
        <v>1056.4</v>
      </c>
      <c r="C47" s="71">
        <v>1058.65</v>
      </c>
      <c r="D47" s="284">
        <f t="shared" si="0"/>
        <v>2.25</v>
      </c>
      <c r="E47" s="361">
        <f t="shared" si="2"/>
        <v>0.0021298750473305564</v>
      </c>
      <c r="F47" s="284">
        <v>5.650000000000091</v>
      </c>
      <c r="G47" s="166">
        <f t="shared" si="1"/>
        <v>-3.400000000000091</v>
      </c>
    </row>
    <row r="48" spans="1:7" s="70" customFormat="1" ht="13.5">
      <c r="A48" s="206" t="s">
        <v>212</v>
      </c>
      <c r="B48" s="293">
        <f>Volume!J49</f>
        <v>737</v>
      </c>
      <c r="C48" s="71">
        <v>730.2</v>
      </c>
      <c r="D48" s="284">
        <f t="shared" si="0"/>
        <v>-6.7999999999999545</v>
      </c>
      <c r="E48" s="361">
        <f t="shared" si="2"/>
        <v>-0.009226594301221105</v>
      </c>
      <c r="F48" s="284">
        <v>3</v>
      </c>
      <c r="G48" s="166">
        <f t="shared" si="1"/>
        <v>-9.799999999999955</v>
      </c>
    </row>
    <row r="49" spans="1:7" s="70" customFormat="1" ht="13.5">
      <c r="A49" s="206" t="s">
        <v>5</v>
      </c>
      <c r="B49" s="293">
        <f>Volume!J50</f>
        <v>177.95</v>
      </c>
      <c r="C49" s="71">
        <v>178.7</v>
      </c>
      <c r="D49" s="284">
        <f t="shared" si="0"/>
        <v>0.75</v>
      </c>
      <c r="E49" s="361">
        <f t="shared" si="2"/>
        <v>0.004214667041303737</v>
      </c>
      <c r="F49" s="284">
        <v>0.29999999999998295</v>
      </c>
      <c r="G49" s="166">
        <f t="shared" si="1"/>
        <v>0.45000000000001705</v>
      </c>
    </row>
    <row r="50" spans="1:7" s="70" customFormat="1" ht="13.5">
      <c r="A50" s="206" t="s">
        <v>214</v>
      </c>
      <c r="B50" s="293">
        <f>Volume!J51</f>
        <v>230.75</v>
      </c>
      <c r="C50" s="71">
        <v>229.65</v>
      </c>
      <c r="D50" s="284">
        <f t="shared" si="0"/>
        <v>-1.0999999999999943</v>
      </c>
      <c r="E50" s="361">
        <f t="shared" si="2"/>
        <v>-0.004767063921993475</v>
      </c>
      <c r="F50" s="284">
        <v>0.19999999999998863</v>
      </c>
      <c r="G50" s="166">
        <f t="shared" si="1"/>
        <v>-1.299999999999983</v>
      </c>
    </row>
    <row r="51" spans="1:7" s="70" customFormat="1" ht="13.5">
      <c r="A51" s="206" t="s">
        <v>215</v>
      </c>
      <c r="B51" s="293">
        <f>Volume!J52</f>
        <v>274.4</v>
      </c>
      <c r="C51" s="71">
        <v>271.2</v>
      </c>
      <c r="D51" s="284">
        <f t="shared" si="0"/>
        <v>-3.1999999999999886</v>
      </c>
      <c r="E51" s="361">
        <f t="shared" si="2"/>
        <v>-0.011661807580174887</v>
      </c>
      <c r="F51" s="284">
        <v>-4.149999999999977</v>
      </c>
      <c r="G51" s="166">
        <f t="shared" si="1"/>
        <v>0.9499999999999886</v>
      </c>
    </row>
    <row r="52" spans="1:7" s="70" customFormat="1" ht="13.5">
      <c r="A52" s="206" t="s">
        <v>57</v>
      </c>
      <c r="B52" s="293">
        <f>Volume!J53</f>
        <v>2008.8</v>
      </c>
      <c r="C52" s="71">
        <v>1908.9</v>
      </c>
      <c r="D52" s="284">
        <f t="shared" si="0"/>
        <v>-99.89999999999986</v>
      </c>
      <c r="E52" s="361">
        <f t="shared" si="2"/>
        <v>-0.04973118279569886</v>
      </c>
      <c r="F52" s="284">
        <v>-71.65000000000009</v>
      </c>
      <c r="G52" s="166">
        <f t="shared" si="1"/>
        <v>-28.249999999999773</v>
      </c>
    </row>
    <row r="53" spans="1:7" s="70" customFormat="1" ht="13.5">
      <c r="A53" s="206" t="s">
        <v>216</v>
      </c>
      <c r="B53" s="293">
        <f>Volume!J54</f>
        <v>870.8</v>
      </c>
      <c r="C53" s="71">
        <v>863.85</v>
      </c>
      <c r="D53" s="284">
        <f t="shared" si="0"/>
        <v>-6.949999999999932</v>
      </c>
      <c r="E53" s="361">
        <f t="shared" si="2"/>
        <v>-0.007981166743224542</v>
      </c>
      <c r="F53" s="284">
        <v>-6.75</v>
      </c>
      <c r="G53" s="166">
        <f t="shared" si="1"/>
        <v>-0.1999999999999318</v>
      </c>
    </row>
    <row r="54" spans="1:7" s="70" customFormat="1" ht="13.5">
      <c r="A54" s="206" t="s">
        <v>156</v>
      </c>
      <c r="B54" s="293">
        <f>Volume!J55</f>
        <v>76.1</v>
      </c>
      <c r="C54" s="71">
        <v>76.4</v>
      </c>
      <c r="D54" s="284">
        <f t="shared" si="0"/>
        <v>0.30000000000001137</v>
      </c>
      <c r="E54" s="361">
        <f t="shared" si="2"/>
        <v>0.003942181340341805</v>
      </c>
      <c r="F54" s="284">
        <v>0.20000000000000284</v>
      </c>
      <c r="G54" s="166">
        <f t="shared" si="1"/>
        <v>0.10000000000000853</v>
      </c>
    </row>
    <row r="55" spans="1:7" s="70" customFormat="1" ht="13.5">
      <c r="A55" s="206" t="s">
        <v>200</v>
      </c>
      <c r="B55" s="293">
        <f>Volume!J56</f>
        <v>75.35</v>
      </c>
      <c r="C55" s="71">
        <v>75.25</v>
      </c>
      <c r="D55" s="284">
        <f t="shared" si="0"/>
        <v>-0.09999999999999432</v>
      </c>
      <c r="E55" s="361">
        <f t="shared" si="2"/>
        <v>-0.0013271400132713249</v>
      </c>
      <c r="F55" s="284">
        <v>0.04999999999999716</v>
      </c>
      <c r="G55" s="166">
        <f t="shared" si="1"/>
        <v>-0.14999999999999147</v>
      </c>
    </row>
    <row r="56" spans="1:8" s="26" customFormat="1" ht="13.5">
      <c r="A56" s="206" t="s">
        <v>191</v>
      </c>
      <c r="B56" s="293">
        <f>Volume!J57</f>
        <v>11.2</v>
      </c>
      <c r="C56" s="71">
        <v>11.2</v>
      </c>
      <c r="D56" s="284">
        <f t="shared" si="0"/>
        <v>0</v>
      </c>
      <c r="E56" s="361">
        <f t="shared" si="2"/>
        <v>0</v>
      </c>
      <c r="F56" s="284">
        <v>0.049999999999998934</v>
      </c>
      <c r="G56" s="166">
        <f t="shared" si="1"/>
        <v>-0.049999999999998934</v>
      </c>
      <c r="H56" s="70"/>
    </row>
    <row r="57" spans="1:7" s="70" customFormat="1" ht="13.5">
      <c r="A57" s="206" t="s">
        <v>157</v>
      </c>
      <c r="B57" s="293">
        <f>Volume!J58</f>
        <v>152.1</v>
      </c>
      <c r="C57" s="71">
        <v>152.85</v>
      </c>
      <c r="D57" s="284">
        <f t="shared" si="0"/>
        <v>0.75</v>
      </c>
      <c r="E57" s="361">
        <f t="shared" si="2"/>
        <v>0.004930966469428008</v>
      </c>
      <c r="F57" s="284">
        <v>0.15000000000000568</v>
      </c>
      <c r="G57" s="166">
        <f t="shared" si="1"/>
        <v>0.5999999999999943</v>
      </c>
    </row>
    <row r="58" spans="1:8" s="26" customFormat="1" ht="13.5">
      <c r="A58" s="206" t="s">
        <v>192</v>
      </c>
      <c r="B58" s="293">
        <f>Volume!J59</f>
        <v>228.25</v>
      </c>
      <c r="C58" s="71">
        <v>229.4</v>
      </c>
      <c r="D58" s="284">
        <f t="shared" si="0"/>
        <v>1.1500000000000057</v>
      </c>
      <c r="E58" s="361">
        <f t="shared" si="2"/>
        <v>0.005038335158817111</v>
      </c>
      <c r="F58" s="284">
        <v>0.5500000000000114</v>
      </c>
      <c r="G58" s="166">
        <f t="shared" si="1"/>
        <v>0.5999999999999943</v>
      </c>
      <c r="H58" s="70"/>
    </row>
    <row r="59" spans="1:7" s="70" customFormat="1" ht="13.5">
      <c r="A59" s="206" t="s">
        <v>182</v>
      </c>
      <c r="B59" s="293">
        <f>Volume!J60</f>
        <v>43.5</v>
      </c>
      <c r="C59" s="71">
        <v>43.65</v>
      </c>
      <c r="D59" s="284">
        <f t="shared" si="0"/>
        <v>0.14999999999999858</v>
      </c>
      <c r="E59" s="361">
        <f t="shared" si="2"/>
        <v>0.003448275862068933</v>
      </c>
      <c r="F59" s="284">
        <v>0.4000000000000057</v>
      </c>
      <c r="G59" s="166">
        <f t="shared" si="1"/>
        <v>-0.2500000000000071</v>
      </c>
    </row>
    <row r="60" spans="1:7" s="70" customFormat="1" ht="13.5">
      <c r="A60" s="206" t="s">
        <v>217</v>
      </c>
      <c r="B60" s="293">
        <f>Volume!J61</f>
        <v>2233.5</v>
      </c>
      <c r="C60" s="71">
        <v>2235.95</v>
      </c>
      <c r="D60" s="284">
        <f t="shared" si="0"/>
        <v>2.449999999999818</v>
      </c>
      <c r="E60" s="361">
        <f t="shared" si="2"/>
        <v>0.001096933064696583</v>
      </c>
      <c r="F60" s="284">
        <v>6.650000000000091</v>
      </c>
      <c r="G60" s="166">
        <f t="shared" si="1"/>
        <v>-4.200000000000273</v>
      </c>
    </row>
    <row r="61" spans="1:7" s="70" customFormat="1" ht="13.5">
      <c r="A61" s="206" t="s">
        <v>158</v>
      </c>
      <c r="B61" s="293">
        <f>Volume!J62</f>
        <v>113.55</v>
      </c>
      <c r="C61" s="71">
        <v>113.5</v>
      </c>
      <c r="D61" s="284">
        <f t="shared" si="0"/>
        <v>-0.04999999999999716</v>
      </c>
      <c r="E61" s="361">
        <f t="shared" si="2"/>
        <v>-0.00044033465433727134</v>
      </c>
      <c r="F61" s="284">
        <v>-4.400000000000006</v>
      </c>
      <c r="G61" s="166">
        <f t="shared" si="1"/>
        <v>4.3500000000000085</v>
      </c>
    </row>
    <row r="62" spans="1:7" s="70" customFormat="1" ht="13.5">
      <c r="A62" s="206" t="s">
        <v>104</v>
      </c>
      <c r="B62" s="293">
        <f>Volume!J63</f>
        <v>435.45</v>
      </c>
      <c r="C62" s="71">
        <v>431.55</v>
      </c>
      <c r="D62" s="284">
        <f t="shared" si="0"/>
        <v>-3.8999999999999773</v>
      </c>
      <c r="E62" s="361">
        <f t="shared" si="2"/>
        <v>-0.008956252152945177</v>
      </c>
      <c r="F62" s="284">
        <v>-3.1000000000000227</v>
      </c>
      <c r="G62" s="166">
        <f t="shared" si="1"/>
        <v>-0.7999999999999545</v>
      </c>
    </row>
    <row r="63" spans="1:7" s="70" customFormat="1" ht="13.5">
      <c r="A63" s="206" t="s">
        <v>48</v>
      </c>
      <c r="B63" s="293">
        <f>Volume!J64</f>
        <v>280.5</v>
      </c>
      <c r="C63" s="71">
        <v>280.45</v>
      </c>
      <c r="D63" s="284">
        <f t="shared" si="0"/>
        <v>-0.05000000000001137</v>
      </c>
      <c r="E63" s="361">
        <f t="shared" si="2"/>
        <v>-0.00017825311942963053</v>
      </c>
      <c r="F63" s="284">
        <v>-0.19999999999998863</v>
      </c>
      <c r="G63" s="166">
        <f t="shared" si="1"/>
        <v>0.14999999999997726</v>
      </c>
    </row>
    <row r="64" spans="1:7" s="70" customFormat="1" ht="13.5">
      <c r="A64" s="206" t="s">
        <v>6</v>
      </c>
      <c r="B64" s="293">
        <f>Volume!J65</f>
        <v>174.65</v>
      </c>
      <c r="C64" s="71">
        <v>175.3</v>
      </c>
      <c r="D64" s="284">
        <f t="shared" si="0"/>
        <v>0.6500000000000057</v>
      </c>
      <c r="E64" s="361">
        <f t="shared" si="2"/>
        <v>0.0037217291726310085</v>
      </c>
      <c r="F64" s="284">
        <v>0.549999999999983</v>
      </c>
      <c r="G64" s="166">
        <f t="shared" si="1"/>
        <v>0.10000000000002274</v>
      </c>
    </row>
    <row r="65" spans="1:8" s="26" customFormat="1" ht="13.5">
      <c r="A65" s="206" t="s">
        <v>193</v>
      </c>
      <c r="B65" s="293">
        <f>Volume!J66</f>
        <v>400.35</v>
      </c>
      <c r="C65" s="71">
        <v>400.9</v>
      </c>
      <c r="D65" s="284">
        <f t="shared" si="0"/>
        <v>0.5499999999999545</v>
      </c>
      <c r="E65" s="361">
        <f t="shared" si="2"/>
        <v>0.001373797926813924</v>
      </c>
      <c r="F65" s="284">
        <v>1.650000000000034</v>
      </c>
      <c r="G65" s="166">
        <f t="shared" si="1"/>
        <v>-1.1000000000000796</v>
      </c>
      <c r="H65" s="70"/>
    </row>
    <row r="66" spans="1:7" s="70" customFormat="1" ht="13.5">
      <c r="A66" s="206" t="s">
        <v>183</v>
      </c>
      <c r="B66" s="293">
        <f>Volume!J67</f>
        <v>572.15</v>
      </c>
      <c r="C66" s="71">
        <v>566.95</v>
      </c>
      <c r="D66" s="284">
        <f t="shared" si="0"/>
        <v>-5.199999999999932</v>
      </c>
      <c r="E66" s="361">
        <f t="shared" si="2"/>
        <v>-0.009088525736257855</v>
      </c>
      <c r="F66" s="284">
        <v>-7.25</v>
      </c>
      <c r="G66" s="166">
        <f t="shared" si="1"/>
        <v>2.050000000000068</v>
      </c>
    </row>
    <row r="67" spans="1:7" s="70" customFormat="1" ht="13.5">
      <c r="A67" s="206" t="s">
        <v>147</v>
      </c>
      <c r="B67" s="293">
        <f>Volume!J68</f>
        <v>607.5</v>
      </c>
      <c r="C67" s="71">
        <v>610.2</v>
      </c>
      <c r="D67" s="284">
        <f aca="true" t="shared" si="3" ref="D67:D128">C67-B67</f>
        <v>2.7000000000000455</v>
      </c>
      <c r="E67" s="361">
        <f t="shared" si="2"/>
        <v>0.004444444444444519</v>
      </c>
      <c r="F67" s="284">
        <v>2.7999999999999545</v>
      </c>
      <c r="G67" s="166">
        <f aca="true" t="shared" si="4" ref="G67:G128">D67-F67</f>
        <v>-0.09999999999990905</v>
      </c>
    </row>
    <row r="68" spans="1:7" s="70" customFormat="1" ht="13.5">
      <c r="A68" s="206" t="s">
        <v>159</v>
      </c>
      <c r="B68" s="293">
        <f>Volume!J69</f>
        <v>2176</v>
      </c>
      <c r="C68" s="71">
        <v>2175.85</v>
      </c>
      <c r="D68" s="284">
        <f t="shared" si="3"/>
        <v>-0.15000000000009095</v>
      </c>
      <c r="E68" s="361">
        <f aca="true" t="shared" si="5" ref="E68:E128">D68/B68</f>
        <v>-6.893382352945356E-05</v>
      </c>
      <c r="F68" s="284">
        <v>7.600000000000136</v>
      </c>
      <c r="G68" s="166">
        <f t="shared" si="4"/>
        <v>-7.750000000000227</v>
      </c>
    </row>
    <row r="69" spans="1:7" s="70" customFormat="1" ht="13.5">
      <c r="A69" s="206" t="s">
        <v>148</v>
      </c>
      <c r="B69" s="293">
        <f>Volume!J70</f>
        <v>29.45</v>
      </c>
      <c r="C69" s="71">
        <v>29.45</v>
      </c>
      <c r="D69" s="284">
        <f t="shared" si="3"/>
        <v>0</v>
      </c>
      <c r="E69" s="361">
        <f t="shared" si="5"/>
        <v>0</v>
      </c>
      <c r="F69" s="284">
        <v>0.10000000000000142</v>
      </c>
      <c r="G69" s="166">
        <f t="shared" si="4"/>
        <v>-0.10000000000000142</v>
      </c>
    </row>
    <row r="70" spans="1:7" s="70" customFormat="1" ht="13.5">
      <c r="A70" s="206" t="s">
        <v>184</v>
      </c>
      <c r="B70" s="293">
        <f>Volume!J71</f>
        <v>115.6</v>
      </c>
      <c r="C70" s="71">
        <v>116.35</v>
      </c>
      <c r="D70" s="284">
        <f t="shared" si="3"/>
        <v>0.75</v>
      </c>
      <c r="E70" s="361">
        <f t="shared" si="5"/>
        <v>0.006487889273356402</v>
      </c>
      <c r="F70" s="284">
        <v>-0.14999999999999147</v>
      </c>
      <c r="G70" s="166">
        <f t="shared" si="4"/>
        <v>0.8999999999999915</v>
      </c>
    </row>
    <row r="71" spans="1:8" s="26" customFormat="1" ht="13.5">
      <c r="A71" s="206" t="s">
        <v>194</v>
      </c>
      <c r="B71" s="293">
        <f>Volume!J72</f>
        <v>127.65</v>
      </c>
      <c r="C71" s="71">
        <v>128.5</v>
      </c>
      <c r="D71" s="284">
        <f t="shared" si="3"/>
        <v>0.8499999999999943</v>
      </c>
      <c r="E71" s="361">
        <f t="shared" si="5"/>
        <v>0.006658832745789223</v>
      </c>
      <c r="F71" s="284">
        <v>-0.20000000000000284</v>
      </c>
      <c r="G71" s="166">
        <f t="shared" si="4"/>
        <v>1.0499999999999972</v>
      </c>
      <c r="H71" s="70"/>
    </row>
    <row r="72" spans="1:7" s="70" customFormat="1" ht="13.5">
      <c r="A72" s="206" t="s">
        <v>160</v>
      </c>
      <c r="B72" s="293">
        <f>Volume!J73</f>
        <v>159.6</v>
      </c>
      <c r="C72" s="71">
        <v>159.8</v>
      </c>
      <c r="D72" s="284">
        <f t="shared" si="3"/>
        <v>0.20000000000001705</v>
      </c>
      <c r="E72" s="361">
        <f t="shared" si="5"/>
        <v>0.0012531328320803073</v>
      </c>
      <c r="F72" s="284">
        <v>0.3499999999999943</v>
      </c>
      <c r="G72" s="166">
        <f t="shared" si="4"/>
        <v>-0.14999999999997726</v>
      </c>
    </row>
    <row r="73" spans="1:7" s="70" customFormat="1" ht="13.5">
      <c r="A73" s="206" t="s">
        <v>357</v>
      </c>
      <c r="B73" s="293">
        <f>Volume!J74</f>
        <v>245.2</v>
      </c>
      <c r="C73" s="71">
        <v>246</v>
      </c>
      <c r="D73" s="284">
        <f t="shared" si="3"/>
        <v>0.8000000000000114</v>
      </c>
      <c r="E73" s="361">
        <f t="shared" si="5"/>
        <v>0.0032626427406199487</v>
      </c>
      <c r="F73" s="284">
        <v>2.1500000000000057</v>
      </c>
      <c r="G73" s="166">
        <f t="shared" si="4"/>
        <v>-1.3499999999999943</v>
      </c>
    </row>
    <row r="74" spans="1:7" s="70" customFormat="1" ht="13.5">
      <c r="A74" s="206" t="s">
        <v>226</v>
      </c>
      <c r="B74" s="293">
        <f>Volume!J75</f>
        <v>1460.7</v>
      </c>
      <c r="C74" s="71">
        <v>1459.65</v>
      </c>
      <c r="D74" s="284">
        <f t="shared" si="3"/>
        <v>-1.0499999999999545</v>
      </c>
      <c r="E74" s="361">
        <f t="shared" si="5"/>
        <v>-0.000718833436023793</v>
      </c>
      <c r="F74" s="284">
        <v>2.6000000000001364</v>
      </c>
      <c r="G74" s="166">
        <f t="shared" si="4"/>
        <v>-3.650000000000091</v>
      </c>
    </row>
    <row r="75" spans="1:7" s="70" customFormat="1" ht="13.5">
      <c r="A75" s="206" t="s">
        <v>7</v>
      </c>
      <c r="B75" s="293">
        <f>Volume!J76</f>
        <v>807.85</v>
      </c>
      <c r="C75" s="71">
        <v>808.75</v>
      </c>
      <c r="D75" s="284">
        <f t="shared" si="3"/>
        <v>0.8999999999999773</v>
      </c>
      <c r="E75" s="361">
        <f t="shared" si="5"/>
        <v>0.0011140682057312339</v>
      </c>
      <c r="F75" s="284">
        <v>2.199999999999932</v>
      </c>
      <c r="G75" s="166">
        <f t="shared" si="4"/>
        <v>-1.2999999999999545</v>
      </c>
    </row>
    <row r="76" spans="1:7" s="70" customFormat="1" ht="13.5">
      <c r="A76" s="206" t="s">
        <v>185</v>
      </c>
      <c r="B76" s="293">
        <f>Volume!J77</f>
        <v>436.15</v>
      </c>
      <c r="C76" s="71">
        <v>438.5</v>
      </c>
      <c r="D76" s="284">
        <f t="shared" si="3"/>
        <v>2.3500000000000227</v>
      </c>
      <c r="E76" s="361">
        <f t="shared" si="5"/>
        <v>0.005388054568382489</v>
      </c>
      <c r="F76" s="284">
        <v>2.3500000000000227</v>
      </c>
      <c r="G76" s="166">
        <f t="shared" si="4"/>
        <v>0</v>
      </c>
    </row>
    <row r="77" spans="1:7" s="70" customFormat="1" ht="13.5">
      <c r="A77" s="206" t="s">
        <v>240</v>
      </c>
      <c r="B77" s="293">
        <f>Volume!J78</f>
        <v>905.9</v>
      </c>
      <c r="C77" s="71">
        <v>906.15</v>
      </c>
      <c r="D77" s="284">
        <f t="shared" si="3"/>
        <v>0.25</v>
      </c>
      <c r="E77" s="361">
        <f t="shared" si="5"/>
        <v>0.0002759686499613644</v>
      </c>
      <c r="F77" s="284">
        <v>4.900000000000091</v>
      </c>
      <c r="G77" s="166">
        <f t="shared" si="4"/>
        <v>-4.650000000000091</v>
      </c>
    </row>
    <row r="78" spans="1:7" s="70" customFormat="1" ht="13.5">
      <c r="A78" s="206" t="s">
        <v>223</v>
      </c>
      <c r="B78" s="293">
        <f>Volume!J79</f>
        <v>235.15</v>
      </c>
      <c r="C78" s="71">
        <v>217.45</v>
      </c>
      <c r="D78" s="284">
        <f t="shared" si="3"/>
        <v>-17.700000000000017</v>
      </c>
      <c r="E78" s="361">
        <f t="shared" si="5"/>
        <v>-0.075271103550925</v>
      </c>
      <c r="F78" s="284">
        <v>-18.1</v>
      </c>
      <c r="G78" s="166">
        <f t="shared" si="4"/>
        <v>0.39999999999998437</v>
      </c>
    </row>
    <row r="79" spans="1:7" s="70" customFormat="1" ht="13.5">
      <c r="A79" s="206" t="s">
        <v>186</v>
      </c>
      <c r="B79" s="293">
        <f>Volume!J80</f>
        <v>272.2</v>
      </c>
      <c r="C79" s="71">
        <v>273.55</v>
      </c>
      <c r="D79" s="284">
        <f t="shared" si="3"/>
        <v>1.3500000000000227</v>
      </c>
      <c r="E79" s="361">
        <f t="shared" si="5"/>
        <v>0.004959588537839907</v>
      </c>
      <c r="F79" s="284">
        <v>0.44999999999998863</v>
      </c>
      <c r="G79" s="166">
        <f t="shared" si="4"/>
        <v>0.9000000000000341</v>
      </c>
    </row>
    <row r="80" spans="1:7" s="70" customFormat="1" ht="13.5">
      <c r="A80" s="206" t="s">
        <v>161</v>
      </c>
      <c r="B80" s="293">
        <f>Volume!J81</f>
        <v>39.8</v>
      </c>
      <c r="C80" s="71">
        <v>39.95</v>
      </c>
      <c r="D80" s="284">
        <f t="shared" si="3"/>
        <v>0.15000000000000568</v>
      </c>
      <c r="E80" s="361">
        <f t="shared" si="5"/>
        <v>0.0037688442211056706</v>
      </c>
      <c r="F80" s="284">
        <v>0.14999999999999858</v>
      </c>
      <c r="G80" s="166">
        <f t="shared" si="4"/>
        <v>7.105427357601002E-15</v>
      </c>
    </row>
    <row r="81" spans="1:7" s="70" customFormat="1" ht="13.5">
      <c r="A81" s="206" t="s">
        <v>8</v>
      </c>
      <c r="B81" s="293">
        <f>Volume!J82</f>
        <v>132.4</v>
      </c>
      <c r="C81" s="71">
        <v>133.05</v>
      </c>
      <c r="D81" s="284">
        <f t="shared" si="3"/>
        <v>0.6500000000000057</v>
      </c>
      <c r="E81" s="361">
        <f t="shared" si="5"/>
        <v>0.004909365558912429</v>
      </c>
      <c r="F81" s="284">
        <v>0.5</v>
      </c>
      <c r="G81" s="166">
        <f t="shared" si="4"/>
        <v>0.15000000000000568</v>
      </c>
    </row>
    <row r="82" spans="1:8" s="26" customFormat="1" ht="13.5">
      <c r="A82" s="206" t="s">
        <v>195</v>
      </c>
      <c r="B82" s="293">
        <f>Volume!J83</f>
        <v>11.7</v>
      </c>
      <c r="C82" s="71">
        <v>11.8</v>
      </c>
      <c r="D82" s="284">
        <f t="shared" si="3"/>
        <v>0.10000000000000142</v>
      </c>
      <c r="E82" s="361">
        <f t="shared" si="5"/>
        <v>0.00854700854700867</v>
      </c>
      <c r="F82" s="284">
        <v>0.049999999999998934</v>
      </c>
      <c r="G82" s="166">
        <f t="shared" si="4"/>
        <v>0.05000000000000249</v>
      </c>
      <c r="H82" s="70"/>
    </row>
    <row r="83" spans="1:7" s="70" customFormat="1" ht="13.5">
      <c r="A83" s="206" t="s">
        <v>218</v>
      </c>
      <c r="B83" s="293">
        <f>Volume!J84</f>
        <v>209.3</v>
      </c>
      <c r="C83" s="71">
        <v>209.5</v>
      </c>
      <c r="D83" s="284">
        <f t="shared" si="3"/>
        <v>0.19999999999998863</v>
      </c>
      <c r="E83" s="361">
        <f t="shared" si="5"/>
        <v>0.0009555661729574229</v>
      </c>
      <c r="F83" s="284">
        <v>-1.3500000000000227</v>
      </c>
      <c r="G83" s="166">
        <f t="shared" si="4"/>
        <v>1.5500000000000114</v>
      </c>
    </row>
    <row r="84" spans="1:7" s="70" customFormat="1" ht="13.5">
      <c r="A84" s="206" t="s">
        <v>187</v>
      </c>
      <c r="B84" s="293">
        <f>Volume!J85</f>
        <v>204.85</v>
      </c>
      <c r="C84" s="71">
        <v>206.2</v>
      </c>
      <c r="D84" s="284">
        <f t="shared" si="3"/>
        <v>1.3499999999999943</v>
      </c>
      <c r="E84" s="361">
        <f t="shared" si="5"/>
        <v>0.006590187942396848</v>
      </c>
      <c r="F84" s="284">
        <v>1.0999999999999943</v>
      </c>
      <c r="G84" s="166">
        <f t="shared" si="4"/>
        <v>0.25</v>
      </c>
    </row>
    <row r="85" spans="1:7" s="70" customFormat="1" ht="13.5">
      <c r="A85" s="206" t="s">
        <v>162</v>
      </c>
      <c r="B85" s="293">
        <f>Volume!J86</f>
        <v>58.2</v>
      </c>
      <c r="C85" s="71">
        <v>58.45</v>
      </c>
      <c r="D85" s="284">
        <f t="shared" si="3"/>
        <v>0.25</v>
      </c>
      <c r="E85" s="361">
        <f t="shared" si="5"/>
        <v>0.0042955326460481094</v>
      </c>
      <c r="F85" s="284">
        <v>0.10000000000000142</v>
      </c>
      <c r="G85" s="166">
        <f t="shared" si="4"/>
        <v>0.14999999999999858</v>
      </c>
    </row>
    <row r="86" spans="1:7" s="70" customFormat="1" ht="13.5">
      <c r="A86" s="206" t="s">
        <v>163</v>
      </c>
      <c r="B86" s="293">
        <f>Volume!J87</f>
        <v>241.85</v>
      </c>
      <c r="C86" s="71">
        <v>242.1</v>
      </c>
      <c r="D86" s="284">
        <f t="shared" si="3"/>
        <v>0.25</v>
      </c>
      <c r="E86" s="361">
        <f t="shared" si="5"/>
        <v>0.0010336985734959686</v>
      </c>
      <c r="F86" s="284">
        <v>1.3499999999999943</v>
      </c>
      <c r="G86" s="166">
        <f t="shared" si="4"/>
        <v>-1.0999999999999943</v>
      </c>
    </row>
    <row r="87" spans="1:7" s="70" customFormat="1" ht="13.5">
      <c r="A87" s="206" t="s">
        <v>137</v>
      </c>
      <c r="B87" s="293">
        <f>Volume!J88</f>
        <v>143.1</v>
      </c>
      <c r="C87" s="71">
        <v>143.85</v>
      </c>
      <c r="D87" s="284">
        <f t="shared" si="3"/>
        <v>0.75</v>
      </c>
      <c r="E87" s="361">
        <f t="shared" si="5"/>
        <v>0.005241090146750524</v>
      </c>
      <c r="F87" s="284">
        <v>0.5</v>
      </c>
      <c r="G87" s="166">
        <f t="shared" si="4"/>
        <v>0.25</v>
      </c>
    </row>
    <row r="88" spans="1:7" s="70" customFormat="1" ht="13.5">
      <c r="A88" s="206" t="s">
        <v>50</v>
      </c>
      <c r="B88" s="293">
        <f>Volume!J89</f>
        <v>820.3</v>
      </c>
      <c r="C88" s="71">
        <v>799.45</v>
      </c>
      <c r="D88" s="284">
        <f t="shared" si="3"/>
        <v>-20.84999999999991</v>
      </c>
      <c r="E88" s="361">
        <f t="shared" si="5"/>
        <v>-0.025417530171888223</v>
      </c>
      <c r="F88" s="284">
        <v>-14.4</v>
      </c>
      <c r="G88" s="166">
        <f t="shared" si="4"/>
        <v>-6.449999999999909</v>
      </c>
    </row>
    <row r="89" spans="1:7" s="70" customFormat="1" ht="13.5">
      <c r="A89" s="206" t="s">
        <v>188</v>
      </c>
      <c r="B89" s="293">
        <f>Volume!J90</f>
        <v>195.45</v>
      </c>
      <c r="C89" s="71">
        <v>195.25</v>
      </c>
      <c r="D89" s="284">
        <f t="shared" si="3"/>
        <v>-0.19999999999998863</v>
      </c>
      <c r="E89" s="361">
        <f t="shared" si="5"/>
        <v>-0.0010232796111536897</v>
      </c>
      <c r="F89" s="284">
        <v>0.5999999999999943</v>
      </c>
      <c r="G89" s="166">
        <f t="shared" si="4"/>
        <v>-0.799999999999983</v>
      </c>
    </row>
    <row r="90" spans="1:7" s="70" customFormat="1" ht="13.5">
      <c r="A90" s="206" t="s">
        <v>94</v>
      </c>
      <c r="B90" s="293">
        <f>Volume!J91</f>
        <v>228.5</v>
      </c>
      <c r="C90" s="71">
        <v>229</v>
      </c>
      <c r="D90" s="284">
        <f t="shared" si="3"/>
        <v>0.5</v>
      </c>
      <c r="E90" s="361">
        <f t="shared" si="5"/>
        <v>0.002188183807439825</v>
      </c>
      <c r="F90" s="284">
        <v>-0.09999999999999432</v>
      </c>
      <c r="G90" s="166">
        <f t="shared" si="4"/>
        <v>0.5999999999999943</v>
      </c>
    </row>
    <row r="91" spans="1:7" s="70" customFormat="1" ht="13.5">
      <c r="A91" s="206" t="s">
        <v>360</v>
      </c>
      <c r="B91" s="399">
        <f>Volume!J92</f>
        <v>460.9</v>
      </c>
      <c r="C91" s="71">
        <v>462.25</v>
      </c>
      <c r="D91" s="398">
        <f t="shared" si="3"/>
        <v>1.3500000000000227</v>
      </c>
      <c r="E91" s="361">
        <f t="shared" si="5"/>
        <v>0.002929051855066224</v>
      </c>
      <c r="F91" s="398">
        <v>2.75</v>
      </c>
      <c r="G91" s="166">
        <f t="shared" si="4"/>
        <v>-1.3999999999999773</v>
      </c>
    </row>
    <row r="92" spans="1:7" s="70" customFormat="1" ht="13.5">
      <c r="A92" s="206" t="s">
        <v>241</v>
      </c>
      <c r="B92" s="293">
        <f>Volume!J93</f>
        <v>401.4</v>
      </c>
      <c r="C92" s="71">
        <v>402.75</v>
      </c>
      <c r="D92" s="284">
        <f t="shared" si="3"/>
        <v>1.3500000000000227</v>
      </c>
      <c r="E92" s="361">
        <f t="shared" si="5"/>
        <v>0.0033632286995516265</v>
      </c>
      <c r="F92" s="284">
        <v>0.5500000000000114</v>
      </c>
      <c r="G92" s="166">
        <f t="shared" si="4"/>
        <v>0.8000000000000114</v>
      </c>
    </row>
    <row r="93" spans="1:7" s="70" customFormat="1" ht="13.5">
      <c r="A93" s="206" t="s">
        <v>95</v>
      </c>
      <c r="B93" s="293">
        <f>Volume!J94</f>
        <v>507.8</v>
      </c>
      <c r="C93" s="71">
        <v>509.85</v>
      </c>
      <c r="D93" s="284">
        <f t="shared" si="3"/>
        <v>2.0500000000000114</v>
      </c>
      <c r="E93" s="361">
        <f t="shared" si="5"/>
        <v>0.004037022449783402</v>
      </c>
      <c r="F93" s="284">
        <v>1.5</v>
      </c>
      <c r="G93" s="166">
        <f t="shared" si="4"/>
        <v>0.5500000000000114</v>
      </c>
    </row>
    <row r="94" spans="1:7" s="70" customFormat="1" ht="13.5">
      <c r="A94" s="206" t="s">
        <v>242</v>
      </c>
      <c r="B94" s="293">
        <f>Volume!J95</f>
        <v>147.45</v>
      </c>
      <c r="C94" s="71">
        <v>147.85</v>
      </c>
      <c r="D94" s="284">
        <f t="shared" si="3"/>
        <v>0.4000000000000057</v>
      </c>
      <c r="E94" s="361">
        <f t="shared" si="5"/>
        <v>0.002712783994574471</v>
      </c>
      <c r="F94" s="284">
        <v>0.4000000000000057</v>
      </c>
      <c r="G94" s="166">
        <f t="shared" si="4"/>
        <v>0</v>
      </c>
    </row>
    <row r="95" spans="1:7" s="70" customFormat="1" ht="13.5">
      <c r="A95" s="206" t="s">
        <v>243</v>
      </c>
      <c r="B95" s="293">
        <f>Volume!J96</f>
        <v>1011.7</v>
      </c>
      <c r="C95" s="71">
        <v>1015.3</v>
      </c>
      <c r="D95" s="284">
        <f t="shared" si="3"/>
        <v>3.599999999999909</v>
      </c>
      <c r="E95" s="361">
        <f t="shared" si="5"/>
        <v>0.003558367104872896</v>
      </c>
      <c r="F95" s="284">
        <v>2.25</v>
      </c>
      <c r="G95" s="166">
        <f t="shared" si="4"/>
        <v>1.349999999999909</v>
      </c>
    </row>
    <row r="96" spans="1:7" s="70" customFormat="1" ht="13.5">
      <c r="A96" s="206" t="s">
        <v>244</v>
      </c>
      <c r="B96" s="293">
        <f>Volume!J97</f>
        <v>375.45</v>
      </c>
      <c r="C96" s="71">
        <v>376</v>
      </c>
      <c r="D96" s="284">
        <f t="shared" si="3"/>
        <v>0.5500000000000114</v>
      </c>
      <c r="E96" s="361">
        <f t="shared" si="5"/>
        <v>0.0014649087761353346</v>
      </c>
      <c r="F96" s="284">
        <v>0</v>
      </c>
      <c r="G96" s="166">
        <f t="shared" si="4"/>
        <v>0.5500000000000114</v>
      </c>
    </row>
    <row r="97" spans="1:7" s="70" customFormat="1" ht="13.5">
      <c r="A97" s="206" t="s">
        <v>251</v>
      </c>
      <c r="B97" s="293">
        <f>Volume!J98</f>
        <v>466.25</v>
      </c>
      <c r="C97" s="71">
        <v>468.4</v>
      </c>
      <c r="D97" s="284">
        <f t="shared" si="3"/>
        <v>2.1499999999999773</v>
      </c>
      <c r="E97" s="361">
        <f t="shared" si="5"/>
        <v>0.004611260053619254</v>
      </c>
      <c r="F97" s="284">
        <v>1.5500000000000114</v>
      </c>
      <c r="G97" s="166">
        <f t="shared" si="4"/>
        <v>0.5999999999999659</v>
      </c>
    </row>
    <row r="98" spans="1:7" s="70" customFormat="1" ht="13.5">
      <c r="A98" s="206" t="s">
        <v>113</v>
      </c>
      <c r="B98" s="293">
        <f>Volume!J99</f>
        <v>540.2</v>
      </c>
      <c r="C98" s="71">
        <v>542.75</v>
      </c>
      <c r="D98" s="284">
        <f t="shared" si="3"/>
        <v>2.5499999999999545</v>
      </c>
      <c r="E98" s="361">
        <f t="shared" si="5"/>
        <v>0.004720473898556006</v>
      </c>
      <c r="F98" s="284">
        <v>3</v>
      </c>
      <c r="G98" s="166">
        <f t="shared" si="4"/>
        <v>-0.4500000000000455</v>
      </c>
    </row>
    <row r="99" spans="1:7" s="70" customFormat="1" ht="13.5">
      <c r="A99" s="206" t="s">
        <v>164</v>
      </c>
      <c r="B99" s="293">
        <f>Volume!J100</f>
        <v>577.25</v>
      </c>
      <c r="C99" s="71">
        <v>578.4</v>
      </c>
      <c r="D99" s="284">
        <f t="shared" si="3"/>
        <v>1.1499999999999773</v>
      </c>
      <c r="E99" s="361">
        <f t="shared" si="5"/>
        <v>0.0019922044174967126</v>
      </c>
      <c r="F99" s="284">
        <v>2.7999999999999545</v>
      </c>
      <c r="G99" s="166">
        <f t="shared" si="4"/>
        <v>-1.6499999999999773</v>
      </c>
    </row>
    <row r="100" spans="1:7" s="70" customFormat="1" ht="13.5">
      <c r="A100" s="206" t="s">
        <v>219</v>
      </c>
      <c r="B100" s="293">
        <f>Volume!J101</f>
        <v>1253.7</v>
      </c>
      <c r="C100" s="71">
        <v>1259.05</v>
      </c>
      <c r="D100" s="284">
        <f t="shared" si="3"/>
        <v>5.349999999999909</v>
      </c>
      <c r="E100" s="361">
        <f t="shared" si="5"/>
        <v>0.0042673685889765564</v>
      </c>
      <c r="F100" s="284">
        <v>5.099999999999909</v>
      </c>
      <c r="G100" s="166">
        <f t="shared" si="4"/>
        <v>0.25</v>
      </c>
    </row>
    <row r="101" spans="1:10" s="70" customFormat="1" ht="13.5">
      <c r="A101" s="206" t="s">
        <v>233</v>
      </c>
      <c r="B101" s="293">
        <f>Volume!J102</f>
        <v>64.1</v>
      </c>
      <c r="C101" s="71">
        <v>64.25</v>
      </c>
      <c r="D101" s="284">
        <f t="shared" si="3"/>
        <v>0.15000000000000568</v>
      </c>
      <c r="E101" s="361">
        <f t="shared" si="5"/>
        <v>0.0023400936037442388</v>
      </c>
      <c r="F101" s="284">
        <v>0.3500000000000014</v>
      </c>
      <c r="G101" s="166">
        <f t="shared" si="4"/>
        <v>-0.19999999999999574</v>
      </c>
      <c r="J101" s="15"/>
    </row>
    <row r="102" spans="1:10" s="70" customFormat="1" ht="13.5">
      <c r="A102" s="206" t="s">
        <v>252</v>
      </c>
      <c r="B102" s="293">
        <f>Volume!J103</f>
        <v>82.75</v>
      </c>
      <c r="C102" s="71">
        <v>82.6</v>
      </c>
      <c r="D102" s="284">
        <f t="shared" si="3"/>
        <v>-0.15000000000000568</v>
      </c>
      <c r="E102" s="361">
        <f t="shared" si="5"/>
        <v>-0.0018126888217523346</v>
      </c>
      <c r="F102" s="284">
        <v>0.30000000000001137</v>
      </c>
      <c r="G102" s="166">
        <f t="shared" si="4"/>
        <v>-0.45000000000001705</v>
      </c>
      <c r="J102" s="15"/>
    </row>
    <row r="103" spans="1:7" s="70" customFormat="1" ht="13.5">
      <c r="A103" s="206" t="s">
        <v>220</v>
      </c>
      <c r="B103" s="293">
        <f>Volume!J104</f>
        <v>476.65</v>
      </c>
      <c r="C103" s="71">
        <v>478.85</v>
      </c>
      <c r="D103" s="284">
        <f t="shared" si="3"/>
        <v>2.2000000000000455</v>
      </c>
      <c r="E103" s="361">
        <f t="shared" si="5"/>
        <v>0.004615545998111917</v>
      </c>
      <c r="F103" s="284">
        <v>-2.4499999999999886</v>
      </c>
      <c r="G103" s="166">
        <f t="shared" si="4"/>
        <v>4.650000000000034</v>
      </c>
    </row>
    <row r="104" spans="1:7" s="70" customFormat="1" ht="13.5">
      <c r="A104" s="206" t="s">
        <v>221</v>
      </c>
      <c r="B104" s="293">
        <f>Volume!J105</f>
        <v>1264.45</v>
      </c>
      <c r="C104" s="71">
        <v>1269.15</v>
      </c>
      <c r="D104" s="284">
        <f t="shared" si="3"/>
        <v>4.7000000000000455</v>
      </c>
      <c r="E104" s="361">
        <f t="shared" si="5"/>
        <v>0.0037170311202499467</v>
      </c>
      <c r="F104" s="284">
        <v>3.75</v>
      </c>
      <c r="G104" s="166">
        <f t="shared" si="4"/>
        <v>0.9500000000000455</v>
      </c>
    </row>
    <row r="105" spans="1:7" s="70" customFormat="1" ht="13.5">
      <c r="A105" s="206" t="s">
        <v>51</v>
      </c>
      <c r="B105" s="293">
        <f>Volume!J106</f>
        <v>158.8</v>
      </c>
      <c r="C105" s="71">
        <v>159.5</v>
      </c>
      <c r="D105" s="284">
        <f t="shared" si="3"/>
        <v>0.6999999999999886</v>
      </c>
      <c r="E105" s="361">
        <f t="shared" si="5"/>
        <v>0.004408060453400432</v>
      </c>
      <c r="F105" s="284">
        <v>0.20000000000001705</v>
      </c>
      <c r="G105" s="166">
        <f t="shared" si="4"/>
        <v>0.4999999999999716</v>
      </c>
    </row>
    <row r="106" spans="1:8" s="26" customFormat="1" ht="13.5">
      <c r="A106" s="206" t="s">
        <v>245</v>
      </c>
      <c r="B106" s="293">
        <f>Volume!J107</f>
        <v>1134.85</v>
      </c>
      <c r="C106" s="71">
        <v>1138</v>
      </c>
      <c r="D106" s="284">
        <f t="shared" si="3"/>
        <v>3.150000000000091</v>
      </c>
      <c r="E106" s="361">
        <f t="shared" si="5"/>
        <v>0.00277569722870872</v>
      </c>
      <c r="F106" s="284">
        <v>0.9500000000000455</v>
      </c>
      <c r="G106" s="166">
        <f t="shared" si="4"/>
        <v>2.2000000000000455</v>
      </c>
      <c r="H106" s="70"/>
    </row>
    <row r="107" spans="1:8" s="26" customFormat="1" ht="13.5">
      <c r="A107" s="206" t="s">
        <v>196</v>
      </c>
      <c r="B107" s="293">
        <f>Volume!J108</f>
        <v>187.5</v>
      </c>
      <c r="C107" s="71">
        <v>188.1</v>
      </c>
      <c r="D107" s="284">
        <f t="shared" si="3"/>
        <v>0.5999999999999943</v>
      </c>
      <c r="E107" s="361">
        <f t="shared" si="5"/>
        <v>0.00319999999999997</v>
      </c>
      <c r="F107" s="284">
        <v>1.0500000000000114</v>
      </c>
      <c r="G107" s="166">
        <f t="shared" si="4"/>
        <v>-0.45000000000001705</v>
      </c>
      <c r="H107" s="70"/>
    </row>
    <row r="108" spans="1:7" s="70" customFormat="1" ht="13.5">
      <c r="A108" s="206" t="s">
        <v>197</v>
      </c>
      <c r="B108" s="293">
        <f>Volume!J109</f>
        <v>334.1</v>
      </c>
      <c r="C108" s="71">
        <v>335.2</v>
      </c>
      <c r="D108" s="284">
        <f t="shared" si="3"/>
        <v>1.099999999999966</v>
      </c>
      <c r="E108" s="361">
        <f t="shared" si="5"/>
        <v>0.0032924274169409333</v>
      </c>
      <c r="F108" s="284">
        <v>1.3000000000000114</v>
      </c>
      <c r="G108" s="166">
        <f t="shared" si="4"/>
        <v>-0.20000000000004547</v>
      </c>
    </row>
    <row r="109" spans="1:7" s="70" customFormat="1" ht="13.5">
      <c r="A109" s="206" t="s">
        <v>165</v>
      </c>
      <c r="B109" s="293">
        <f>Volume!J110</f>
        <v>551.75</v>
      </c>
      <c r="C109" s="71">
        <v>552.35</v>
      </c>
      <c r="D109" s="284">
        <f t="shared" si="3"/>
        <v>0.6000000000000227</v>
      </c>
      <c r="E109" s="361">
        <f t="shared" si="5"/>
        <v>0.0010874490258269555</v>
      </c>
      <c r="F109" s="284">
        <v>2.0499999999999545</v>
      </c>
      <c r="G109" s="166">
        <f t="shared" si="4"/>
        <v>-1.4499999999999318</v>
      </c>
    </row>
    <row r="110" spans="1:7" s="70" customFormat="1" ht="13.5">
      <c r="A110" s="206" t="s">
        <v>166</v>
      </c>
      <c r="B110" s="293">
        <f>Volume!J111</f>
        <v>980.05</v>
      </c>
      <c r="C110" s="71">
        <v>970.35</v>
      </c>
      <c r="D110" s="284">
        <f t="shared" si="3"/>
        <v>-9.699999999999932</v>
      </c>
      <c r="E110" s="361">
        <f t="shared" si="5"/>
        <v>-0.009897454211519751</v>
      </c>
      <c r="F110" s="284">
        <v>-2.050000000000068</v>
      </c>
      <c r="G110" s="166">
        <f t="shared" si="4"/>
        <v>-7.649999999999864</v>
      </c>
    </row>
    <row r="111" spans="1:7" s="70" customFormat="1" ht="13.5">
      <c r="A111" s="206" t="s">
        <v>231</v>
      </c>
      <c r="B111" s="293">
        <f>Volume!J112</f>
        <v>1331.4</v>
      </c>
      <c r="C111" s="71">
        <v>1329.6</v>
      </c>
      <c r="D111" s="284">
        <f t="shared" si="3"/>
        <v>-1.800000000000182</v>
      </c>
      <c r="E111" s="361">
        <f t="shared" si="5"/>
        <v>-0.0013519603424967566</v>
      </c>
      <c r="F111" s="284">
        <v>5.600000000000136</v>
      </c>
      <c r="G111" s="166">
        <f t="shared" si="4"/>
        <v>-7.400000000000318</v>
      </c>
    </row>
    <row r="112" spans="1:7" s="70" customFormat="1" ht="13.5">
      <c r="A112" s="206" t="s">
        <v>246</v>
      </c>
      <c r="B112" s="293">
        <f>Volume!J113</f>
        <v>1303.7</v>
      </c>
      <c r="C112" s="71">
        <v>1306.6</v>
      </c>
      <c r="D112" s="284">
        <f t="shared" si="3"/>
        <v>2.8999999999998636</v>
      </c>
      <c r="E112" s="361">
        <f t="shared" si="5"/>
        <v>0.002224438137608241</v>
      </c>
      <c r="F112" s="284">
        <v>0.34999999999990905</v>
      </c>
      <c r="G112" s="166">
        <f t="shared" si="4"/>
        <v>2.5499999999999545</v>
      </c>
    </row>
    <row r="113" spans="1:7" s="70" customFormat="1" ht="13.5">
      <c r="A113" s="206" t="s">
        <v>105</v>
      </c>
      <c r="B113" s="293">
        <f>Volume!J114</f>
        <v>73.3</v>
      </c>
      <c r="C113" s="71">
        <v>73.6</v>
      </c>
      <c r="D113" s="284">
        <f t="shared" si="3"/>
        <v>0.29999999999999716</v>
      </c>
      <c r="E113" s="361">
        <f t="shared" si="5"/>
        <v>0.004092769440654805</v>
      </c>
      <c r="F113" s="284">
        <v>0</v>
      </c>
      <c r="G113" s="166">
        <f t="shared" si="4"/>
        <v>0.29999999999999716</v>
      </c>
    </row>
    <row r="114" spans="1:7" s="70" customFormat="1" ht="13.5">
      <c r="A114" s="206" t="s">
        <v>167</v>
      </c>
      <c r="B114" s="293">
        <f>Volume!J115</f>
        <v>224.35</v>
      </c>
      <c r="C114" s="71">
        <v>222.65</v>
      </c>
      <c r="D114" s="284">
        <f t="shared" si="3"/>
        <v>-1.6999999999999886</v>
      </c>
      <c r="E114" s="361">
        <f t="shared" si="5"/>
        <v>-0.007577445954981006</v>
      </c>
      <c r="F114" s="284">
        <v>-0.19999999999998863</v>
      </c>
      <c r="G114" s="166">
        <f t="shared" si="4"/>
        <v>-1.5</v>
      </c>
    </row>
    <row r="115" spans="1:7" s="70" customFormat="1" ht="13.5">
      <c r="A115" s="206" t="s">
        <v>224</v>
      </c>
      <c r="B115" s="293">
        <f>Volume!J116</f>
        <v>858.25</v>
      </c>
      <c r="C115" s="71">
        <v>860.6</v>
      </c>
      <c r="D115" s="284">
        <f t="shared" si="3"/>
        <v>2.3500000000000227</v>
      </c>
      <c r="E115" s="361">
        <f t="shared" si="5"/>
        <v>0.0027381299155258055</v>
      </c>
      <c r="F115" s="284">
        <v>1.25</v>
      </c>
      <c r="G115" s="166">
        <f t="shared" si="4"/>
        <v>1.1000000000000227</v>
      </c>
    </row>
    <row r="116" spans="1:7" s="70" customFormat="1" ht="13.5">
      <c r="A116" s="206" t="s">
        <v>247</v>
      </c>
      <c r="B116" s="293">
        <f>Volume!J117</f>
        <v>558.9</v>
      </c>
      <c r="C116" s="71">
        <v>558.7</v>
      </c>
      <c r="D116" s="284">
        <f t="shared" si="3"/>
        <v>-0.1999999999999318</v>
      </c>
      <c r="E116" s="361">
        <f t="shared" si="5"/>
        <v>-0.00035784576847366575</v>
      </c>
      <c r="F116" s="284">
        <v>1.2000000000000455</v>
      </c>
      <c r="G116" s="166">
        <f t="shared" si="4"/>
        <v>-1.3999999999999773</v>
      </c>
    </row>
    <row r="117" spans="1:7" s="70" customFormat="1" ht="13.5">
      <c r="A117" s="206" t="s">
        <v>201</v>
      </c>
      <c r="B117" s="293">
        <f>Volume!J118</f>
        <v>459.15</v>
      </c>
      <c r="C117" s="71">
        <v>460.9</v>
      </c>
      <c r="D117" s="284">
        <f t="shared" si="3"/>
        <v>1.75</v>
      </c>
      <c r="E117" s="361">
        <f t="shared" si="5"/>
        <v>0.0038113906130894043</v>
      </c>
      <c r="F117" s="284">
        <v>0.9499999999999886</v>
      </c>
      <c r="G117" s="166">
        <f t="shared" si="4"/>
        <v>0.8000000000000114</v>
      </c>
    </row>
    <row r="118" spans="1:7" s="70" customFormat="1" ht="13.5">
      <c r="A118" s="206" t="s">
        <v>222</v>
      </c>
      <c r="B118" s="293">
        <f>Volume!J119</f>
        <v>716.65</v>
      </c>
      <c r="C118" s="71">
        <v>717.15</v>
      </c>
      <c r="D118" s="284">
        <f t="shared" si="3"/>
        <v>0.5</v>
      </c>
      <c r="E118" s="361">
        <f t="shared" si="5"/>
        <v>0.0006976906439684644</v>
      </c>
      <c r="F118" s="284">
        <v>1.2999999999999545</v>
      </c>
      <c r="G118" s="166">
        <f t="shared" si="4"/>
        <v>-0.7999999999999545</v>
      </c>
    </row>
    <row r="119" spans="1:7" s="70" customFormat="1" ht="13.5">
      <c r="A119" s="206" t="s">
        <v>133</v>
      </c>
      <c r="B119" s="293">
        <f>Volume!J120</f>
        <v>1160.2</v>
      </c>
      <c r="C119" s="71">
        <v>1154.85</v>
      </c>
      <c r="D119" s="284">
        <f t="shared" si="3"/>
        <v>-5.350000000000136</v>
      </c>
      <c r="E119" s="361">
        <f t="shared" si="5"/>
        <v>-0.004611273918290067</v>
      </c>
      <c r="F119" s="284">
        <v>-2.5</v>
      </c>
      <c r="G119" s="166">
        <f t="shared" si="4"/>
        <v>-2.8500000000001364</v>
      </c>
    </row>
    <row r="120" spans="1:7" s="70" customFormat="1" ht="13.5">
      <c r="A120" s="206" t="s">
        <v>248</v>
      </c>
      <c r="B120" s="293">
        <f>Volume!J121</f>
        <v>759.8</v>
      </c>
      <c r="C120" s="71">
        <v>761</v>
      </c>
      <c r="D120" s="284">
        <f t="shared" si="3"/>
        <v>1.2000000000000455</v>
      </c>
      <c r="E120" s="361">
        <f t="shared" si="5"/>
        <v>0.001579362990260655</v>
      </c>
      <c r="F120" s="284">
        <v>2.449999999999932</v>
      </c>
      <c r="G120" s="166">
        <f t="shared" si="4"/>
        <v>-1.2499999999998863</v>
      </c>
    </row>
    <row r="121" spans="1:7" s="70" customFormat="1" ht="13.5">
      <c r="A121" s="206" t="s">
        <v>189</v>
      </c>
      <c r="B121" s="293">
        <f>Volume!J122</f>
        <v>87.65</v>
      </c>
      <c r="C121" s="71">
        <v>87.4</v>
      </c>
      <c r="D121" s="284">
        <f t="shared" si="3"/>
        <v>-0.25</v>
      </c>
      <c r="E121" s="361">
        <f t="shared" si="5"/>
        <v>-0.002852253280091272</v>
      </c>
      <c r="F121" s="284">
        <v>-0.20000000000000284</v>
      </c>
      <c r="G121" s="166">
        <f t="shared" si="4"/>
        <v>-0.04999999999999716</v>
      </c>
    </row>
    <row r="122" spans="1:7" s="70" customFormat="1" ht="13.5">
      <c r="A122" s="206" t="s">
        <v>96</v>
      </c>
      <c r="B122" s="293">
        <f>Volume!J123</f>
        <v>119.15</v>
      </c>
      <c r="C122" s="71">
        <v>120</v>
      </c>
      <c r="D122" s="284">
        <f t="shared" si="3"/>
        <v>0.8499999999999943</v>
      </c>
      <c r="E122" s="361">
        <f t="shared" si="5"/>
        <v>0.007133864876206414</v>
      </c>
      <c r="F122" s="284">
        <v>0.10000000000000853</v>
      </c>
      <c r="G122" s="166">
        <f t="shared" si="4"/>
        <v>0.7499999999999858</v>
      </c>
    </row>
    <row r="123" spans="1:7" s="70" customFormat="1" ht="13.5">
      <c r="A123" s="206" t="s">
        <v>168</v>
      </c>
      <c r="B123" s="293">
        <f>Volume!J124</f>
        <v>458.65</v>
      </c>
      <c r="C123" s="71">
        <v>459</v>
      </c>
      <c r="D123" s="284">
        <f t="shared" si="3"/>
        <v>0.35000000000002274</v>
      </c>
      <c r="E123" s="361">
        <f t="shared" si="5"/>
        <v>0.0007631091246048681</v>
      </c>
      <c r="F123" s="284">
        <v>2.0500000000000114</v>
      </c>
      <c r="G123" s="166">
        <f t="shared" si="4"/>
        <v>-1.6999999999999886</v>
      </c>
    </row>
    <row r="124" spans="1:7" s="70" customFormat="1" ht="13.5">
      <c r="A124" s="206" t="s">
        <v>169</v>
      </c>
      <c r="B124" s="293">
        <f>Volume!J125</f>
        <v>48.25</v>
      </c>
      <c r="C124" s="71">
        <v>48.15</v>
      </c>
      <c r="D124" s="284">
        <f t="shared" si="3"/>
        <v>-0.10000000000000142</v>
      </c>
      <c r="E124" s="361">
        <f t="shared" si="5"/>
        <v>-0.0020725388601036563</v>
      </c>
      <c r="F124" s="284">
        <v>0.14999999999999858</v>
      </c>
      <c r="G124" s="166">
        <f t="shared" si="4"/>
        <v>-0.25</v>
      </c>
    </row>
    <row r="125" spans="1:7" s="70" customFormat="1" ht="13.5">
      <c r="A125" s="206" t="s">
        <v>170</v>
      </c>
      <c r="B125" s="293">
        <f>Volume!J126</f>
        <v>404.75</v>
      </c>
      <c r="C125" s="71">
        <v>407.2</v>
      </c>
      <c r="D125" s="284">
        <f t="shared" si="3"/>
        <v>2.4499999999999886</v>
      </c>
      <c r="E125" s="361">
        <f t="shared" si="5"/>
        <v>0.006053119209388483</v>
      </c>
      <c r="F125" s="284">
        <v>1.0500000000000114</v>
      </c>
      <c r="G125" s="166">
        <f t="shared" si="4"/>
        <v>1.3999999999999773</v>
      </c>
    </row>
    <row r="126" spans="1:12" s="70" customFormat="1" ht="13.5">
      <c r="A126" s="206" t="s">
        <v>52</v>
      </c>
      <c r="B126" s="293">
        <f>Volume!J127</f>
        <v>566.65</v>
      </c>
      <c r="C126" s="71">
        <v>564.75</v>
      </c>
      <c r="D126" s="284">
        <f t="shared" si="3"/>
        <v>-1.8999999999999773</v>
      </c>
      <c r="E126" s="361">
        <f t="shared" si="5"/>
        <v>-0.0033530397952880567</v>
      </c>
      <c r="F126" s="284">
        <v>-1.6499999999999773</v>
      </c>
      <c r="G126" s="166">
        <f t="shared" si="4"/>
        <v>-0.25</v>
      </c>
      <c r="L126" s="287"/>
    </row>
    <row r="127" spans="1:7" ht="13.5">
      <c r="A127" s="206" t="s">
        <v>171</v>
      </c>
      <c r="B127" s="293">
        <f>Volume!J128</f>
        <v>345.2</v>
      </c>
      <c r="C127" s="71">
        <v>347.25</v>
      </c>
      <c r="D127" s="284">
        <f t="shared" si="3"/>
        <v>2.0500000000000114</v>
      </c>
      <c r="E127" s="361">
        <f t="shared" si="5"/>
        <v>0.005938586326767125</v>
      </c>
      <c r="F127" s="284">
        <v>0.5</v>
      </c>
      <c r="G127" s="166">
        <f t="shared" si="4"/>
        <v>1.5500000000000114</v>
      </c>
    </row>
    <row r="128" spans="1:7" ht="14.25" thickBot="1">
      <c r="A128" s="207" t="s">
        <v>227</v>
      </c>
      <c r="B128" s="293">
        <f>Volume!J129</f>
        <v>342</v>
      </c>
      <c r="C128" s="71">
        <v>342</v>
      </c>
      <c r="D128" s="284">
        <f t="shared" si="3"/>
        <v>0</v>
      </c>
      <c r="E128" s="361">
        <f t="shared" si="5"/>
        <v>0</v>
      </c>
      <c r="F128" s="284">
        <v>0.14999999999997726</v>
      </c>
      <c r="G128" s="166">
        <f t="shared" si="4"/>
        <v>-0.14999999999997726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C134" sqref="C134"/>
    </sheetView>
  </sheetViews>
  <sheetFormatPr defaultColWidth="9.140625" defaultRowHeight="12.75"/>
  <cols>
    <col min="1" max="1" width="14.57421875" style="71" customWidth="1"/>
    <col min="2" max="2" width="13.00390625" style="71" customWidth="1"/>
    <col min="3" max="3" width="11.7109375" style="71" customWidth="1"/>
    <col min="4" max="4" width="11.28125" style="71" bestFit="1" customWidth="1"/>
    <col min="5" max="16384" width="9.140625" style="71" customWidth="1"/>
  </cols>
  <sheetData>
    <row r="1" spans="1:5" s="139" customFormat="1" ht="19.5" customHeight="1" thickBot="1">
      <c r="A1" s="435" t="s">
        <v>225</v>
      </c>
      <c r="B1" s="436"/>
      <c r="C1" s="436"/>
      <c r="D1" s="436"/>
      <c r="E1" s="436"/>
    </row>
    <row r="2" spans="1:5" s="70" customFormat="1" ht="14.25" thickBot="1">
      <c r="A2" s="140" t="s">
        <v>128</v>
      </c>
      <c r="B2" s="288" t="s">
        <v>230</v>
      </c>
      <c r="C2" s="34" t="s">
        <v>114</v>
      </c>
      <c r="D2" s="288" t="s">
        <v>138</v>
      </c>
      <c r="E2" s="218" t="s">
        <v>232</v>
      </c>
    </row>
    <row r="3" spans="1:5" s="70" customFormat="1" ht="13.5">
      <c r="A3" s="291" t="s">
        <v>229</v>
      </c>
      <c r="B3" s="191">
        <f>Margins!B6</f>
        <v>100</v>
      </c>
      <c r="C3" s="290">
        <f>Basis!B5</f>
        <v>3888.65</v>
      </c>
      <c r="D3" s="292">
        <f>Basis!C5</f>
        <v>3870.5</v>
      </c>
      <c r="E3" s="247">
        <f>Margins!$G$6</f>
        <v>38891.95</v>
      </c>
    </row>
    <row r="4" spans="1:5" s="70" customFormat="1" ht="13.5">
      <c r="A4" s="214" t="s">
        <v>149</v>
      </c>
      <c r="B4" s="191">
        <f>Margins!B7</f>
        <v>100</v>
      </c>
      <c r="C4" s="293">
        <f>Volume!J7</f>
        <v>3649.35</v>
      </c>
      <c r="D4" s="294">
        <f>Basis!C6</f>
        <v>3661.6</v>
      </c>
      <c r="E4" s="248">
        <f>Margins!$G$7</f>
        <v>75344.75</v>
      </c>
    </row>
    <row r="5" spans="1:5" s="70" customFormat="1" ht="13.5">
      <c r="A5" s="214" t="s">
        <v>0</v>
      </c>
      <c r="B5" s="191">
        <f>Margins!B8</f>
        <v>375</v>
      </c>
      <c r="C5" s="293">
        <f>Volume!J8</f>
        <v>1060.4</v>
      </c>
      <c r="D5" s="294">
        <f>Basis!C7</f>
        <v>1063.2</v>
      </c>
      <c r="E5" s="307">
        <f>Margins!G8</f>
        <v>77550</v>
      </c>
    </row>
    <row r="6" spans="1:5" s="70" customFormat="1" ht="13.5">
      <c r="A6" s="214" t="s">
        <v>16</v>
      </c>
      <c r="B6" s="191">
        <f>Margins!B15</f>
        <v>100</v>
      </c>
      <c r="C6" s="293">
        <f>Volume!J15</f>
        <v>2571.75</v>
      </c>
      <c r="D6" s="294">
        <f>Basis!C14</f>
        <v>2574.55</v>
      </c>
      <c r="E6" s="248">
        <f>Margins!G15</f>
        <v>40508.75</v>
      </c>
    </row>
    <row r="7" spans="1:5" s="15" customFormat="1" ht="13.5">
      <c r="A7" s="214" t="s">
        <v>249</v>
      </c>
      <c r="B7" s="191">
        <f>Margins!B20</f>
        <v>1000</v>
      </c>
      <c r="C7" s="293">
        <f>Volume!J20</f>
        <v>615.95</v>
      </c>
      <c r="D7" s="294">
        <f>Basis!C19</f>
        <v>614.05</v>
      </c>
      <c r="E7" s="308">
        <f>Margins!G20</f>
        <v>103967.5</v>
      </c>
    </row>
    <row r="8" spans="1:5" s="70" customFormat="1" ht="13.5">
      <c r="A8" s="214" t="s">
        <v>1</v>
      </c>
      <c r="B8" s="191">
        <f>Margins!B21</f>
        <v>150</v>
      </c>
      <c r="C8" s="293">
        <f>Volume!J21</f>
        <v>2500.3</v>
      </c>
      <c r="D8" s="294">
        <f>Basis!C20</f>
        <v>2509.5</v>
      </c>
      <c r="E8" s="248">
        <f>Margins!G21</f>
        <v>58430.25</v>
      </c>
    </row>
    <row r="9" spans="1:5" s="70" customFormat="1" ht="13.5">
      <c r="A9" s="214" t="s">
        <v>2</v>
      </c>
      <c r="B9" s="191">
        <f>Margins!B24</f>
        <v>1100</v>
      </c>
      <c r="C9" s="293">
        <f>Volume!J24</f>
        <v>325.2</v>
      </c>
      <c r="D9" s="294">
        <f>Basis!C23</f>
        <v>325.7</v>
      </c>
      <c r="E9" s="248">
        <f>Margins!G24</f>
        <v>56100</v>
      </c>
    </row>
    <row r="10" spans="1:5" s="70" customFormat="1" ht="13.5">
      <c r="A10" s="214" t="s">
        <v>3</v>
      </c>
      <c r="B10" s="191">
        <f>Margins!B29</f>
        <v>1250</v>
      </c>
      <c r="C10" s="293">
        <f>Volume!J29</f>
        <v>245.75</v>
      </c>
      <c r="D10" s="294">
        <f>Basis!C28</f>
        <v>246.65</v>
      </c>
      <c r="E10" s="248">
        <f>Margins!G29</f>
        <v>48584.375</v>
      </c>
    </row>
    <row r="11" spans="1:5" s="70" customFormat="1" ht="13.5">
      <c r="A11" s="214" t="s">
        <v>154</v>
      </c>
      <c r="B11" s="191">
        <f>Margins!B33</f>
        <v>1800</v>
      </c>
      <c r="C11" s="293">
        <f>Volume!J33</f>
        <v>147.4</v>
      </c>
      <c r="D11" s="294">
        <f>Basis!C32</f>
        <v>146.4</v>
      </c>
      <c r="E11" s="248">
        <f>Margins!G33</f>
        <v>42339.96</v>
      </c>
    </row>
    <row r="12" spans="1:5" s="70" customFormat="1" ht="13.5">
      <c r="A12" s="214" t="s">
        <v>27</v>
      </c>
      <c r="B12" s="191">
        <f>Margins!B35</f>
        <v>400</v>
      </c>
      <c r="C12" s="293">
        <f>Volume!J35</f>
        <v>806.75</v>
      </c>
      <c r="D12" s="294">
        <f>Basis!C34</f>
        <v>807.45</v>
      </c>
      <c r="E12" s="248">
        <f>Margins!G35</f>
        <v>50811</v>
      </c>
    </row>
    <row r="13" spans="1:5" s="70" customFormat="1" ht="13.5">
      <c r="A13" s="214" t="s">
        <v>103</v>
      </c>
      <c r="B13" s="191">
        <f>Margins!B39</f>
        <v>1500</v>
      </c>
      <c r="C13" s="293">
        <f>Volume!J39</f>
        <v>248</v>
      </c>
      <c r="D13" s="294">
        <f>Basis!C38</f>
        <v>243.05</v>
      </c>
      <c r="E13" s="248">
        <f>Margins!G39</f>
        <v>58470</v>
      </c>
    </row>
    <row r="14" spans="1:5" s="70" customFormat="1" ht="13.5">
      <c r="A14" s="214" t="s">
        <v>155</v>
      </c>
      <c r="B14" s="191">
        <f>Margins!B41</f>
        <v>300</v>
      </c>
      <c r="C14" s="293">
        <f>Volume!J41</f>
        <v>1124.6</v>
      </c>
      <c r="D14" s="294">
        <f>Basis!C40</f>
        <v>1130.05</v>
      </c>
      <c r="E14" s="248">
        <f>Margins!G41</f>
        <v>55071</v>
      </c>
    </row>
    <row r="15" spans="1:5" s="70" customFormat="1" ht="13.5">
      <c r="A15" s="214" t="s">
        <v>34</v>
      </c>
      <c r="B15" s="191">
        <f>Margins!B44</f>
        <v>175</v>
      </c>
      <c r="C15" s="293">
        <f>Volume!J44</f>
        <v>2728.45</v>
      </c>
      <c r="D15" s="294">
        <f>Basis!C43</f>
        <v>2712.45</v>
      </c>
      <c r="E15" s="248">
        <f>Margins!G43</f>
        <v>46326.0625</v>
      </c>
    </row>
    <row r="16" spans="1:5" s="70" customFormat="1" ht="13.5">
      <c r="A16" s="214" t="s">
        <v>28</v>
      </c>
      <c r="B16" s="191">
        <f>Margins!B45</f>
        <v>2062</v>
      </c>
      <c r="C16" s="293">
        <f>Volume!J45</f>
        <v>140.15</v>
      </c>
      <c r="D16" s="294">
        <f>Basis!C44</f>
        <v>140.65</v>
      </c>
      <c r="E16" s="248">
        <f>Margins!G45</f>
        <v>45379.465</v>
      </c>
    </row>
    <row r="17" spans="1:5" s="70" customFormat="1" ht="13.5">
      <c r="A17" s="214" t="s">
        <v>46</v>
      </c>
      <c r="B17" s="191">
        <f>Margins!B46</f>
        <v>650</v>
      </c>
      <c r="C17" s="293">
        <f>Volume!J46</f>
        <v>622.2</v>
      </c>
      <c r="D17" s="294">
        <f>Basis!C45</f>
        <v>621.15</v>
      </c>
      <c r="E17" s="248">
        <f>Margins!G46</f>
        <v>68698.5</v>
      </c>
    </row>
    <row r="18" spans="1:5" s="70" customFormat="1" ht="13.5">
      <c r="A18" s="214" t="s">
        <v>4</v>
      </c>
      <c r="B18" s="191">
        <f>Margins!B47</f>
        <v>300</v>
      </c>
      <c r="C18" s="293">
        <f>Volume!J47</f>
        <v>1553.65</v>
      </c>
      <c r="D18" s="294">
        <f>Basis!C46</f>
        <v>1546.75</v>
      </c>
      <c r="E18" s="248">
        <f>Margins!G47</f>
        <v>72603.75</v>
      </c>
    </row>
    <row r="19" spans="1:5" s="70" customFormat="1" ht="13.5">
      <c r="A19" s="214" t="s">
        <v>93</v>
      </c>
      <c r="B19" s="191">
        <f>Margins!B48</f>
        <v>400</v>
      </c>
      <c r="C19" s="293">
        <f>Volume!J48</f>
        <v>1056.4</v>
      </c>
      <c r="D19" s="294">
        <f>Basis!C47</f>
        <v>1058.65</v>
      </c>
      <c r="E19" s="248">
        <f>Margins!G48</f>
        <v>66156</v>
      </c>
    </row>
    <row r="20" spans="1:5" s="70" customFormat="1" ht="13.5">
      <c r="A20" s="214" t="s">
        <v>45</v>
      </c>
      <c r="B20" s="191">
        <f>Margins!B49</f>
        <v>400</v>
      </c>
      <c r="C20" s="293">
        <f>Volume!J49</f>
        <v>737</v>
      </c>
      <c r="D20" s="294">
        <f>Basis!C48</f>
        <v>730.2</v>
      </c>
      <c r="E20" s="248">
        <f>Margins!G49</f>
        <v>45392</v>
      </c>
    </row>
    <row r="21" spans="1:5" s="70" customFormat="1" ht="13.5">
      <c r="A21" s="214" t="s">
        <v>5</v>
      </c>
      <c r="B21" s="191">
        <f>Margins!B50</f>
        <v>1595</v>
      </c>
      <c r="C21" s="293">
        <f>Volume!J50</f>
        <v>177.95</v>
      </c>
      <c r="D21" s="294">
        <f>Basis!C49</f>
        <v>178.7</v>
      </c>
      <c r="E21" s="248">
        <f>Margins!G50</f>
        <v>44495.6193</v>
      </c>
    </row>
    <row r="22" spans="1:5" s="70" customFormat="1" ht="13.5">
      <c r="A22" s="214" t="s">
        <v>17</v>
      </c>
      <c r="B22" s="191">
        <f>Margins!B51</f>
        <v>1000</v>
      </c>
      <c r="C22" s="293">
        <f>Volume!J51</f>
        <v>230.75</v>
      </c>
      <c r="D22" s="294">
        <f>Basis!C50</f>
        <v>229.65</v>
      </c>
      <c r="E22" s="248">
        <f>Margins!G51</f>
        <v>60477.5</v>
      </c>
    </row>
    <row r="23" spans="1:5" s="70" customFormat="1" ht="13.5">
      <c r="A23" s="214" t="s">
        <v>18</v>
      </c>
      <c r="B23" s="191">
        <f>Margins!B52</f>
        <v>1300</v>
      </c>
      <c r="C23" s="293">
        <f>Volume!J52</f>
        <v>274.4</v>
      </c>
      <c r="D23" s="294">
        <f>Basis!C51</f>
        <v>271.2</v>
      </c>
      <c r="E23" s="248">
        <f>Margins!G52</f>
        <v>68575</v>
      </c>
    </row>
    <row r="24" spans="1:5" s="70" customFormat="1" ht="13.5">
      <c r="A24" s="214" t="s">
        <v>47</v>
      </c>
      <c r="B24" s="191">
        <f>Margins!B54</f>
        <v>700</v>
      </c>
      <c r="C24" s="293">
        <f>Volume!J54</f>
        <v>870.8</v>
      </c>
      <c r="D24" s="294">
        <f>Basis!C53</f>
        <v>863.85</v>
      </c>
      <c r="E24" s="248">
        <f>Margins!G54</f>
        <v>106764</v>
      </c>
    </row>
    <row r="25" spans="1:5" s="70" customFormat="1" ht="13.5">
      <c r="A25" s="214" t="s">
        <v>29</v>
      </c>
      <c r="B25" s="191">
        <f>Margins!B61</f>
        <v>200</v>
      </c>
      <c r="C25" s="293">
        <f>Volume!J61</f>
        <v>2233.5</v>
      </c>
      <c r="D25" s="294">
        <f>Basis!C60</f>
        <v>2235.95</v>
      </c>
      <c r="E25" s="248">
        <f>Margins!G61</f>
        <v>69499</v>
      </c>
    </row>
    <row r="26" spans="1:5" s="70" customFormat="1" ht="13.5">
      <c r="A26" s="214" t="s">
        <v>48</v>
      </c>
      <c r="B26" s="191">
        <f>Margins!B64</f>
        <v>1100</v>
      </c>
      <c r="C26" s="293">
        <f>Basis!B63</f>
        <v>280.5</v>
      </c>
      <c r="D26" s="294">
        <f>Basis!C63</f>
        <v>280.45</v>
      </c>
      <c r="E26" s="248">
        <f>Margins!G64</f>
        <v>48097.5</v>
      </c>
    </row>
    <row r="27" spans="1:5" s="70" customFormat="1" ht="13.5">
      <c r="A27" s="214" t="s">
        <v>6</v>
      </c>
      <c r="B27" s="191">
        <f>Margins!B65</f>
        <v>1125</v>
      </c>
      <c r="C27" s="293">
        <f>Volume!J65</f>
        <v>174.65</v>
      </c>
      <c r="D27" s="294">
        <f>Basis!C64</f>
        <v>175.3</v>
      </c>
      <c r="E27" s="248">
        <f>Margins!G65</f>
        <v>31232.8125</v>
      </c>
    </row>
    <row r="28" spans="1:5" s="70" customFormat="1" ht="13.5">
      <c r="A28" s="214" t="s">
        <v>147</v>
      </c>
      <c r="B28" s="191">
        <f>Margins!B68</f>
        <v>400</v>
      </c>
      <c r="C28" s="293">
        <f>Volume!J68</f>
        <v>607.5</v>
      </c>
      <c r="D28" s="294">
        <f>Basis!C67</f>
        <v>610.2</v>
      </c>
      <c r="E28" s="248">
        <f>Margins!G68</f>
        <v>46150</v>
      </c>
    </row>
    <row r="29" spans="1:5" s="70" customFormat="1" ht="13.5">
      <c r="A29" s="214" t="s">
        <v>226</v>
      </c>
      <c r="B29" s="191">
        <f>Margins!$B$75</f>
        <v>200</v>
      </c>
      <c r="C29" s="293">
        <f>Volume!J75</f>
        <v>1460.7</v>
      </c>
      <c r="D29" s="294">
        <f>Volume!K76</f>
        <v>786.95</v>
      </c>
      <c r="E29" s="248">
        <f>Margins!$G$75</f>
        <v>45781</v>
      </c>
    </row>
    <row r="30" spans="1:5" s="70" customFormat="1" ht="13.5">
      <c r="A30" s="214" t="s">
        <v>7</v>
      </c>
      <c r="B30" s="191">
        <f>Margins!B76</f>
        <v>625</v>
      </c>
      <c r="C30" s="293">
        <f>Volume!J76</f>
        <v>807.85</v>
      </c>
      <c r="D30" s="294">
        <f>Basis!C75</f>
        <v>808.75</v>
      </c>
      <c r="E30" s="248">
        <f>Margins!G76</f>
        <v>78045.3125</v>
      </c>
    </row>
    <row r="31" spans="1:5" s="70" customFormat="1" ht="13.5">
      <c r="A31" s="214" t="s">
        <v>58</v>
      </c>
      <c r="B31" s="191">
        <f>Margins!B78</f>
        <v>400</v>
      </c>
      <c r="C31" s="293">
        <f>Volume!J78</f>
        <v>905.9</v>
      </c>
      <c r="D31" s="294">
        <f>Basis!C77</f>
        <v>906.15</v>
      </c>
      <c r="E31" s="248">
        <f>Margins!G78</f>
        <v>57026</v>
      </c>
    </row>
    <row r="32" spans="1:5" s="70" customFormat="1" ht="13.5">
      <c r="A32" s="214" t="s">
        <v>8</v>
      </c>
      <c r="B32" s="191">
        <f>Margins!B82</f>
        <v>1600</v>
      </c>
      <c r="C32" s="293">
        <f>Volume!J82</f>
        <v>132.4</v>
      </c>
      <c r="D32" s="294">
        <f>Basis!C81</f>
        <v>133.05</v>
      </c>
      <c r="E32" s="248">
        <f>Margins!G82</f>
        <v>34467.648</v>
      </c>
    </row>
    <row r="33" spans="1:5" s="70" customFormat="1" ht="13.5">
      <c r="A33" s="214" t="s">
        <v>49</v>
      </c>
      <c r="B33" s="191">
        <f>Margins!B84</f>
        <v>1150</v>
      </c>
      <c r="C33" s="293">
        <f>Volume!J84</f>
        <v>209.3</v>
      </c>
      <c r="D33" s="294">
        <f>Basis!C83</f>
        <v>209.5</v>
      </c>
      <c r="E33" s="248">
        <f>Margins!G84</f>
        <v>37349.4585</v>
      </c>
    </row>
    <row r="34" spans="1:5" s="70" customFormat="1" ht="13.5">
      <c r="A34" s="214" t="s">
        <v>50</v>
      </c>
      <c r="B34" s="191">
        <f>Margins!B89</f>
        <v>450</v>
      </c>
      <c r="C34" s="293">
        <f>Volume!J89</f>
        <v>820.3</v>
      </c>
      <c r="D34" s="294">
        <f>Basis!C88</f>
        <v>799.45</v>
      </c>
      <c r="E34" s="248">
        <f>Margins!G89</f>
        <v>57242.25</v>
      </c>
    </row>
    <row r="35" spans="1:5" s="70" customFormat="1" ht="13.5">
      <c r="A35" s="214" t="s">
        <v>94</v>
      </c>
      <c r="B35" s="191">
        <f>Margins!B91</f>
        <v>1200</v>
      </c>
      <c r="C35" s="293">
        <f>Volume!J91</f>
        <v>228.5</v>
      </c>
      <c r="D35" s="294">
        <f>Basis!C90</f>
        <v>229</v>
      </c>
      <c r="E35" s="248">
        <f>Margins!G91</f>
        <v>56790</v>
      </c>
    </row>
    <row r="36" spans="1:5" s="70" customFormat="1" ht="13.5">
      <c r="A36" s="214" t="s">
        <v>95</v>
      </c>
      <c r="B36" s="191">
        <f>Margins!B94</f>
        <v>1200</v>
      </c>
      <c r="C36" s="293">
        <f>Volume!J94</f>
        <v>507.8</v>
      </c>
      <c r="D36" s="294">
        <f>Basis!C93</f>
        <v>509.85</v>
      </c>
      <c r="E36" s="248">
        <f>Margins!G94</f>
        <v>117012</v>
      </c>
    </row>
    <row r="37" spans="1:5" s="70" customFormat="1" ht="13.5">
      <c r="A37" s="214" t="s">
        <v>30</v>
      </c>
      <c r="B37" s="191">
        <f>Margins!B97</f>
        <v>800</v>
      </c>
      <c r="C37" s="293">
        <f>Volume!J97</f>
        <v>375.45</v>
      </c>
      <c r="D37" s="294">
        <f>Basis!C96</f>
        <v>376</v>
      </c>
      <c r="E37" s="248">
        <f>Margins!G97</f>
        <v>46994</v>
      </c>
    </row>
    <row r="38" spans="1:5" s="70" customFormat="1" ht="13.5">
      <c r="A38" s="214" t="s">
        <v>251</v>
      </c>
      <c r="B38" s="191">
        <f>Margins!B98</f>
        <v>700</v>
      </c>
      <c r="C38" s="293">
        <f>Volume!J98</f>
        <v>466.25</v>
      </c>
      <c r="D38" s="294">
        <f>Volume!K99</f>
        <v>531.2</v>
      </c>
      <c r="E38" s="248">
        <f>Margins!$G$98</f>
        <v>70641.725</v>
      </c>
    </row>
    <row r="39" spans="1:5" s="70" customFormat="1" ht="13.5">
      <c r="A39" s="214" t="s">
        <v>113</v>
      </c>
      <c r="B39" s="191">
        <f>Margins!B99</f>
        <v>550</v>
      </c>
      <c r="C39" s="293">
        <f>Volume!J99</f>
        <v>540.2</v>
      </c>
      <c r="D39" s="294">
        <f>Basis!C98</f>
        <v>542.75</v>
      </c>
      <c r="E39" s="308">
        <f>Margins!G99</f>
        <v>52046.5</v>
      </c>
    </row>
    <row r="40" spans="1:5" s="70" customFormat="1" ht="13.5">
      <c r="A40" s="214" t="s">
        <v>31</v>
      </c>
      <c r="B40" s="191">
        <f>Margins!B101</f>
        <v>300</v>
      </c>
      <c r="C40" s="293">
        <f>Volume!J101</f>
        <v>1253.7</v>
      </c>
      <c r="D40" s="294">
        <f>Basis!C100</f>
        <v>1259.05</v>
      </c>
      <c r="E40" s="248">
        <f>Margins!G101</f>
        <v>59404.50000000001</v>
      </c>
    </row>
    <row r="41" spans="1:5" s="70" customFormat="1" ht="13.5">
      <c r="A41" s="214" t="s">
        <v>228</v>
      </c>
      <c r="B41" s="191">
        <f>Margins!$B$103</f>
        <v>2700</v>
      </c>
      <c r="C41" s="293">
        <f>Volume!J103</f>
        <v>82.75</v>
      </c>
      <c r="D41" s="294">
        <f>Volume!K104</f>
        <v>467.55</v>
      </c>
      <c r="E41" s="248">
        <f>Margins!$G$103</f>
        <v>38195.0775</v>
      </c>
    </row>
    <row r="42" spans="1:5" s="70" customFormat="1" ht="13.5">
      <c r="A42" s="214" t="s">
        <v>32</v>
      </c>
      <c r="B42" s="191">
        <f>Margins!B104</f>
        <v>600</v>
      </c>
      <c r="C42" s="293">
        <f>Volume!J104</f>
        <v>476.65</v>
      </c>
      <c r="D42" s="294">
        <f>Basis!C103</f>
        <v>478.85</v>
      </c>
      <c r="E42" s="248">
        <f>Margins!G104</f>
        <v>44443.5</v>
      </c>
    </row>
    <row r="43" spans="1:5" s="70" customFormat="1" ht="13.5">
      <c r="A43" s="214" t="s">
        <v>19</v>
      </c>
      <c r="B43" s="191">
        <f>Margins!B105</f>
        <v>500</v>
      </c>
      <c r="C43" s="293">
        <f>Volume!J105</f>
        <v>1264.45</v>
      </c>
      <c r="D43" s="294">
        <f>Basis!C104</f>
        <v>1269.15</v>
      </c>
      <c r="E43" s="248">
        <f>Margins!G105</f>
        <v>116816.25</v>
      </c>
    </row>
    <row r="44" spans="1:5" s="70" customFormat="1" ht="13.5">
      <c r="A44" s="214" t="s">
        <v>245</v>
      </c>
      <c r="B44" s="191">
        <f>Margins!B107</f>
        <v>375</v>
      </c>
      <c r="C44" s="293">
        <f>Volume!J107</f>
        <v>1134.85</v>
      </c>
      <c r="D44" s="294">
        <f>Basis!C106</f>
        <v>1138</v>
      </c>
      <c r="E44" s="248">
        <f>Margins!G107</f>
        <v>99918.609375</v>
      </c>
    </row>
    <row r="45" spans="1:5" s="70" customFormat="1" ht="13.5">
      <c r="A45" s="214" t="s">
        <v>166</v>
      </c>
      <c r="B45" s="191">
        <f>Margins!B111</f>
        <v>450</v>
      </c>
      <c r="C45" s="293">
        <f>Volume!J111</f>
        <v>980.05</v>
      </c>
      <c r="D45" s="294">
        <f>Basis!C110</f>
        <v>970.35</v>
      </c>
      <c r="E45" s="248">
        <f>Margins!G111</f>
        <v>68360.625</v>
      </c>
    </row>
    <row r="46" spans="1:5" s="70" customFormat="1" ht="13.5">
      <c r="A46" s="214" t="s">
        <v>246</v>
      </c>
      <c r="B46" s="191">
        <f>Margins!B113</f>
        <v>200</v>
      </c>
      <c r="C46" s="293">
        <f>Volume!J113</f>
        <v>1303.7</v>
      </c>
      <c r="D46" s="294">
        <f>Basis!C112</f>
        <v>1306.6</v>
      </c>
      <c r="E46" s="248">
        <f>Margins!G113</f>
        <v>49711.142</v>
      </c>
    </row>
    <row r="47" spans="1:5" s="70" customFormat="1" ht="13.5">
      <c r="A47" s="214" t="s">
        <v>109</v>
      </c>
      <c r="B47" s="191">
        <f>Margins!B116</f>
        <v>412</v>
      </c>
      <c r="C47" s="293">
        <f>Volume!J116</f>
        <v>858.25</v>
      </c>
      <c r="D47" s="294">
        <f>Basis!C115</f>
        <v>860.6</v>
      </c>
      <c r="E47" s="248">
        <f>Margins!G116</f>
        <v>55225.509999999995</v>
      </c>
    </row>
    <row r="48" spans="1:5" s="70" customFormat="1" ht="13.5">
      <c r="A48" s="214" t="s">
        <v>33</v>
      </c>
      <c r="B48" s="191">
        <f>Margins!B117</f>
        <v>800</v>
      </c>
      <c r="C48" s="293">
        <f>Volume!J117</f>
        <v>558.9</v>
      </c>
      <c r="D48" s="294">
        <f>Basis!C116</f>
        <v>558.7</v>
      </c>
      <c r="E48" s="248">
        <f>Margins!G117</f>
        <v>70444</v>
      </c>
    </row>
    <row r="49" spans="1:5" s="70" customFormat="1" ht="13.5">
      <c r="A49" s="214" t="s">
        <v>201</v>
      </c>
      <c r="B49" s="191">
        <f>Margins!B118</f>
        <v>675</v>
      </c>
      <c r="C49" s="293">
        <f>Volume!J118</f>
        <v>459.15</v>
      </c>
      <c r="D49" s="294">
        <f>Basis!C117</f>
        <v>460.9</v>
      </c>
      <c r="E49" s="248">
        <f>Margins!G118</f>
        <v>50885.016749999995</v>
      </c>
    </row>
    <row r="50" spans="1:5" ht="13.5">
      <c r="A50" s="214" t="s">
        <v>133</v>
      </c>
      <c r="B50" s="191">
        <f>Margins!B120</f>
        <v>250</v>
      </c>
      <c r="C50" s="293">
        <f>Volume!J120</f>
        <v>1160.2</v>
      </c>
      <c r="D50" s="294">
        <f>Basis!C119</f>
        <v>1154.85</v>
      </c>
      <c r="E50" s="310">
        <f>Margins!G120</f>
        <v>45365</v>
      </c>
    </row>
    <row r="51" spans="1:5" ht="13.5">
      <c r="A51" s="214" t="s">
        <v>170</v>
      </c>
      <c r="B51" s="191">
        <f>Margins!B126</f>
        <v>525</v>
      </c>
      <c r="C51" s="293">
        <f>Volume!J126</f>
        <v>404.75</v>
      </c>
      <c r="D51" s="294">
        <f>Basis!C125</f>
        <v>407.2</v>
      </c>
      <c r="E51" s="310">
        <f>Margins!G126</f>
        <v>38448.624375</v>
      </c>
    </row>
    <row r="52" spans="1:5" ht="13.5">
      <c r="A52" s="214" t="s">
        <v>52</v>
      </c>
      <c r="B52" s="191">
        <f>Margins!B127</f>
        <v>600</v>
      </c>
      <c r="C52" s="293">
        <f>Volume!J127</f>
        <v>566.65</v>
      </c>
      <c r="D52" s="294">
        <f>Basis!C126</f>
        <v>564.75</v>
      </c>
      <c r="E52" s="310">
        <f>Margins!G127</f>
        <v>53731.5</v>
      </c>
    </row>
    <row r="53" spans="1:5" ht="14.25" thickBot="1">
      <c r="A53" s="214" t="s">
        <v>227</v>
      </c>
      <c r="B53" s="192">
        <f>Margins!$B$129</f>
        <v>700</v>
      </c>
      <c r="C53" s="173">
        <f>Volume!J129</f>
        <v>342</v>
      </c>
      <c r="D53" s="294">
        <f>Basis!C127</f>
        <v>347.25</v>
      </c>
      <c r="E53" s="362">
        <f>Margins!$G$129</f>
        <v>11970</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31"/>
  <sheetViews>
    <sheetView workbookViewId="0" topLeftCell="A1">
      <pane xSplit="2" ySplit="2" topLeftCell="C3" activePane="bottomRight" state="frozen"/>
      <selection pane="topLeft" activeCell="F28" sqref="F28"/>
      <selection pane="topRight" activeCell="F28" sqref="F28"/>
      <selection pane="bottomLeft" activeCell="F28" sqref="F28"/>
      <selection pane="bottomRight" activeCell="D191" sqref="D191"/>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4" customWidth="1"/>
    <col min="9" max="9" width="12.57421875" style="114"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3" customFormat="1" ht="24" customHeight="1" thickBot="1">
      <c r="A1" s="437" t="s">
        <v>36</v>
      </c>
      <c r="B1" s="438"/>
      <c r="C1" s="438"/>
      <c r="D1" s="438"/>
      <c r="E1" s="438"/>
      <c r="F1" s="438"/>
      <c r="G1" s="438"/>
      <c r="H1" s="438"/>
      <c r="I1" s="438"/>
      <c r="J1" s="438"/>
      <c r="K1" s="439"/>
    </row>
    <row r="2" spans="1:11" s="8" customFormat="1" ht="46.5" customHeight="1" thickBot="1">
      <c r="A2" s="233" t="s">
        <v>37</v>
      </c>
      <c r="B2" s="234" t="s">
        <v>71</v>
      </c>
      <c r="C2" s="235" t="s">
        <v>38</v>
      </c>
      <c r="D2" s="235" t="s">
        <v>39</v>
      </c>
      <c r="E2" s="236" t="s">
        <v>53</v>
      </c>
      <c r="F2" s="237" t="s">
        <v>54</v>
      </c>
      <c r="G2" s="238" t="s">
        <v>85</v>
      </c>
      <c r="H2" s="239" t="s">
        <v>40</v>
      </c>
      <c r="I2" s="240" t="s">
        <v>207</v>
      </c>
      <c r="J2" s="240" t="s">
        <v>208</v>
      </c>
      <c r="K2" s="125" t="s">
        <v>35</v>
      </c>
    </row>
    <row r="3" spans="1:14" s="8" customFormat="1" ht="15">
      <c r="A3" s="30" t="s">
        <v>149</v>
      </c>
      <c r="B3" s="247">
        <f>'Open Int.'!K7</f>
        <v>317000</v>
      </c>
      <c r="C3" s="249">
        <f>'Open Int.'!R7</f>
        <v>115.684395</v>
      </c>
      <c r="D3" s="252">
        <f>B3/H3</f>
        <v>0.07808799211138846</v>
      </c>
      <c r="E3" s="253">
        <f>'Open Int.'!B7/'Open Int.'!K7</f>
        <v>0.9722397476340694</v>
      </c>
      <c r="F3" s="254">
        <f>'Open Int.'!E7/'Open Int.'!K7</f>
        <v>0.027129337539432176</v>
      </c>
      <c r="G3" s="255">
        <f>'Open Int.'!H7/'Open Int.'!K7</f>
        <v>0.0006309148264984228</v>
      </c>
      <c r="H3" s="258">
        <v>4059523</v>
      </c>
      <c r="I3" s="259">
        <v>811900</v>
      </c>
      <c r="J3" s="386">
        <v>405900</v>
      </c>
      <c r="K3" s="121"/>
      <c r="M3"/>
      <c r="N3"/>
    </row>
    <row r="4" spans="1:14" s="8" customFormat="1" ht="15">
      <c r="A4" s="214" t="s">
        <v>0</v>
      </c>
      <c r="B4" s="248">
        <f>'Open Int.'!K8</f>
        <v>3346125</v>
      </c>
      <c r="C4" s="250">
        <f>'Open Int.'!R8</f>
        <v>354.823095</v>
      </c>
      <c r="D4" s="168">
        <f aca="true" t="shared" si="0" ref="D4:D67">B4/H4</f>
        <v>0.13827097081314632</v>
      </c>
      <c r="E4" s="256">
        <f>'Open Int.'!B8/'Open Int.'!K8</f>
        <v>0.9329821808808697</v>
      </c>
      <c r="F4" s="241">
        <f>'Open Int.'!E8/'Open Int.'!K8</f>
        <v>0.05794015465650566</v>
      </c>
      <c r="G4" s="257">
        <f>'Open Int.'!H8/'Open Int.'!K8</f>
        <v>0.009077664462624677</v>
      </c>
      <c r="H4" s="260">
        <v>24199765</v>
      </c>
      <c r="I4" s="244">
        <v>2656875</v>
      </c>
      <c r="J4" s="387">
        <v>1328250</v>
      </c>
      <c r="K4" s="122" t="str">
        <f aca="true" t="shared" si="1" ref="K4:K35">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8" customFormat="1" ht="15">
      <c r="A5" s="214" t="s">
        <v>150</v>
      </c>
      <c r="B5" s="248">
        <f>'Open Int.'!K9</f>
        <v>2886100</v>
      </c>
      <c r="C5" s="250">
        <f>'Open Int.'!R9</f>
        <v>26.783008</v>
      </c>
      <c r="D5" s="168">
        <f t="shared" si="0"/>
        <v>0.0721525</v>
      </c>
      <c r="E5" s="256">
        <f>'Open Int.'!B9/'Open Int.'!K9</f>
        <v>0.8692699490662139</v>
      </c>
      <c r="F5" s="241">
        <f>'Open Int.'!E9/'Open Int.'!K9</f>
        <v>0.11035653650254669</v>
      </c>
      <c r="G5" s="257">
        <f>'Open Int.'!H9/'Open Int.'!K9</f>
        <v>0.02037351443123939</v>
      </c>
      <c r="H5" s="172">
        <v>40000000</v>
      </c>
      <c r="I5" s="243">
        <v>7996800</v>
      </c>
      <c r="J5" s="388">
        <v>5453700</v>
      </c>
      <c r="K5" s="122" t="str">
        <f t="shared" si="1"/>
        <v>Gross Exposure is less then 30%</v>
      </c>
      <c r="M5"/>
      <c r="N5"/>
    </row>
    <row r="6" spans="1:14" s="8" customFormat="1" ht="15">
      <c r="A6" s="214" t="s">
        <v>190</v>
      </c>
      <c r="B6" s="248">
        <f>'Open Int.'!K10</f>
        <v>7142200</v>
      </c>
      <c r="C6" s="250">
        <f>'Open Int.'!R10</f>
        <v>49.923978000000005</v>
      </c>
      <c r="D6" s="168">
        <f t="shared" si="0"/>
        <v>0.2940249722388424</v>
      </c>
      <c r="E6" s="256">
        <f>'Open Int.'!B10/'Open Int.'!K10</f>
        <v>0.8874296435272045</v>
      </c>
      <c r="F6" s="241">
        <f>'Open Int.'!E10/'Open Int.'!K10</f>
        <v>0.10037523452157598</v>
      </c>
      <c r="G6" s="257">
        <f>'Open Int.'!H10/'Open Int.'!K10</f>
        <v>0.012195121951219513</v>
      </c>
      <c r="H6" s="201">
        <v>24291134</v>
      </c>
      <c r="I6" s="175">
        <v>4857500</v>
      </c>
      <c r="J6" s="389">
        <v>4857500</v>
      </c>
      <c r="K6" s="121"/>
      <c r="M6"/>
      <c r="N6"/>
    </row>
    <row r="7" spans="1:14" s="8" customFormat="1" ht="15">
      <c r="A7" s="214" t="s">
        <v>89</v>
      </c>
      <c r="B7" s="248">
        <f>'Open Int.'!K11</f>
        <v>6021400</v>
      </c>
      <c r="C7" s="250">
        <f>'Open Int.'!R11</f>
        <v>51.934575</v>
      </c>
      <c r="D7" s="168">
        <f t="shared" si="0"/>
        <v>0.12811489361702127</v>
      </c>
      <c r="E7" s="256">
        <f>'Open Int.'!B11/'Open Int.'!K11</f>
        <v>0.9236058059587471</v>
      </c>
      <c r="F7" s="241">
        <f>'Open Int.'!E11/'Open Int.'!K11</f>
        <v>0.06722689075630252</v>
      </c>
      <c r="G7" s="257">
        <f>'Open Int.'!H11/'Open Int.'!K11</f>
        <v>0.009167303284950344</v>
      </c>
      <c r="H7" s="260">
        <v>47000000</v>
      </c>
      <c r="I7" s="244">
        <v>9397800</v>
      </c>
      <c r="J7" s="387">
        <v>5612000</v>
      </c>
      <c r="K7" s="122" t="str">
        <f t="shared" si="1"/>
        <v>Gross Exposure is less then 30%</v>
      </c>
      <c r="M7"/>
      <c r="N7"/>
    </row>
    <row r="8" spans="1:14" s="8" customFormat="1" ht="27">
      <c r="A8" s="214" t="s">
        <v>102</v>
      </c>
      <c r="B8" s="248">
        <f>'Open Int.'!K12</f>
        <v>20545400</v>
      </c>
      <c r="C8" s="250">
        <f>'Open Int.'!R12</f>
        <v>104.986994</v>
      </c>
      <c r="D8" s="168">
        <f t="shared" si="0"/>
        <v>0.7501190510136377</v>
      </c>
      <c r="E8" s="256">
        <f>'Open Int.'!B12/'Open Int.'!K12</f>
        <v>0.8660527417329427</v>
      </c>
      <c r="F8" s="241">
        <f>'Open Int.'!E12/'Open Int.'!K12</f>
        <v>0.12264545835077438</v>
      </c>
      <c r="G8" s="257">
        <f>'Open Int.'!H12/'Open Int.'!K12</f>
        <v>0.011301799916282964</v>
      </c>
      <c r="H8" s="260">
        <v>27389519</v>
      </c>
      <c r="I8" s="244">
        <v>5473900</v>
      </c>
      <c r="J8" s="387">
        <v>5473900</v>
      </c>
      <c r="K8" s="122" t="str">
        <f t="shared" si="1"/>
        <v>Gross exposure is Substantial as Open interest has crossed 60%</v>
      </c>
      <c r="M8"/>
      <c r="N8"/>
    </row>
    <row r="9" spans="1:14" s="8" customFormat="1" ht="15">
      <c r="A9" s="214" t="s">
        <v>151</v>
      </c>
      <c r="B9" s="248">
        <f>'Open Int.'!K13</f>
        <v>65789950</v>
      </c>
      <c r="C9" s="250">
        <f>'Open Int.'!R13</f>
        <v>276.31779</v>
      </c>
      <c r="D9" s="168">
        <f t="shared" si="0"/>
        <v>0.533140129924055</v>
      </c>
      <c r="E9" s="256">
        <f>'Open Int.'!B13/'Open Int.'!K13</f>
        <v>0.7754391058208738</v>
      </c>
      <c r="F9" s="241">
        <f>'Open Int.'!E13/'Open Int.'!K13</f>
        <v>0.1926259253883002</v>
      </c>
      <c r="G9" s="257">
        <f>'Open Int.'!H13/'Open Int.'!K13</f>
        <v>0.031934968790825954</v>
      </c>
      <c r="H9" s="172">
        <v>123400859</v>
      </c>
      <c r="I9" s="243">
        <v>24677200</v>
      </c>
      <c r="J9" s="388">
        <v>12338600</v>
      </c>
      <c r="K9" s="122" t="str">
        <f t="shared" si="1"/>
        <v>Gross exposure is building up andcrpsses 40% mark</v>
      </c>
      <c r="M9"/>
      <c r="N9"/>
    </row>
    <row r="10" spans="1:14" s="8" customFormat="1" ht="15">
      <c r="A10" s="214" t="s">
        <v>172</v>
      </c>
      <c r="B10" s="248">
        <f>'Open Int.'!K14</f>
        <v>1016050</v>
      </c>
      <c r="C10" s="250">
        <f>'Open Int.'!R14</f>
        <v>70.66119725</v>
      </c>
      <c r="D10" s="168">
        <f t="shared" si="0"/>
        <v>0.21389468099999262</v>
      </c>
      <c r="E10" s="256">
        <f>'Open Int.'!B14/'Open Int.'!K14</f>
        <v>0.9989665862900448</v>
      </c>
      <c r="F10" s="241">
        <f>'Open Int.'!E14/'Open Int.'!K14</f>
        <v>0.0003444712366517396</v>
      </c>
      <c r="G10" s="257">
        <f>'Open Int.'!H14/'Open Int.'!K14</f>
        <v>0.0006889424733034792</v>
      </c>
      <c r="H10" s="172">
        <v>4750235</v>
      </c>
      <c r="I10" s="243">
        <v>949900</v>
      </c>
      <c r="J10" s="388">
        <v>804650</v>
      </c>
      <c r="K10" s="121"/>
      <c r="M10"/>
      <c r="N10"/>
    </row>
    <row r="11" spans="1:14" s="8" customFormat="1" ht="15">
      <c r="A11" s="214" t="s">
        <v>209</v>
      </c>
      <c r="B11" s="248">
        <f>'Open Int.'!K15</f>
        <v>1073500</v>
      </c>
      <c r="C11" s="250">
        <f>'Open Int.'!R15</f>
        <v>276.0773625</v>
      </c>
      <c r="D11" s="168">
        <f t="shared" si="0"/>
        <v>0.07774791063806519</v>
      </c>
      <c r="E11" s="256">
        <f>'Open Int.'!B15/'Open Int.'!K15</f>
        <v>0.9901257568700512</v>
      </c>
      <c r="F11" s="241">
        <f>'Open Int.'!E15/'Open Int.'!K15</f>
        <v>0.008849557522123894</v>
      </c>
      <c r="G11" s="257">
        <f>'Open Int.'!H15/'Open Int.'!K15</f>
        <v>0.0010246856078248718</v>
      </c>
      <c r="H11" s="260">
        <v>13807445</v>
      </c>
      <c r="I11" s="244">
        <v>1133500</v>
      </c>
      <c r="J11" s="387">
        <v>566700</v>
      </c>
      <c r="K11" s="122" t="str">
        <f t="shared" si="1"/>
        <v>Gross Exposure is less then 30%</v>
      </c>
      <c r="M11"/>
      <c r="N11"/>
    </row>
    <row r="12" spans="1:14" s="8" customFormat="1" ht="15">
      <c r="A12" s="214" t="s">
        <v>90</v>
      </c>
      <c r="B12" s="248">
        <f>'Open Int.'!K16</f>
        <v>6776000</v>
      </c>
      <c r="C12" s="250">
        <f>'Open Int.'!R16</f>
        <v>167.1978</v>
      </c>
      <c r="D12" s="168">
        <f t="shared" si="0"/>
        <v>0.2013483445219938</v>
      </c>
      <c r="E12" s="256">
        <f>'Open Int.'!B16/'Open Int.'!K16</f>
        <v>0.9758264462809917</v>
      </c>
      <c r="F12" s="241">
        <f>'Open Int.'!E16/'Open Int.'!K16</f>
        <v>0.023760330578512397</v>
      </c>
      <c r="G12" s="257">
        <f>'Open Int.'!H16/'Open Int.'!K16</f>
        <v>0.00041322314049586776</v>
      </c>
      <c r="H12" s="260">
        <v>33653120</v>
      </c>
      <c r="I12" s="244">
        <v>6729800</v>
      </c>
      <c r="J12" s="387">
        <v>3364200</v>
      </c>
      <c r="K12" s="122" t="str">
        <f t="shared" si="1"/>
        <v>Gross Exposure is less then 30%</v>
      </c>
      <c r="M12"/>
      <c r="N12"/>
    </row>
    <row r="13" spans="1:14" s="8" customFormat="1" ht="15">
      <c r="A13" s="214" t="s">
        <v>91</v>
      </c>
      <c r="B13" s="248">
        <f>'Open Int.'!K17</f>
        <v>5217400</v>
      </c>
      <c r="C13" s="250">
        <f>'Open Int.'!R17</f>
        <v>100.487124</v>
      </c>
      <c r="D13" s="168">
        <f t="shared" si="0"/>
        <v>0.17529041483225552</v>
      </c>
      <c r="E13" s="256">
        <f>'Open Int.'!B17/'Open Int.'!K17</f>
        <v>0.817916970138383</v>
      </c>
      <c r="F13" s="241">
        <f>'Open Int.'!E17/'Open Int.'!K17</f>
        <v>0.14275309541150766</v>
      </c>
      <c r="G13" s="257">
        <f>'Open Int.'!H17/'Open Int.'!K17</f>
        <v>0.03932993445010925</v>
      </c>
      <c r="H13" s="260">
        <v>29764320</v>
      </c>
      <c r="I13" s="244">
        <v>5950800</v>
      </c>
      <c r="J13" s="387">
        <v>2975400</v>
      </c>
      <c r="K13" s="122" t="str">
        <f t="shared" si="1"/>
        <v>Gross Exposure is less then 30%</v>
      </c>
      <c r="M13"/>
      <c r="N13"/>
    </row>
    <row r="14" spans="1:14" s="8" customFormat="1" ht="15">
      <c r="A14" s="214" t="s">
        <v>44</v>
      </c>
      <c r="B14" s="248">
        <f>'Open Int.'!K18</f>
        <v>912450</v>
      </c>
      <c r="C14" s="250">
        <f>'Open Int.'!R18</f>
        <v>116.88028275</v>
      </c>
      <c r="D14" s="168">
        <f t="shared" si="0"/>
        <v>0.23625869997514293</v>
      </c>
      <c r="E14" s="256">
        <f>'Open Int.'!B18/'Open Int.'!K18</f>
        <v>0.9957805907172996</v>
      </c>
      <c r="F14" s="241">
        <f>'Open Int.'!E18/'Open Int.'!K18</f>
        <v>0.0039180229053646775</v>
      </c>
      <c r="G14" s="257">
        <f>'Open Int.'!H18/'Open Int.'!K18</f>
        <v>0.0003013863773357444</v>
      </c>
      <c r="H14" s="260">
        <v>3862080</v>
      </c>
      <c r="I14" s="244">
        <v>772200</v>
      </c>
      <c r="J14" s="387">
        <v>438625</v>
      </c>
      <c r="K14" s="122" t="str">
        <f t="shared" si="1"/>
        <v>Gross Exposure is less then 30%</v>
      </c>
      <c r="M14"/>
      <c r="N14"/>
    </row>
    <row r="15" spans="1:14" s="9" customFormat="1" ht="15">
      <c r="A15" s="214" t="s">
        <v>152</v>
      </c>
      <c r="B15" s="248">
        <f>'Open Int.'!K19</f>
        <v>4943000</v>
      </c>
      <c r="C15" s="250">
        <f>'Open Int.'!R19</f>
        <v>168.21029</v>
      </c>
      <c r="D15" s="168">
        <f t="shared" si="0"/>
        <v>0.17403636560804814</v>
      </c>
      <c r="E15" s="256">
        <f>'Open Int.'!B19/'Open Int.'!K19</f>
        <v>0.9898846854137163</v>
      </c>
      <c r="F15" s="241">
        <f>'Open Int.'!E19/'Open Int.'!K19</f>
        <v>0.00829455796075258</v>
      </c>
      <c r="G15" s="257">
        <f>'Open Int.'!H19/'Open Int.'!K19</f>
        <v>0.001820756625531054</v>
      </c>
      <c r="H15" s="261">
        <v>28402110</v>
      </c>
      <c r="I15" s="245">
        <v>5680000</v>
      </c>
      <c r="J15" s="388">
        <v>2840000</v>
      </c>
      <c r="K15" s="122" t="str">
        <f t="shared" si="1"/>
        <v>Gross Exposure is less then 30%</v>
      </c>
      <c r="M15"/>
      <c r="N15"/>
    </row>
    <row r="16" spans="1:14" s="9" customFormat="1" ht="15">
      <c r="A16" s="214" t="s">
        <v>249</v>
      </c>
      <c r="B16" s="248">
        <f>'Open Int.'!K20</f>
        <v>9825000</v>
      </c>
      <c r="C16" s="250">
        <f>'Open Int.'!R20</f>
        <v>605.170875</v>
      </c>
      <c r="D16" s="168">
        <f t="shared" si="0"/>
        <v>0.06639953710500411</v>
      </c>
      <c r="E16" s="256">
        <f>'Open Int.'!B20/'Open Int.'!K20</f>
        <v>0.961323155216285</v>
      </c>
      <c r="F16" s="241">
        <f>'Open Int.'!E20/'Open Int.'!K20</f>
        <v>0.03552162849872773</v>
      </c>
      <c r="G16" s="257">
        <f>'Open Int.'!H20/'Open Int.'!K20</f>
        <v>0.0031552162849872775</v>
      </c>
      <c r="H16" s="261">
        <v>147967899</v>
      </c>
      <c r="I16" s="245">
        <v>4756000</v>
      </c>
      <c r="J16" s="388">
        <v>2378000</v>
      </c>
      <c r="K16" s="122" t="str">
        <f t="shared" si="1"/>
        <v>Gross Exposure is less then 30%</v>
      </c>
      <c r="M16"/>
      <c r="N16"/>
    </row>
    <row r="17" spans="1:14" s="8" customFormat="1" ht="15">
      <c r="A17" s="214" t="s">
        <v>1</v>
      </c>
      <c r="B17" s="248">
        <f>'Open Int.'!K21</f>
        <v>984300</v>
      </c>
      <c r="C17" s="250">
        <f>'Open Int.'!R21</f>
        <v>246.104529</v>
      </c>
      <c r="D17" s="168">
        <f t="shared" si="0"/>
        <v>0.062294716347341114</v>
      </c>
      <c r="E17" s="256">
        <f>'Open Int.'!B21/'Open Int.'!K21</f>
        <v>0.991161231331911</v>
      </c>
      <c r="F17" s="241">
        <f>'Open Int.'!E21/'Open Int.'!K21</f>
        <v>0.006857665345931119</v>
      </c>
      <c r="G17" s="257">
        <f>'Open Int.'!H21/'Open Int.'!K21</f>
        <v>0.0019811033221578786</v>
      </c>
      <c r="H17" s="260">
        <v>15800698</v>
      </c>
      <c r="I17" s="244">
        <v>1197150</v>
      </c>
      <c r="J17" s="387">
        <v>598500</v>
      </c>
      <c r="K17" s="122" t="str">
        <f t="shared" si="1"/>
        <v>Gross Exposure is less then 30%</v>
      </c>
      <c r="M17"/>
      <c r="N17"/>
    </row>
    <row r="18" spans="1:14" s="8" customFormat="1" ht="15">
      <c r="A18" s="214" t="s">
        <v>173</v>
      </c>
      <c r="B18" s="248">
        <f>'Open Int.'!K22</f>
        <v>4056500</v>
      </c>
      <c r="C18" s="250">
        <f>'Open Int.'!R22</f>
        <v>44.3578275</v>
      </c>
      <c r="D18" s="168">
        <f t="shared" si="0"/>
        <v>0.21956011335612882</v>
      </c>
      <c r="E18" s="256">
        <f>'Open Int.'!B22/'Open Int.'!K22</f>
        <v>0.9386416861826697</v>
      </c>
      <c r="F18" s="241">
        <f>'Open Int.'!E22/'Open Int.'!K22</f>
        <v>0.04871194379391101</v>
      </c>
      <c r="G18" s="257">
        <f>'Open Int.'!H22/'Open Int.'!K22</f>
        <v>0.012646370023419205</v>
      </c>
      <c r="H18" s="172">
        <v>18475578</v>
      </c>
      <c r="I18" s="242">
        <v>3693600</v>
      </c>
      <c r="J18" s="388">
        <v>3693600</v>
      </c>
      <c r="K18" s="121"/>
      <c r="M18"/>
      <c r="N18"/>
    </row>
    <row r="19" spans="1:14" s="8" customFormat="1" ht="15">
      <c r="A19" s="214" t="s">
        <v>174</v>
      </c>
      <c r="B19" s="248">
        <f>'Open Int.'!K23</f>
        <v>3991500</v>
      </c>
      <c r="C19" s="250">
        <f>'Open Int.'!R23</f>
        <v>18.1812825</v>
      </c>
      <c r="D19" s="168">
        <f t="shared" si="0"/>
        <v>0.39113892717691867</v>
      </c>
      <c r="E19" s="256">
        <f>'Open Int.'!B23/'Open Int.'!K23</f>
        <v>0.9199549041713642</v>
      </c>
      <c r="F19" s="241">
        <f>'Open Int.'!E23/'Open Int.'!K23</f>
        <v>0.07553551296505073</v>
      </c>
      <c r="G19" s="257">
        <f>'Open Int.'!H23/'Open Int.'!K23</f>
        <v>0.004509582863585118</v>
      </c>
      <c r="H19" s="172">
        <v>10204814</v>
      </c>
      <c r="I19" s="242">
        <v>2038500</v>
      </c>
      <c r="J19" s="388">
        <v>2038500</v>
      </c>
      <c r="K19" s="121"/>
      <c r="M19"/>
      <c r="N19"/>
    </row>
    <row r="20" spans="1:14" s="8" customFormat="1" ht="15">
      <c r="A20" s="214" t="s">
        <v>2</v>
      </c>
      <c r="B20" s="248">
        <f>'Open Int.'!K24</f>
        <v>3749900</v>
      </c>
      <c r="C20" s="250">
        <f>'Open Int.'!R24</f>
        <v>121.946748</v>
      </c>
      <c r="D20" s="168">
        <f t="shared" si="0"/>
        <v>0.18490642104916433</v>
      </c>
      <c r="E20" s="256">
        <f>'Open Int.'!B24/'Open Int.'!K24</f>
        <v>0.9803461425638017</v>
      </c>
      <c r="F20" s="241">
        <f>'Open Int.'!E24/'Open Int.'!K24</f>
        <v>0.018773833968905838</v>
      </c>
      <c r="G20" s="257">
        <f>'Open Int.'!H24/'Open Int.'!K24</f>
        <v>0.0008800234672924611</v>
      </c>
      <c r="H20" s="260">
        <v>20279988</v>
      </c>
      <c r="I20" s="244">
        <v>4055700</v>
      </c>
      <c r="J20" s="387">
        <v>2027300</v>
      </c>
      <c r="K20" s="122" t="str">
        <f t="shared" si="1"/>
        <v>Gross Exposure is less then 30%</v>
      </c>
      <c r="M20"/>
      <c r="N20"/>
    </row>
    <row r="21" spans="1:14" s="8" customFormat="1" ht="15">
      <c r="A21" s="214" t="s">
        <v>92</v>
      </c>
      <c r="B21" s="248">
        <f>'Open Int.'!K25</f>
        <v>1236800</v>
      </c>
      <c r="C21" s="250">
        <f>'Open Int.'!R25</f>
        <v>34.698424</v>
      </c>
      <c r="D21" s="168">
        <f t="shared" si="0"/>
        <v>0.05621818181818182</v>
      </c>
      <c r="E21" s="256">
        <f>'Open Int.'!B25/'Open Int.'!K25</f>
        <v>0.9391979301423027</v>
      </c>
      <c r="F21" s="241">
        <f>'Open Int.'!E25/'Open Int.'!K25</f>
        <v>0.055627425614489</v>
      </c>
      <c r="G21" s="257">
        <f>'Open Int.'!H25/'Open Int.'!K25</f>
        <v>0.00517464424320828</v>
      </c>
      <c r="H21" s="260">
        <v>22000000</v>
      </c>
      <c r="I21" s="244">
        <v>4400000</v>
      </c>
      <c r="J21" s="387">
        <v>2200000</v>
      </c>
      <c r="K21" s="122" t="str">
        <f t="shared" si="1"/>
        <v>Gross Exposure is less then 30%</v>
      </c>
      <c r="M21"/>
      <c r="N21"/>
    </row>
    <row r="22" spans="1:14" s="8" customFormat="1" ht="15">
      <c r="A22" s="214" t="s">
        <v>153</v>
      </c>
      <c r="B22" s="248">
        <f>'Open Int.'!K26</f>
        <v>9629650</v>
      </c>
      <c r="C22" s="250">
        <f>'Open Int.'!R26</f>
        <v>645.0902535</v>
      </c>
      <c r="D22" s="168">
        <f t="shared" si="0"/>
        <v>0.9031875331204247</v>
      </c>
      <c r="E22" s="256">
        <f>'Open Int.'!B26/'Open Int.'!K26</f>
        <v>0.9442139641627681</v>
      </c>
      <c r="F22" s="241">
        <f>'Open Int.'!E26/'Open Int.'!K26</f>
        <v>0.04528201959572778</v>
      </c>
      <c r="G22" s="257">
        <f>'Open Int.'!H26/'Open Int.'!K26</f>
        <v>0.010504016241504105</v>
      </c>
      <c r="H22" s="172">
        <v>10661850</v>
      </c>
      <c r="I22" s="243">
        <v>2131800</v>
      </c>
      <c r="J22" s="388">
        <v>1065900</v>
      </c>
      <c r="K22" s="122" t="str">
        <f t="shared" si="1"/>
        <v>Gross exposure has crossed 80%,Margin double</v>
      </c>
      <c r="M22"/>
      <c r="N22"/>
    </row>
    <row r="23" spans="1:14" s="8" customFormat="1" ht="15">
      <c r="A23" s="214" t="s">
        <v>175</v>
      </c>
      <c r="B23" s="248">
        <f>'Open Int.'!K27</f>
        <v>1015300</v>
      </c>
      <c r="C23" s="250">
        <f>'Open Int.'!R27</f>
        <v>31.971797</v>
      </c>
      <c r="D23" s="168">
        <f t="shared" si="0"/>
        <v>0.10224063374893536</v>
      </c>
      <c r="E23" s="256">
        <f>'Open Int.'!B27/'Open Int.'!K27</f>
        <v>0.9934994582881906</v>
      </c>
      <c r="F23" s="241">
        <f>'Open Int.'!E27/'Open Int.'!K27</f>
        <v>0.0065005417118093175</v>
      </c>
      <c r="G23" s="257">
        <f>'Open Int.'!H27/'Open Int.'!K27</f>
        <v>0</v>
      </c>
      <c r="H23" s="262">
        <v>9930494</v>
      </c>
      <c r="I23" s="246">
        <v>1985500</v>
      </c>
      <c r="J23" s="388">
        <v>1463000</v>
      </c>
      <c r="K23" s="121"/>
      <c r="M23"/>
      <c r="N23"/>
    </row>
    <row r="24" spans="1:14" s="8" customFormat="1" ht="15">
      <c r="A24" s="214" t="s">
        <v>176</v>
      </c>
      <c r="B24" s="248">
        <f>'Open Int.'!K28</f>
        <v>3995100</v>
      </c>
      <c r="C24" s="250">
        <f>'Open Int.'!R28</f>
        <v>14.262507</v>
      </c>
      <c r="D24" s="168">
        <f t="shared" si="0"/>
        <v>0.09013015167498352</v>
      </c>
      <c r="E24" s="256">
        <f>'Open Int.'!B28/'Open Int.'!K28</f>
        <v>0.9015544041450777</v>
      </c>
      <c r="F24" s="241">
        <f>'Open Int.'!E28/'Open Int.'!K28</f>
        <v>0.0690846286701209</v>
      </c>
      <c r="G24" s="257">
        <f>'Open Int.'!H28/'Open Int.'!K28</f>
        <v>0.02936096718480138</v>
      </c>
      <c r="H24" s="262">
        <v>44325899</v>
      </c>
      <c r="I24" s="246">
        <v>8859600</v>
      </c>
      <c r="J24" s="388">
        <v>8859600</v>
      </c>
      <c r="K24" s="121"/>
      <c r="M24"/>
      <c r="N24"/>
    </row>
    <row r="25" spans="1:14" s="8" customFormat="1" ht="15">
      <c r="A25" s="214" t="s">
        <v>3</v>
      </c>
      <c r="B25" s="248">
        <f>'Open Int.'!K29</f>
        <v>3706250</v>
      </c>
      <c r="C25" s="250">
        <f>'Open Int.'!R29</f>
        <v>91.08109375</v>
      </c>
      <c r="D25" s="168">
        <f t="shared" si="0"/>
        <v>0.04013496784616492</v>
      </c>
      <c r="E25" s="256">
        <f>'Open Int.'!B29/'Open Int.'!K29</f>
        <v>0.9693086003372682</v>
      </c>
      <c r="F25" s="241">
        <f>'Open Int.'!E29/'Open Int.'!K29</f>
        <v>0.02866779089376054</v>
      </c>
      <c r="G25" s="257">
        <f>'Open Int.'!H29/'Open Int.'!K29</f>
        <v>0.002023608768971332</v>
      </c>
      <c r="H25" s="260">
        <v>92344661</v>
      </c>
      <c r="I25" s="244">
        <v>11771250</v>
      </c>
      <c r="J25" s="387">
        <v>5885000</v>
      </c>
      <c r="K25" s="122" t="str">
        <f t="shared" si="1"/>
        <v>Gross Exposure is less then 30%</v>
      </c>
      <c r="M25"/>
      <c r="N25"/>
    </row>
    <row r="26" spans="1:14" s="8" customFormat="1" ht="15">
      <c r="A26" s="214" t="s">
        <v>235</v>
      </c>
      <c r="B26" s="248">
        <f>'Open Int.'!K30</f>
        <v>1063650</v>
      </c>
      <c r="C26" s="250">
        <f>'Open Int.'!R30</f>
        <v>40.68993075</v>
      </c>
      <c r="D26" s="168">
        <f t="shared" si="0"/>
        <v>0.07980988791724893</v>
      </c>
      <c r="E26" s="256">
        <f>'Open Int.'!B30/'Open Int.'!K30</f>
        <v>0.9955577492596249</v>
      </c>
      <c r="F26" s="241">
        <f>'Open Int.'!E30/'Open Int.'!K30</f>
        <v>0.004442250740375123</v>
      </c>
      <c r="G26" s="257">
        <f>'Open Int.'!H30/'Open Int.'!K30</f>
        <v>0</v>
      </c>
      <c r="H26" s="172">
        <v>13327296</v>
      </c>
      <c r="I26" s="243">
        <v>2665425</v>
      </c>
      <c r="J26" s="388">
        <v>1332450</v>
      </c>
      <c r="K26" s="122" t="str">
        <f t="shared" si="1"/>
        <v>Gross Exposure is less then 30%</v>
      </c>
      <c r="M26"/>
      <c r="N26"/>
    </row>
    <row r="27" spans="1:14" s="8" customFormat="1" ht="15">
      <c r="A27" s="214" t="s">
        <v>177</v>
      </c>
      <c r="B27" s="248">
        <f>'Open Int.'!K31</f>
        <v>700800</v>
      </c>
      <c r="C27" s="250">
        <f>'Open Int.'!R31</f>
        <v>23.652</v>
      </c>
      <c r="D27" s="168">
        <f t="shared" si="0"/>
        <v>0.05703125</v>
      </c>
      <c r="E27" s="256">
        <f>'Open Int.'!B31/'Open Int.'!K31</f>
        <v>0.9863013698630136</v>
      </c>
      <c r="F27" s="241">
        <f>'Open Int.'!E31/'Open Int.'!K31</f>
        <v>0.0136986301369863</v>
      </c>
      <c r="G27" s="257">
        <f>'Open Int.'!H31/'Open Int.'!K31</f>
        <v>0</v>
      </c>
      <c r="H27" s="262">
        <v>12288000</v>
      </c>
      <c r="I27" s="246">
        <v>2457600</v>
      </c>
      <c r="J27" s="388">
        <v>1267200</v>
      </c>
      <c r="K27" s="121"/>
      <c r="M27"/>
      <c r="N27"/>
    </row>
    <row r="28" spans="1:14" s="8" customFormat="1" ht="15">
      <c r="A28" s="214" t="s">
        <v>199</v>
      </c>
      <c r="B28" s="248">
        <f>'Open Int.'!K32</f>
        <v>2806300</v>
      </c>
      <c r="C28" s="250">
        <f>'Open Int.'!R32</f>
        <v>74.4090445</v>
      </c>
      <c r="D28" s="168">
        <f t="shared" si="0"/>
        <v>0.14462481962481963</v>
      </c>
      <c r="E28" s="256">
        <f>'Open Int.'!B32/'Open Int.'!K32</f>
        <v>0.9851049424509141</v>
      </c>
      <c r="F28" s="241">
        <f>'Open Int.'!E32/'Open Int.'!K32</f>
        <v>0.013540961408259987</v>
      </c>
      <c r="G28" s="257">
        <f>'Open Int.'!H32/'Open Int.'!K32</f>
        <v>0.0013540961408259986</v>
      </c>
      <c r="H28" s="172">
        <v>19404000</v>
      </c>
      <c r="I28" s="243">
        <v>3879800</v>
      </c>
      <c r="J28" s="388">
        <v>1939900</v>
      </c>
      <c r="K28" s="122" t="str">
        <f>IF(D28&gt;=80%,"Gross exposure has crossed 80%,Margin double",IF(D28&gt;=60%,"Gross exposure is Substantial as Open interest has crossed 60%",IF(D28&gt;=40%,"Gross exposure is building up andcrpsses 40% mark",IF(D28&gt;=30%,"Some sign of build up Gross exposure crosses 30%","Gross Exposure is less then 30%"))))</f>
        <v>Gross Exposure is less then 30%</v>
      </c>
      <c r="M28"/>
      <c r="N28"/>
    </row>
    <row r="29" spans="1:14" s="8" customFormat="1" ht="15">
      <c r="A29" s="214" t="s">
        <v>236</v>
      </c>
      <c r="B29" s="248">
        <f>'Open Int.'!K33</f>
        <v>3454200</v>
      </c>
      <c r="C29" s="250">
        <f>'Open Int.'!R33</f>
        <v>50.914908</v>
      </c>
      <c r="D29" s="168">
        <f t="shared" si="0"/>
        <v>0.11575754334222209</v>
      </c>
      <c r="E29" s="256">
        <f>'Open Int.'!B33/'Open Int.'!K33</f>
        <v>0.9244398124022929</v>
      </c>
      <c r="F29" s="241">
        <f>'Open Int.'!E33/'Open Int.'!K33</f>
        <v>0.07034914017717561</v>
      </c>
      <c r="G29" s="257">
        <f>'Open Int.'!H33/'Open Int.'!K33</f>
        <v>0.005211047420531527</v>
      </c>
      <c r="H29" s="172">
        <v>29839956</v>
      </c>
      <c r="I29" s="243">
        <v>5967000</v>
      </c>
      <c r="J29" s="388">
        <v>3373200</v>
      </c>
      <c r="K29" s="122" t="str">
        <f t="shared" si="1"/>
        <v>Gross Exposure is less then 30%</v>
      </c>
      <c r="M29"/>
      <c r="N29"/>
    </row>
    <row r="30" spans="1:14" s="8" customFormat="1" ht="15">
      <c r="A30" s="214" t="s">
        <v>178</v>
      </c>
      <c r="B30" s="248">
        <f>'Open Int.'!K34</f>
        <v>804500</v>
      </c>
      <c r="C30" s="250">
        <f>'Open Int.'!R34</f>
        <v>224.946245</v>
      </c>
      <c r="D30" s="168">
        <f t="shared" si="0"/>
        <v>0.6811216282574462</v>
      </c>
      <c r="E30" s="256">
        <f>'Open Int.'!B34/'Open Int.'!K34</f>
        <v>0.9937849596022374</v>
      </c>
      <c r="F30" s="241">
        <f>'Open Int.'!E34/'Open Int.'!K34</f>
        <v>0.006215040397762586</v>
      </c>
      <c r="G30" s="257">
        <f>'Open Int.'!H34/'Open Int.'!K34</f>
        <v>0</v>
      </c>
      <c r="H30" s="262">
        <v>1181140</v>
      </c>
      <c r="I30" s="246">
        <v>236000</v>
      </c>
      <c r="J30" s="388">
        <v>166250</v>
      </c>
      <c r="K30" s="121"/>
      <c r="M30"/>
      <c r="N30"/>
    </row>
    <row r="31" spans="1:14" s="8" customFormat="1" ht="15">
      <c r="A31" s="214" t="s">
        <v>210</v>
      </c>
      <c r="B31" s="248">
        <f>'Open Int.'!K35</f>
        <v>2870000</v>
      </c>
      <c r="C31" s="250">
        <f>'Open Int.'!R35</f>
        <v>231.53725</v>
      </c>
      <c r="D31" s="168">
        <f t="shared" si="0"/>
        <v>0.16218403921440538</v>
      </c>
      <c r="E31" s="256">
        <f>'Open Int.'!B35/'Open Int.'!K35</f>
        <v>0.9652961672473868</v>
      </c>
      <c r="F31" s="241">
        <f>'Open Int.'!E35/'Open Int.'!K35</f>
        <v>0.03414634146341464</v>
      </c>
      <c r="G31" s="257">
        <f>'Open Int.'!H35/'Open Int.'!K35</f>
        <v>0.0005574912891986063</v>
      </c>
      <c r="H31" s="260">
        <v>17695946</v>
      </c>
      <c r="I31" s="244">
        <v>3538800</v>
      </c>
      <c r="J31" s="387">
        <v>1769200</v>
      </c>
      <c r="K31" s="122" t="str">
        <f t="shared" si="1"/>
        <v>Gross Exposure is less then 30%</v>
      </c>
      <c r="M31"/>
      <c r="N31"/>
    </row>
    <row r="32" spans="1:14" s="8" customFormat="1" ht="15">
      <c r="A32" s="214" t="s">
        <v>237</v>
      </c>
      <c r="B32" s="248">
        <f>'Open Int.'!K36</f>
        <v>7795200</v>
      </c>
      <c r="C32" s="250">
        <f>'Open Int.'!R36</f>
        <v>83.564544</v>
      </c>
      <c r="D32" s="168">
        <f t="shared" si="0"/>
        <v>0.7691798385128874</v>
      </c>
      <c r="E32" s="256">
        <f>'Open Int.'!B36/'Open Int.'!K36</f>
        <v>0.958128078817734</v>
      </c>
      <c r="F32" s="241">
        <f>'Open Int.'!E36/'Open Int.'!K36</f>
        <v>0.03263546798029557</v>
      </c>
      <c r="G32" s="257">
        <f>'Open Int.'!H36/'Open Int.'!K36</f>
        <v>0.009236453201970444</v>
      </c>
      <c r="H32" s="201">
        <v>10134431</v>
      </c>
      <c r="I32" s="175">
        <v>2025600</v>
      </c>
      <c r="J32" s="389">
        <v>2025600</v>
      </c>
      <c r="K32" s="121"/>
      <c r="M32"/>
      <c r="N32"/>
    </row>
    <row r="33" spans="1:14" s="8" customFormat="1" ht="15">
      <c r="A33" s="214" t="s">
        <v>179</v>
      </c>
      <c r="B33" s="248">
        <f>'Open Int.'!K37</f>
        <v>20091400</v>
      </c>
      <c r="C33" s="250">
        <f>'Open Int.'!R37</f>
        <v>93.324553</v>
      </c>
      <c r="D33" s="168">
        <f t="shared" si="0"/>
        <v>0.7323901068537022</v>
      </c>
      <c r="E33" s="256">
        <f>'Open Int.'!B37/'Open Int.'!K37</f>
        <v>0.9190101237345332</v>
      </c>
      <c r="F33" s="241">
        <f>'Open Int.'!E37/'Open Int.'!K37</f>
        <v>0.07930258717660292</v>
      </c>
      <c r="G33" s="257">
        <f>'Open Int.'!H37/'Open Int.'!K37</f>
        <v>0.001687289088863892</v>
      </c>
      <c r="H33" s="262">
        <v>27432648</v>
      </c>
      <c r="I33" s="246">
        <v>5486150</v>
      </c>
      <c r="J33" s="388">
        <v>5486150</v>
      </c>
      <c r="K33" s="121"/>
      <c r="M33"/>
      <c r="N33"/>
    </row>
    <row r="34" spans="1:14" s="8" customFormat="1" ht="15">
      <c r="A34" s="214" t="s">
        <v>180</v>
      </c>
      <c r="B34" s="248">
        <f>'Open Int.'!K38</f>
        <v>663000</v>
      </c>
      <c r="C34" s="250">
        <f>'Open Int.'!R38</f>
        <v>14.317485</v>
      </c>
      <c r="D34" s="168">
        <f t="shared" si="0"/>
        <v>0.04367132656627575</v>
      </c>
      <c r="E34" s="256">
        <f>'Open Int.'!B38/'Open Int.'!K38</f>
        <v>0.9098039215686274</v>
      </c>
      <c r="F34" s="241">
        <f>'Open Int.'!E38/'Open Int.'!K38</f>
        <v>0.021568627450980392</v>
      </c>
      <c r="G34" s="257">
        <f>'Open Int.'!H38/'Open Int.'!K38</f>
        <v>0.06862745098039216</v>
      </c>
      <c r="H34" s="262">
        <v>15181586</v>
      </c>
      <c r="I34" s="246">
        <v>3035500</v>
      </c>
      <c r="J34" s="388">
        <v>2306200</v>
      </c>
      <c r="K34" s="121"/>
      <c r="M34"/>
      <c r="N34"/>
    </row>
    <row r="35" spans="1:14" s="8" customFormat="1" ht="15">
      <c r="A35" s="214" t="s">
        <v>103</v>
      </c>
      <c r="B35" s="248">
        <f>'Open Int.'!K39</f>
        <v>4393500</v>
      </c>
      <c r="C35" s="250">
        <f>'Open Int.'!R39</f>
        <v>108.9588</v>
      </c>
      <c r="D35" s="168">
        <f t="shared" si="0"/>
        <v>0.07088459276789355</v>
      </c>
      <c r="E35" s="256">
        <f>'Open Int.'!B39/'Open Int.'!K39</f>
        <v>0.9313758962103107</v>
      </c>
      <c r="F35" s="241">
        <f>'Open Int.'!E39/'Open Int.'!K39</f>
        <v>0.06145442130419938</v>
      </c>
      <c r="G35" s="257">
        <f>'Open Int.'!H39/'Open Int.'!K39</f>
        <v>0.007169682485489928</v>
      </c>
      <c r="H35" s="260">
        <v>61981029</v>
      </c>
      <c r="I35" s="244">
        <v>11230500</v>
      </c>
      <c r="J35" s="387">
        <v>5614500</v>
      </c>
      <c r="K35" s="122" t="str">
        <f t="shared" si="1"/>
        <v>Gross Exposure is less then 30%</v>
      </c>
      <c r="M35"/>
      <c r="N35"/>
    </row>
    <row r="36" spans="1:14" s="8" customFormat="1" ht="15">
      <c r="A36" s="214" t="s">
        <v>356</v>
      </c>
      <c r="B36" s="248">
        <f>'Open Int.'!K40</f>
        <v>4543800</v>
      </c>
      <c r="C36" s="250">
        <f>'Open Int.'!R40</f>
        <v>95.374362</v>
      </c>
      <c r="D36" s="168">
        <f t="shared" si="0"/>
        <v>0.20560396833125125</v>
      </c>
      <c r="E36" s="256">
        <f>'Open Int.'!B40/'Open Int.'!K40</f>
        <v>0.9251287468638585</v>
      </c>
      <c r="F36" s="241">
        <f>'Open Int.'!E40/'Open Int.'!K40</f>
        <v>0.0707777631057705</v>
      </c>
      <c r="G36" s="257">
        <f>'Open Int.'!H40/'Open Int.'!K40</f>
        <v>0.0040934900303710555</v>
      </c>
      <c r="H36" s="260">
        <v>22099768</v>
      </c>
      <c r="I36" s="244">
        <v>4419600</v>
      </c>
      <c r="J36" s="387">
        <v>2287800</v>
      </c>
      <c r="K36" s="122" t="str">
        <f aca="true" t="shared" si="2" ref="K36:K41">IF(D36&gt;=80%,"Gross exposure has crossed 80%,Margin double",IF(D36&gt;=60%,"Gross exposure is Substantial as Open interest has crossed 60%",IF(D36&gt;=40%,"Gross exposure is building up andcrpsses 40% mark",IF(D36&gt;=30%,"Some sign of build up Gross exposure crosses 30%","Gross Exposure is less then 30%"))))</f>
        <v>Gross Exposure is less then 30%</v>
      </c>
      <c r="M36"/>
      <c r="N36"/>
    </row>
    <row r="37" spans="1:14" s="8" customFormat="1" ht="15">
      <c r="A37" s="214" t="s">
        <v>238</v>
      </c>
      <c r="B37" s="248">
        <f>'Open Int.'!K41</f>
        <v>622800</v>
      </c>
      <c r="C37" s="250">
        <f>'Open Int.'!R41</f>
        <v>70.040088</v>
      </c>
      <c r="D37" s="168">
        <f t="shared" si="0"/>
        <v>0.07452341450777512</v>
      </c>
      <c r="E37" s="256">
        <f>'Open Int.'!B41/'Open Int.'!K41</f>
        <v>0.9927745664739884</v>
      </c>
      <c r="F37" s="241">
        <f>'Open Int.'!E41/'Open Int.'!K41</f>
        <v>0.0072254335260115606</v>
      </c>
      <c r="G37" s="257">
        <f>'Open Int.'!H41/'Open Int.'!K41</f>
        <v>0</v>
      </c>
      <c r="H37" s="260">
        <v>8357105</v>
      </c>
      <c r="I37" s="244">
        <v>1671300</v>
      </c>
      <c r="J37" s="387">
        <v>835500</v>
      </c>
      <c r="K37" s="122" t="str">
        <f t="shared" si="2"/>
        <v>Gross Exposure is less then 30%</v>
      </c>
      <c r="M37"/>
      <c r="N37"/>
    </row>
    <row r="38" spans="1:14" s="8" customFormat="1" ht="15">
      <c r="A38" s="214" t="s">
        <v>250</v>
      </c>
      <c r="B38" s="248">
        <f>'Open Int.'!K42</f>
        <v>8982000</v>
      </c>
      <c r="C38" s="250">
        <f>'Open Int.'!R42</f>
        <v>317.69334</v>
      </c>
      <c r="D38" s="168">
        <f t="shared" si="0"/>
        <v>0.6508961198924275</v>
      </c>
      <c r="E38" s="256">
        <f>'Open Int.'!B42/'Open Int.'!K42</f>
        <v>0.8761968381206858</v>
      </c>
      <c r="F38" s="241">
        <f>'Open Int.'!E42/'Open Int.'!K42</f>
        <v>0.10231574259630372</v>
      </c>
      <c r="G38" s="257">
        <f>'Open Int.'!H42/'Open Int.'!K42</f>
        <v>0.021487419283010466</v>
      </c>
      <c r="H38" s="260">
        <v>13799437</v>
      </c>
      <c r="I38" s="244">
        <v>2759000</v>
      </c>
      <c r="J38" s="387">
        <v>1379000</v>
      </c>
      <c r="K38" s="122" t="str">
        <f t="shared" si="2"/>
        <v>Gross exposure is Substantial as Open interest has crossed 60%</v>
      </c>
      <c r="M38"/>
      <c r="N38"/>
    </row>
    <row r="39" spans="1:14" s="8" customFormat="1" ht="15">
      <c r="A39" s="214" t="s">
        <v>181</v>
      </c>
      <c r="B39" s="248">
        <f>'Open Int.'!K43</f>
        <v>5495850</v>
      </c>
      <c r="C39" s="250">
        <f>'Open Int.'!R43</f>
        <v>54.27151875</v>
      </c>
      <c r="D39" s="168">
        <f t="shared" si="0"/>
        <v>0.33576997222979466</v>
      </c>
      <c r="E39" s="256">
        <f>'Open Int.'!B43/'Open Int.'!K43</f>
        <v>0.9393451422436929</v>
      </c>
      <c r="F39" s="241">
        <f>'Open Int.'!E43/'Open Int.'!K43</f>
        <v>0.05689747718733226</v>
      </c>
      <c r="G39" s="257">
        <f>'Open Int.'!H43/'Open Int.'!K43</f>
        <v>0.003757380568974772</v>
      </c>
      <c r="H39" s="260">
        <v>16367902</v>
      </c>
      <c r="I39" s="244">
        <v>3271550</v>
      </c>
      <c r="J39" s="387">
        <v>3271550</v>
      </c>
      <c r="K39" s="122" t="str">
        <f t="shared" si="2"/>
        <v>Some sign of build up Gross exposure crosses 30%</v>
      </c>
      <c r="M39"/>
      <c r="N39"/>
    </row>
    <row r="40" spans="1:14" s="8" customFormat="1" ht="15">
      <c r="A40" s="214" t="s">
        <v>239</v>
      </c>
      <c r="B40" s="248">
        <f>'Open Int.'!K44</f>
        <v>660625</v>
      </c>
      <c r="C40" s="250">
        <f>'Open Int.'!R44</f>
        <v>180.24822812499997</v>
      </c>
      <c r="D40" s="168">
        <f t="shared" si="0"/>
        <v>0.05641515817764244</v>
      </c>
      <c r="E40" s="256">
        <f>'Open Int.'!B44/'Open Int.'!K44</f>
        <v>0.9981456953642384</v>
      </c>
      <c r="F40" s="241">
        <f>'Open Int.'!E44/'Open Int.'!K44</f>
        <v>0.0018543046357615894</v>
      </c>
      <c r="G40" s="257">
        <f>'Open Int.'!H44/'Open Int.'!K44</f>
        <v>0</v>
      </c>
      <c r="H40" s="260">
        <v>11710062</v>
      </c>
      <c r="I40" s="244">
        <v>1077825</v>
      </c>
      <c r="J40" s="387">
        <v>538825</v>
      </c>
      <c r="K40" s="122" t="str">
        <f t="shared" si="2"/>
        <v>Gross Exposure is less then 30%</v>
      </c>
      <c r="M40"/>
      <c r="N40"/>
    </row>
    <row r="41" spans="1:14" s="8" customFormat="1" ht="15">
      <c r="A41" s="214" t="s">
        <v>211</v>
      </c>
      <c r="B41" s="248">
        <f>'Open Int.'!K45</f>
        <v>11326566</v>
      </c>
      <c r="C41" s="250">
        <f>'Open Int.'!R45</f>
        <v>158.74182249</v>
      </c>
      <c r="D41" s="168">
        <f t="shared" si="0"/>
        <v>0.05800207631526297</v>
      </c>
      <c r="E41" s="256">
        <f>'Open Int.'!B45/'Open Int.'!K45</f>
        <v>0.8064809757873658</v>
      </c>
      <c r="F41" s="241">
        <f>'Open Int.'!E45/'Open Int.'!K45</f>
        <v>0.1649371927908247</v>
      </c>
      <c r="G41" s="257">
        <f>'Open Int.'!H45/'Open Int.'!K45</f>
        <v>0.028581831421809575</v>
      </c>
      <c r="H41" s="260">
        <v>195278630</v>
      </c>
      <c r="I41" s="244">
        <v>20774650</v>
      </c>
      <c r="J41" s="387">
        <v>10386294</v>
      </c>
      <c r="K41" s="122" t="str">
        <f t="shared" si="2"/>
        <v>Gross Exposure is less then 30%</v>
      </c>
      <c r="M41"/>
      <c r="N41"/>
    </row>
    <row r="42" spans="1:14" s="8" customFormat="1" ht="15">
      <c r="A42" s="214" t="s">
        <v>213</v>
      </c>
      <c r="B42" s="248">
        <f>'Open Int.'!K46</f>
        <v>2024100</v>
      </c>
      <c r="C42" s="250">
        <f>'Open Int.'!R46</f>
        <v>125.939502</v>
      </c>
      <c r="D42" s="168">
        <f t="shared" si="0"/>
        <v>0.10119828549375749</v>
      </c>
      <c r="E42" s="256">
        <f>'Open Int.'!B46/'Open Int.'!K46</f>
        <v>0.9964675658317277</v>
      </c>
      <c r="F42" s="241">
        <f>'Open Int.'!E46/'Open Int.'!K46</f>
        <v>0.0035324341682723185</v>
      </c>
      <c r="G42" s="257">
        <f>'Open Int.'!H46/'Open Int.'!K46</f>
        <v>0</v>
      </c>
      <c r="H42" s="260">
        <v>20001327</v>
      </c>
      <c r="I42" s="244">
        <v>4000100</v>
      </c>
      <c r="J42" s="387">
        <v>2000050</v>
      </c>
      <c r="K42" s="122" t="str">
        <f aca="true" t="shared" si="3" ref="K42:K106">IF(D42&gt;=80%,"Gross exposure has crossed 80%,Margin double",IF(D42&gt;=60%,"Gross exposure is Substantial as Open interest has crossed 60%",IF(D42&gt;=40%,"Gross exposure is building up andcrpsses 40% mark",IF(D42&gt;=30%,"Some sign of build up Gross exposure crosses 30%","Gross Exposure is less then 30%"))))</f>
        <v>Gross Exposure is less then 30%</v>
      </c>
      <c r="M42"/>
      <c r="N42"/>
    </row>
    <row r="43" spans="1:14" s="8" customFormat="1" ht="15">
      <c r="A43" s="214" t="s">
        <v>4</v>
      </c>
      <c r="B43" s="248">
        <f>'Open Int.'!K47</f>
        <v>824700</v>
      </c>
      <c r="C43" s="250">
        <f>'Open Int.'!R47</f>
        <v>128.1295155</v>
      </c>
      <c r="D43" s="168">
        <f t="shared" si="0"/>
        <v>0.0165218488980656</v>
      </c>
      <c r="E43" s="256">
        <f>'Open Int.'!B47/'Open Int.'!K47</f>
        <v>1</v>
      </c>
      <c r="F43" s="241">
        <f>'Open Int.'!E47/'Open Int.'!K47</f>
        <v>0</v>
      </c>
      <c r="G43" s="257">
        <f>'Open Int.'!H47/'Open Int.'!K47</f>
        <v>0</v>
      </c>
      <c r="H43" s="260">
        <v>49915721</v>
      </c>
      <c r="I43" s="244">
        <v>1821300</v>
      </c>
      <c r="J43" s="387">
        <v>910500</v>
      </c>
      <c r="K43" s="122" t="str">
        <f t="shared" si="3"/>
        <v>Gross Exposure is less then 30%</v>
      </c>
      <c r="M43"/>
      <c r="N43"/>
    </row>
    <row r="44" spans="1:14" s="8" customFormat="1" ht="15">
      <c r="A44" s="214" t="s">
        <v>93</v>
      </c>
      <c r="B44" s="248">
        <f>'Open Int.'!K48</f>
        <v>1316800</v>
      </c>
      <c r="C44" s="250">
        <f>'Open Int.'!R48</f>
        <v>139.10675200000003</v>
      </c>
      <c r="D44" s="168">
        <f t="shared" si="0"/>
        <v>0.0355554480299668</v>
      </c>
      <c r="E44" s="256">
        <f>'Open Int.'!B48/'Open Int.'!K48</f>
        <v>0.9987849331713244</v>
      </c>
      <c r="F44" s="241">
        <f>'Open Int.'!E48/'Open Int.'!K48</f>
        <v>0.001215066828675577</v>
      </c>
      <c r="G44" s="257">
        <f>'Open Int.'!H48/'Open Int.'!K48</f>
        <v>0</v>
      </c>
      <c r="H44" s="260">
        <v>37035112</v>
      </c>
      <c r="I44" s="244">
        <v>2674000</v>
      </c>
      <c r="J44" s="387">
        <v>1336800</v>
      </c>
      <c r="K44" s="122" t="str">
        <f t="shared" si="3"/>
        <v>Gross Exposure is less then 30%</v>
      </c>
      <c r="M44"/>
      <c r="N44"/>
    </row>
    <row r="45" spans="1:14" s="8" customFormat="1" ht="15">
      <c r="A45" s="214" t="s">
        <v>212</v>
      </c>
      <c r="B45" s="248">
        <f>'Open Int.'!K49</f>
        <v>1189600</v>
      </c>
      <c r="C45" s="250">
        <f>'Open Int.'!R49</f>
        <v>87.67352</v>
      </c>
      <c r="D45" s="168">
        <f t="shared" si="0"/>
        <v>0.06612042833320382</v>
      </c>
      <c r="E45" s="256">
        <f>'Open Int.'!B49/'Open Int.'!K49</f>
        <v>0.9952925353059852</v>
      </c>
      <c r="F45" s="241">
        <f>'Open Int.'!E49/'Open Int.'!K49</f>
        <v>0.004707464694014795</v>
      </c>
      <c r="G45" s="257">
        <f>'Open Int.'!H49/'Open Int.'!K49</f>
        <v>0</v>
      </c>
      <c r="H45" s="260">
        <v>17991414</v>
      </c>
      <c r="I45" s="244">
        <v>3598000</v>
      </c>
      <c r="J45" s="387">
        <v>1798800</v>
      </c>
      <c r="K45" s="122" t="str">
        <f t="shared" si="3"/>
        <v>Gross Exposure is less then 30%</v>
      </c>
      <c r="M45"/>
      <c r="N45"/>
    </row>
    <row r="46" spans="1:14" s="8" customFormat="1" ht="15">
      <c r="A46" s="214" t="s">
        <v>5</v>
      </c>
      <c r="B46" s="248">
        <f>'Open Int.'!K50</f>
        <v>53052890</v>
      </c>
      <c r="C46" s="250">
        <f>'Open Int.'!R50</f>
        <v>944.07617755</v>
      </c>
      <c r="D46" s="168">
        <f t="shared" si="0"/>
        <v>0.3724674950299711</v>
      </c>
      <c r="E46" s="256">
        <f>'Open Int.'!B50/'Open Int.'!K50</f>
        <v>0.918044615477121</v>
      </c>
      <c r="F46" s="241">
        <f>'Open Int.'!E50/'Open Int.'!K50</f>
        <v>0.07185376706151163</v>
      </c>
      <c r="G46" s="257">
        <f>'Open Int.'!H50/'Open Int.'!K50</f>
        <v>0.010101617461367327</v>
      </c>
      <c r="H46" s="260">
        <v>142436295</v>
      </c>
      <c r="I46" s="244">
        <v>17324890</v>
      </c>
      <c r="J46" s="387">
        <v>8662445</v>
      </c>
      <c r="K46" s="122" t="str">
        <f t="shared" si="3"/>
        <v>Some sign of build up Gross exposure crosses 30%</v>
      </c>
      <c r="M46"/>
      <c r="N46"/>
    </row>
    <row r="47" spans="1:14" s="8" customFormat="1" ht="15">
      <c r="A47" s="214" t="s">
        <v>214</v>
      </c>
      <c r="B47" s="248">
        <f>'Open Int.'!K51</f>
        <v>13277000</v>
      </c>
      <c r="C47" s="250">
        <f>'Open Int.'!R51</f>
        <v>306.366775</v>
      </c>
      <c r="D47" s="168">
        <f t="shared" si="0"/>
        <v>0.0619519854148499</v>
      </c>
      <c r="E47" s="256">
        <f>'Open Int.'!B51/'Open Int.'!K51</f>
        <v>0.834149280711004</v>
      </c>
      <c r="F47" s="241">
        <f>'Open Int.'!E51/'Open Int.'!K51</f>
        <v>0.14182420727574</v>
      </c>
      <c r="G47" s="257">
        <f>'Open Int.'!H51/'Open Int.'!K51</f>
        <v>0.024026512013256007</v>
      </c>
      <c r="H47" s="260">
        <v>214311130</v>
      </c>
      <c r="I47" s="244">
        <v>12755000</v>
      </c>
      <c r="J47" s="387">
        <v>6377000</v>
      </c>
      <c r="K47" s="122" t="str">
        <f t="shared" si="3"/>
        <v>Gross Exposure is less then 30%</v>
      </c>
      <c r="M47"/>
      <c r="N47"/>
    </row>
    <row r="48" spans="1:14" s="8" customFormat="1" ht="15">
      <c r="A48" s="214" t="s">
        <v>215</v>
      </c>
      <c r="B48" s="248">
        <f>'Open Int.'!K52</f>
        <v>5553600</v>
      </c>
      <c r="C48" s="250">
        <f>'Open Int.'!R52</f>
        <v>152.39078399999997</v>
      </c>
      <c r="D48" s="168">
        <f t="shared" si="0"/>
        <v>0.16702229881220368</v>
      </c>
      <c r="E48" s="256">
        <f>'Open Int.'!B52/'Open Int.'!K52</f>
        <v>0.9447565543071161</v>
      </c>
      <c r="F48" s="241">
        <f>'Open Int.'!E52/'Open Int.'!K52</f>
        <v>0.05056179775280899</v>
      </c>
      <c r="G48" s="257">
        <f>'Open Int.'!H52/'Open Int.'!K52</f>
        <v>0.0046816479400749065</v>
      </c>
      <c r="H48" s="260">
        <v>33250650</v>
      </c>
      <c r="I48" s="244">
        <v>6649500</v>
      </c>
      <c r="J48" s="387">
        <v>3324100</v>
      </c>
      <c r="K48" s="122" t="str">
        <f t="shared" si="3"/>
        <v>Gross Exposure is less then 30%</v>
      </c>
      <c r="M48"/>
      <c r="N48"/>
    </row>
    <row r="49" spans="1:14" s="8" customFormat="1" ht="15">
      <c r="A49" s="214" t="s">
        <v>57</v>
      </c>
      <c r="B49" s="248">
        <f>'Open Int.'!K53</f>
        <v>709500</v>
      </c>
      <c r="C49" s="250">
        <f>'Open Int.'!R53</f>
        <v>142.52436</v>
      </c>
      <c r="D49" s="168">
        <f t="shared" si="0"/>
        <v>0.09749225730096087</v>
      </c>
      <c r="E49" s="256">
        <f>'Open Int.'!B53/'Open Int.'!K53</f>
        <v>0.9501057082452431</v>
      </c>
      <c r="F49" s="241">
        <f>'Open Int.'!E53/'Open Int.'!K53</f>
        <v>0.007610993657505285</v>
      </c>
      <c r="G49" s="257">
        <f>'Open Int.'!H53/'Open Int.'!K53</f>
        <v>0.042283298097251586</v>
      </c>
      <c r="H49" s="260">
        <v>7277501</v>
      </c>
      <c r="I49" s="244">
        <v>1455300</v>
      </c>
      <c r="J49" s="387">
        <v>727500</v>
      </c>
      <c r="K49" s="122" t="str">
        <f t="shared" si="3"/>
        <v>Gross Exposure is less then 30%</v>
      </c>
      <c r="M49"/>
      <c r="N49"/>
    </row>
    <row r="50" spans="1:14" s="8" customFormat="1" ht="15">
      <c r="A50" s="214" t="s">
        <v>216</v>
      </c>
      <c r="B50" s="248">
        <f>'Open Int.'!K54</f>
        <v>9093700</v>
      </c>
      <c r="C50" s="250">
        <f>'Open Int.'!R54</f>
        <v>791.879396</v>
      </c>
      <c r="D50" s="168">
        <f t="shared" si="0"/>
        <v>0.06949273884671994</v>
      </c>
      <c r="E50" s="256">
        <f>'Open Int.'!B54/'Open Int.'!K54</f>
        <v>0.8515895620044647</v>
      </c>
      <c r="F50" s="241">
        <f>'Open Int.'!E54/'Open Int.'!K54</f>
        <v>0.13216842429374182</v>
      </c>
      <c r="G50" s="257">
        <f>'Open Int.'!H54/'Open Int.'!K54</f>
        <v>0.01624201370179355</v>
      </c>
      <c r="H50" s="260">
        <v>130858276</v>
      </c>
      <c r="I50" s="244">
        <v>3438400</v>
      </c>
      <c r="J50" s="387">
        <v>1719200</v>
      </c>
      <c r="K50" s="122" t="str">
        <f t="shared" si="3"/>
        <v>Gross Exposure is less then 30%</v>
      </c>
      <c r="M50"/>
      <c r="N50"/>
    </row>
    <row r="51" spans="1:14" s="8" customFormat="1" ht="15">
      <c r="A51" s="214" t="s">
        <v>156</v>
      </c>
      <c r="B51" s="248">
        <f>'Open Int.'!K55</f>
        <v>20222400</v>
      </c>
      <c r="C51" s="250">
        <f>'Open Int.'!R55</f>
        <v>153.892464</v>
      </c>
      <c r="D51" s="168">
        <f t="shared" si="0"/>
        <v>0.2953884856538791</v>
      </c>
      <c r="E51" s="256">
        <f>'Open Int.'!B55/'Open Int.'!K55</f>
        <v>0.6997389033942559</v>
      </c>
      <c r="F51" s="241">
        <f>'Open Int.'!E55/'Open Int.'!K55</f>
        <v>0.24566816995015428</v>
      </c>
      <c r="G51" s="257">
        <f>'Open Int.'!H55/'Open Int.'!K55</f>
        <v>0.05459292665558984</v>
      </c>
      <c r="H51" s="260">
        <v>68460353</v>
      </c>
      <c r="I51" s="244">
        <v>13689600</v>
      </c>
      <c r="J51" s="387">
        <v>6844800</v>
      </c>
      <c r="K51" s="122" t="str">
        <f t="shared" si="3"/>
        <v>Gross Exposure is less then 30%</v>
      </c>
      <c r="M51"/>
      <c r="N51"/>
    </row>
    <row r="52" spans="1:14" s="8" customFormat="1" ht="15">
      <c r="A52" s="214" t="s">
        <v>200</v>
      </c>
      <c r="B52" s="248">
        <f>'Open Int.'!K56</f>
        <v>19989200</v>
      </c>
      <c r="C52" s="250">
        <f>'Open Int.'!R56</f>
        <v>150.618622</v>
      </c>
      <c r="D52" s="168">
        <f t="shared" si="0"/>
        <v>0.08880925661051545</v>
      </c>
      <c r="E52" s="256">
        <f>'Open Int.'!B56/'Open Int.'!K56</f>
        <v>0.8010625737898465</v>
      </c>
      <c r="F52" s="241">
        <f>'Open Int.'!E56/'Open Int.'!K56</f>
        <v>0.17384887839433294</v>
      </c>
      <c r="G52" s="257">
        <f>'Open Int.'!H56/'Open Int.'!K56</f>
        <v>0.025088547815820542</v>
      </c>
      <c r="H52" s="260">
        <v>225080141</v>
      </c>
      <c r="I52" s="244">
        <v>38338200</v>
      </c>
      <c r="J52" s="387">
        <v>19169100</v>
      </c>
      <c r="K52" s="122" t="str">
        <f t="shared" si="3"/>
        <v>Gross Exposure is less then 30%</v>
      </c>
      <c r="M52"/>
      <c r="N52"/>
    </row>
    <row r="53" spans="1:14" s="8" customFormat="1" ht="15">
      <c r="A53" s="214" t="s">
        <v>191</v>
      </c>
      <c r="B53" s="248">
        <f>'Open Int.'!K57</f>
        <v>116991000</v>
      </c>
      <c r="C53" s="250">
        <f>'Open Int.'!R57</f>
        <v>131.02992</v>
      </c>
      <c r="D53" s="168">
        <f t="shared" si="0"/>
        <v>0.9158872727532356</v>
      </c>
      <c r="E53" s="256">
        <f>'Open Int.'!B57/'Open Int.'!K57</f>
        <v>0.7740980075390415</v>
      </c>
      <c r="F53" s="241">
        <f>'Open Int.'!E57/'Open Int.'!K57</f>
        <v>0.18955304254173397</v>
      </c>
      <c r="G53" s="257">
        <f>'Open Int.'!H57/'Open Int.'!K57</f>
        <v>0.036348949919224556</v>
      </c>
      <c r="H53" s="260">
        <v>127735152</v>
      </c>
      <c r="I53" s="244">
        <v>25546500</v>
      </c>
      <c r="J53" s="387">
        <v>25546500</v>
      </c>
      <c r="K53" s="122" t="str">
        <f t="shared" si="3"/>
        <v>Gross exposure has crossed 80%,Margin double</v>
      </c>
      <c r="M53"/>
      <c r="N53"/>
    </row>
    <row r="54" spans="1:14" s="8" customFormat="1" ht="15">
      <c r="A54" s="214" t="s">
        <v>157</v>
      </c>
      <c r="B54" s="248">
        <f>'Open Int.'!K58</f>
        <v>9910250</v>
      </c>
      <c r="C54" s="250">
        <f>'Open Int.'!R58</f>
        <v>150.7349025</v>
      </c>
      <c r="D54" s="168">
        <f t="shared" si="0"/>
        <v>0.11954071565037748</v>
      </c>
      <c r="E54" s="256">
        <f>'Open Int.'!B58/'Open Int.'!K58</f>
        <v>0.9185943846018012</v>
      </c>
      <c r="F54" s="241">
        <f>'Open Int.'!E58/'Open Int.'!K58</f>
        <v>0.07398905173936077</v>
      </c>
      <c r="G54" s="257">
        <f>'Open Int.'!H58/'Open Int.'!K58</f>
        <v>0.007416563658838072</v>
      </c>
      <c r="H54" s="260">
        <v>82902716</v>
      </c>
      <c r="I54" s="244">
        <v>16579500</v>
      </c>
      <c r="J54" s="387">
        <v>8289750</v>
      </c>
      <c r="K54" s="122" t="str">
        <f t="shared" si="3"/>
        <v>Gross Exposure is less then 30%</v>
      </c>
      <c r="M54"/>
      <c r="N54"/>
    </row>
    <row r="55" spans="1:14" s="8" customFormat="1" ht="15">
      <c r="A55" s="214" t="s">
        <v>192</v>
      </c>
      <c r="B55" s="248">
        <f>'Open Int.'!K59</f>
        <v>21241050</v>
      </c>
      <c r="C55" s="250">
        <f>'Open Int.'!R59</f>
        <v>484.82696625</v>
      </c>
      <c r="D55" s="168">
        <f t="shared" si="0"/>
        <v>0.6887587769844149</v>
      </c>
      <c r="E55" s="256">
        <f>'Open Int.'!B59/'Open Int.'!K59</f>
        <v>0.8529592463649396</v>
      </c>
      <c r="F55" s="241">
        <f>'Open Int.'!E59/'Open Int.'!K59</f>
        <v>0.12369445013311489</v>
      </c>
      <c r="G55" s="257">
        <f>'Open Int.'!H59/'Open Int.'!K59</f>
        <v>0.023346303501945526</v>
      </c>
      <c r="H55" s="260">
        <v>30839607</v>
      </c>
      <c r="I55" s="244">
        <v>6166850</v>
      </c>
      <c r="J55" s="387">
        <v>3082700</v>
      </c>
      <c r="K55" s="122" t="str">
        <f t="shared" si="3"/>
        <v>Gross exposure is Substantial as Open interest has crossed 60%</v>
      </c>
      <c r="M55"/>
      <c r="N55"/>
    </row>
    <row r="56" spans="1:14" s="8" customFormat="1" ht="15">
      <c r="A56" s="214" t="s">
        <v>182</v>
      </c>
      <c r="B56" s="248">
        <f>'Open Int.'!K60</f>
        <v>16755200</v>
      </c>
      <c r="C56" s="250">
        <f>'Open Int.'!R60</f>
        <v>72.88512</v>
      </c>
      <c r="D56" s="168">
        <f t="shared" si="0"/>
        <v>0.42031400631103166</v>
      </c>
      <c r="E56" s="256">
        <f>'Open Int.'!B60/'Open Int.'!K60</f>
        <v>0.8892463235294118</v>
      </c>
      <c r="F56" s="241">
        <f>'Open Int.'!E60/'Open Int.'!K60</f>
        <v>0.09834558823529412</v>
      </c>
      <c r="G56" s="257">
        <f>'Open Int.'!H60/'Open Int.'!K60</f>
        <v>0.012408088235294117</v>
      </c>
      <c r="H56" s="260">
        <v>39863530</v>
      </c>
      <c r="I56" s="244">
        <v>7969500</v>
      </c>
      <c r="J56" s="387">
        <v>7969500</v>
      </c>
      <c r="K56" s="122" t="str">
        <f t="shared" si="3"/>
        <v>Gross exposure is building up andcrpsses 40% mark</v>
      </c>
      <c r="M56"/>
      <c r="N56"/>
    </row>
    <row r="57" spans="1:14" s="8" customFormat="1" ht="15">
      <c r="A57" s="214" t="s">
        <v>217</v>
      </c>
      <c r="B57" s="248">
        <f>'Open Int.'!K61</f>
        <v>3345600</v>
      </c>
      <c r="C57" s="250">
        <f>'Open Int.'!R61</f>
        <v>747.23976</v>
      </c>
      <c r="D57" s="168">
        <f t="shared" si="0"/>
        <v>0.0451110118412361</v>
      </c>
      <c r="E57" s="256">
        <f>'Open Int.'!B61/'Open Int.'!K61</f>
        <v>0.8740435198469632</v>
      </c>
      <c r="F57" s="241">
        <f>'Open Int.'!E61/'Open Int.'!K61</f>
        <v>0.1054519368723099</v>
      </c>
      <c r="G57" s="257">
        <f>'Open Int.'!H61/'Open Int.'!K61</f>
        <v>0.020504543280726924</v>
      </c>
      <c r="H57" s="260">
        <v>74163710</v>
      </c>
      <c r="I57" s="244">
        <v>1376200</v>
      </c>
      <c r="J57" s="387">
        <v>688000</v>
      </c>
      <c r="K57" s="122" t="str">
        <f t="shared" si="3"/>
        <v>Gross Exposure is less then 30%</v>
      </c>
      <c r="M57"/>
      <c r="N57"/>
    </row>
    <row r="58" spans="1:14" s="8" customFormat="1" ht="15">
      <c r="A58" s="214" t="s">
        <v>158</v>
      </c>
      <c r="B58" s="248">
        <f>'Open Int.'!K62</f>
        <v>1401250</v>
      </c>
      <c r="C58" s="250">
        <f>'Open Int.'!R62</f>
        <v>15.91119375</v>
      </c>
      <c r="D58" s="168">
        <f t="shared" si="0"/>
        <v>0.033173532196969696</v>
      </c>
      <c r="E58" s="256">
        <f>'Open Int.'!B62/'Open Int.'!K62</f>
        <v>0.9936842105263158</v>
      </c>
      <c r="F58" s="241">
        <f>'Open Int.'!E62/'Open Int.'!K62</f>
        <v>0.00631578947368421</v>
      </c>
      <c r="G58" s="257">
        <f>'Open Int.'!H62/'Open Int.'!K62</f>
        <v>0</v>
      </c>
      <c r="H58" s="260">
        <v>42240000</v>
      </c>
      <c r="I58" s="244">
        <v>8445850</v>
      </c>
      <c r="J58" s="387">
        <v>4236200</v>
      </c>
      <c r="K58" s="122" t="str">
        <f t="shared" si="3"/>
        <v>Gross Exposure is less then 30%</v>
      </c>
      <c r="M58"/>
      <c r="N58"/>
    </row>
    <row r="59" spans="1:14" s="8" customFormat="1" ht="15">
      <c r="A59" s="214" t="s">
        <v>104</v>
      </c>
      <c r="B59" s="248">
        <f>'Open Int.'!K63</f>
        <v>1718400</v>
      </c>
      <c r="C59" s="250">
        <f>'Open Int.'!R63</f>
        <v>74.827728</v>
      </c>
      <c r="D59" s="168">
        <f t="shared" si="0"/>
        <v>0.040927081273909705</v>
      </c>
      <c r="E59" s="256">
        <f>'Open Int.'!B63/'Open Int.'!K63</f>
        <v>0.9982541899441341</v>
      </c>
      <c r="F59" s="241">
        <f>'Open Int.'!E63/'Open Int.'!K63</f>
        <v>0.0017458100558659217</v>
      </c>
      <c r="G59" s="257">
        <f>'Open Int.'!H63/'Open Int.'!K63</f>
        <v>0</v>
      </c>
      <c r="H59" s="260">
        <v>41986869</v>
      </c>
      <c r="I59" s="244">
        <v>6791400</v>
      </c>
      <c r="J59" s="387">
        <v>3395400</v>
      </c>
      <c r="K59" s="122" t="str">
        <f t="shared" si="3"/>
        <v>Gross Exposure is less then 30%</v>
      </c>
      <c r="M59"/>
      <c r="N59"/>
    </row>
    <row r="60" spans="1:14" s="8" customFormat="1" ht="15">
      <c r="A60" s="214" t="s">
        <v>48</v>
      </c>
      <c r="B60" s="248">
        <f>'Open Int.'!K64</f>
        <v>14616800</v>
      </c>
      <c r="C60" s="250">
        <f>'Open Int.'!R64</f>
        <v>410.00124</v>
      </c>
      <c r="D60" s="168">
        <f t="shared" si="0"/>
        <v>0.5514143895283476</v>
      </c>
      <c r="E60" s="256">
        <f>'Open Int.'!B64/'Open Int.'!K64</f>
        <v>0.9315924142083083</v>
      </c>
      <c r="F60" s="241">
        <f>'Open Int.'!E64/'Open Int.'!K64</f>
        <v>0.06253762793497893</v>
      </c>
      <c r="G60" s="257">
        <f>'Open Int.'!H64/'Open Int.'!K64</f>
        <v>0.005869957856712823</v>
      </c>
      <c r="H60" s="260">
        <v>26507832</v>
      </c>
      <c r="I60" s="244">
        <v>5300900</v>
      </c>
      <c r="J60" s="387">
        <v>2649900</v>
      </c>
      <c r="K60" s="122" t="str">
        <f t="shared" si="3"/>
        <v>Gross exposure is building up andcrpsses 40% mark</v>
      </c>
      <c r="M60"/>
      <c r="N60"/>
    </row>
    <row r="61" spans="1:14" s="8" customFormat="1" ht="15">
      <c r="A61" s="214" t="s">
        <v>6</v>
      </c>
      <c r="B61" s="248">
        <f>'Open Int.'!K65</f>
        <v>16527375</v>
      </c>
      <c r="C61" s="250">
        <f>'Open Int.'!R65</f>
        <v>288.650604375</v>
      </c>
      <c r="D61" s="168">
        <f t="shared" si="0"/>
        <v>0.022355428111390505</v>
      </c>
      <c r="E61" s="256">
        <f>'Open Int.'!B65/'Open Int.'!K65</f>
        <v>0.8371792253760806</v>
      </c>
      <c r="F61" s="241">
        <f>'Open Int.'!E65/'Open Int.'!K65</f>
        <v>0.1408345245388333</v>
      </c>
      <c r="G61" s="257">
        <f>'Open Int.'!H65/'Open Int.'!K65</f>
        <v>0.021986250085086107</v>
      </c>
      <c r="H61" s="260">
        <v>739300313</v>
      </c>
      <c r="I61" s="244">
        <v>16206750</v>
      </c>
      <c r="J61" s="387">
        <v>8103375</v>
      </c>
      <c r="K61" s="122" t="str">
        <f t="shared" si="3"/>
        <v>Gross Exposure is less then 30%</v>
      </c>
      <c r="M61"/>
      <c r="N61"/>
    </row>
    <row r="62" spans="1:14" s="8" customFormat="1" ht="15">
      <c r="A62" s="214" t="s">
        <v>193</v>
      </c>
      <c r="B62" s="248">
        <f>'Open Int.'!K66</f>
        <v>13215000</v>
      </c>
      <c r="C62" s="250">
        <f>'Open Int.'!R66</f>
        <v>529.062525</v>
      </c>
      <c r="D62" s="168">
        <f t="shared" si="0"/>
        <v>0.6918813392351536</v>
      </c>
      <c r="E62" s="256">
        <f>'Open Int.'!B66/'Open Int.'!K66</f>
        <v>0.9083617101778282</v>
      </c>
      <c r="F62" s="241">
        <f>'Open Int.'!E66/'Open Int.'!K66</f>
        <v>0.08096859629209231</v>
      </c>
      <c r="G62" s="257">
        <f>'Open Int.'!H66/'Open Int.'!K66</f>
        <v>0.010669693530079455</v>
      </c>
      <c r="H62" s="260">
        <v>19100096</v>
      </c>
      <c r="I62" s="244">
        <v>3820000</v>
      </c>
      <c r="J62" s="387">
        <v>1910000</v>
      </c>
      <c r="K62" s="122" t="str">
        <f t="shared" si="3"/>
        <v>Gross exposure is Substantial as Open interest has crossed 60%</v>
      </c>
      <c r="M62"/>
      <c r="N62"/>
    </row>
    <row r="63" spans="1:14" s="8" customFormat="1" ht="15">
      <c r="A63" s="214" t="s">
        <v>183</v>
      </c>
      <c r="B63" s="248">
        <f>'Open Int.'!K67</f>
        <v>136200</v>
      </c>
      <c r="C63" s="250">
        <f>'Open Int.'!R67</f>
        <v>7.792683</v>
      </c>
      <c r="D63" s="168">
        <f t="shared" si="0"/>
        <v>0.02999678228348633</v>
      </c>
      <c r="E63" s="256">
        <f>'Open Int.'!B67/'Open Int.'!K67</f>
        <v>1</v>
      </c>
      <c r="F63" s="241">
        <f>'Open Int.'!E67/'Open Int.'!K67</f>
        <v>0</v>
      </c>
      <c r="G63" s="257">
        <f>'Open Int.'!H67/'Open Int.'!K67</f>
        <v>0</v>
      </c>
      <c r="H63" s="260">
        <v>4540487</v>
      </c>
      <c r="I63" s="244">
        <v>907800</v>
      </c>
      <c r="J63" s="387">
        <v>907800</v>
      </c>
      <c r="K63" s="122" t="str">
        <f t="shared" si="3"/>
        <v>Gross Exposure is less then 30%</v>
      </c>
      <c r="M63"/>
      <c r="N63"/>
    </row>
    <row r="64" spans="1:14" s="8" customFormat="1" ht="15">
      <c r="A64" s="214" t="s">
        <v>147</v>
      </c>
      <c r="B64" s="248">
        <f>'Open Int.'!K68</f>
        <v>2442400</v>
      </c>
      <c r="C64" s="250">
        <f>'Open Int.'!R68</f>
        <v>148.3758</v>
      </c>
      <c r="D64" s="168">
        <f t="shared" si="0"/>
        <v>0.7072757547238109</v>
      </c>
      <c r="E64" s="256">
        <f>'Open Int.'!B68/'Open Int.'!K68</f>
        <v>0.9819849328529315</v>
      </c>
      <c r="F64" s="241">
        <f>'Open Int.'!E68/'Open Int.'!K68</f>
        <v>0.016704880445463477</v>
      </c>
      <c r="G64" s="257">
        <f>'Open Int.'!H68/'Open Int.'!K68</f>
        <v>0.0013101867016049786</v>
      </c>
      <c r="H64" s="260">
        <v>3453250</v>
      </c>
      <c r="I64" s="244">
        <v>690400</v>
      </c>
      <c r="J64" s="387">
        <v>690400</v>
      </c>
      <c r="K64" s="122" t="str">
        <f t="shared" si="3"/>
        <v>Gross exposure is Substantial as Open interest has crossed 60%</v>
      </c>
      <c r="M64"/>
      <c r="N64"/>
    </row>
    <row r="65" spans="1:14" s="8" customFormat="1" ht="15">
      <c r="A65" s="214" t="s">
        <v>159</v>
      </c>
      <c r="B65" s="248">
        <f>'Open Int.'!K69</f>
        <v>255250</v>
      </c>
      <c r="C65" s="250">
        <f>'Open Int.'!R69</f>
        <v>55.5424</v>
      </c>
      <c r="D65" s="168">
        <f t="shared" si="0"/>
        <v>0.10143543560012223</v>
      </c>
      <c r="E65" s="256">
        <f>'Open Int.'!B69/'Open Int.'!K69</f>
        <v>0.9990205680705191</v>
      </c>
      <c r="F65" s="241">
        <f>'Open Int.'!E69/'Open Int.'!K69</f>
        <v>0.0009794319294809011</v>
      </c>
      <c r="G65" s="257">
        <f>'Open Int.'!H69/'Open Int.'!K69</f>
        <v>0</v>
      </c>
      <c r="H65" s="260">
        <v>2516379</v>
      </c>
      <c r="I65" s="244">
        <v>503250</v>
      </c>
      <c r="J65" s="387">
        <v>251500</v>
      </c>
      <c r="K65" s="122" t="str">
        <f t="shared" si="3"/>
        <v>Gross Exposure is less then 30%</v>
      </c>
      <c r="M65"/>
      <c r="N65"/>
    </row>
    <row r="66" spans="1:14" s="8" customFormat="1" ht="15">
      <c r="A66" s="214" t="s">
        <v>148</v>
      </c>
      <c r="B66" s="248">
        <f>'Open Int.'!K70</f>
        <v>28112500</v>
      </c>
      <c r="C66" s="250">
        <f>'Open Int.'!R70</f>
        <v>82.7913125</v>
      </c>
      <c r="D66" s="168">
        <f t="shared" si="0"/>
        <v>0.7809027777777777</v>
      </c>
      <c r="E66" s="256">
        <f>'Open Int.'!B70/'Open Int.'!K70</f>
        <v>0.8514895509115162</v>
      </c>
      <c r="F66" s="241">
        <f>'Open Int.'!E70/'Open Int.'!K70</f>
        <v>0.12449977767896843</v>
      </c>
      <c r="G66" s="257">
        <f>'Open Int.'!H70/'Open Int.'!K70</f>
        <v>0.02401067140951534</v>
      </c>
      <c r="H66" s="260">
        <v>36000000</v>
      </c>
      <c r="I66" s="244">
        <v>7200000</v>
      </c>
      <c r="J66" s="387">
        <v>7200000</v>
      </c>
      <c r="K66" s="122" t="str">
        <f t="shared" si="3"/>
        <v>Gross exposure is Substantial as Open interest has crossed 60%</v>
      </c>
      <c r="M66"/>
      <c r="N66"/>
    </row>
    <row r="67" spans="1:14" s="8" customFormat="1" ht="15">
      <c r="A67" s="214" t="s">
        <v>184</v>
      </c>
      <c r="B67" s="248">
        <f>'Open Int.'!K71</f>
        <v>7736000</v>
      </c>
      <c r="C67" s="250">
        <f>'Open Int.'!R71</f>
        <v>89.42816</v>
      </c>
      <c r="D67" s="168">
        <f t="shared" si="0"/>
        <v>0.6356848111019361</v>
      </c>
      <c r="E67" s="256">
        <f>'Open Int.'!B71/'Open Int.'!K71</f>
        <v>0.9855222337125129</v>
      </c>
      <c r="F67" s="241">
        <f>'Open Int.'!E71/'Open Int.'!K71</f>
        <v>0.014477766287487074</v>
      </c>
      <c r="G67" s="257">
        <f>'Open Int.'!H71/'Open Int.'!K71</f>
        <v>0</v>
      </c>
      <c r="H67" s="260">
        <v>12169553</v>
      </c>
      <c r="I67" s="244">
        <v>2432000</v>
      </c>
      <c r="J67" s="387">
        <v>2432000</v>
      </c>
      <c r="K67" s="122" t="str">
        <f t="shared" si="3"/>
        <v>Gross exposure is Substantial as Open interest has crossed 60%</v>
      </c>
      <c r="M67"/>
      <c r="N67"/>
    </row>
    <row r="68" spans="1:14" s="8" customFormat="1" ht="15">
      <c r="A68" s="214" t="s">
        <v>194</v>
      </c>
      <c r="B68" s="248">
        <f>'Open Int.'!K72</f>
        <v>3305000</v>
      </c>
      <c r="C68" s="250">
        <f>'Open Int.'!R72</f>
        <v>42.188325</v>
      </c>
      <c r="D68" s="168">
        <f aca="true" t="shared" si="4" ref="D68:D125">B68/H68</f>
        <v>0.13627703269358174</v>
      </c>
      <c r="E68" s="256">
        <f>'Open Int.'!B72/'Open Int.'!K72</f>
        <v>0.9372163388804842</v>
      </c>
      <c r="F68" s="241">
        <f>'Open Int.'!E72/'Open Int.'!K72</f>
        <v>0.060514372163388806</v>
      </c>
      <c r="G68" s="257">
        <f>'Open Int.'!H72/'Open Int.'!K72</f>
        <v>0.0022692889561270802</v>
      </c>
      <c r="H68" s="260">
        <v>24252069</v>
      </c>
      <c r="I68" s="244">
        <v>4850000</v>
      </c>
      <c r="J68" s="387">
        <v>3862500</v>
      </c>
      <c r="K68" s="122" t="str">
        <f t="shared" si="3"/>
        <v>Gross Exposure is less then 30%</v>
      </c>
      <c r="M68"/>
      <c r="N68"/>
    </row>
    <row r="69" spans="1:14" s="8" customFormat="1" ht="15">
      <c r="A69" s="214" t="s">
        <v>160</v>
      </c>
      <c r="B69" s="248">
        <f>'Open Int.'!K73</f>
        <v>2227000</v>
      </c>
      <c r="C69" s="250">
        <f>'Open Int.'!R73</f>
        <v>35.54292</v>
      </c>
      <c r="D69" s="168">
        <f t="shared" si="4"/>
        <v>0.21622257701582162</v>
      </c>
      <c r="E69" s="256">
        <f>'Open Int.'!B73/'Open Int.'!K73</f>
        <v>0.9748091603053435</v>
      </c>
      <c r="F69" s="241">
        <f>'Open Int.'!E73/'Open Int.'!K73</f>
        <v>0.021374045801526718</v>
      </c>
      <c r="G69" s="257">
        <f>'Open Int.'!H73/'Open Int.'!K73</f>
        <v>0.003816793893129771</v>
      </c>
      <c r="H69" s="260">
        <v>10299572</v>
      </c>
      <c r="I69" s="244">
        <v>2058700</v>
      </c>
      <c r="J69" s="387">
        <v>2058700</v>
      </c>
      <c r="K69" s="122" t="str">
        <f t="shared" si="3"/>
        <v>Gross Exposure is less then 30%</v>
      </c>
      <c r="M69"/>
      <c r="N69"/>
    </row>
    <row r="70" spans="1:14" s="8" customFormat="1" ht="15">
      <c r="A70" s="214" t="s">
        <v>357</v>
      </c>
      <c r="B70" s="248">
        <f>'Open Int.'!K74</f>
        <v>7159550</v>
      </c>
      <c r="C70" s="250">
        <f>'Open Int.'!R74</f>
        <v>175.552166</v>
      </c>
      <c r="D70" s="168">
        <f t="shared" si="4"/>
        <v>0.6439547422467607</v>
      </c>
      <c r="E70" s="256">
        <f>'Open Int.'!B74/'Open Int.'!K74</f>
        <v>0.8770034429538169</v>
      </c>
      <c r="F70" s="241">
        <f>'Open Int.'!E74/'Open Int.'!K74</f>
        <v>0.11504214650362103</v>
      </c>
      <c r="G70" s="257">
        <f>'Open Int.'!H74/'Open Int.'!K74</f>
        <v>0.007954410542562032</v>
      </c>
      <c r="H70" s="260">
        <v>11118095</v>
      </c>
      <c r="I70" s="244">
        <v>2223600</v>
      </c>
      <c r="J70" s="387">
        <v>1915050</v>
      </c>
      <c r="K70" s="122" t="str">
        <f t="shared" si="3"/>
        <v>Gross exposure is Substantial as Open interest has crossed 60%</v>
      </c>
      <c r="M70"/>
      <c r="N70"/>
    </row>
    <row r="71" spans="1:14" s="8" customFormat="1" ht="15">
      <c r="A71" s="214" t="s">
        <v>226</v>
      </c>
      <c r="B71" s="248">
        <f>'Open Int.'!K75</f>
        <v>1715200</v>
      </c>
      <c r="C71" s="250">
        <f>'Open Int.'!R75</f>
        <v>250.539264</v>
      </c>
      <c r="D71" s="168">
        <f t="shared" si="4"/>
        <v>0.03158505778535305</v>
      </c>
      <c r="E71" s="256">
        <f>'Open Int.'!B75/'Open Int.'!K75</f>
        <v>0.9351679104477612</v>
      </c>
      <c r="F71" s="241">
        <f>'Open Int.'!E75/'Open Int.'!K75</f>
        <v>0.05900186567164179</v>
      </c>
      <c r="G71" s="257">
        <f>'Open Int.'!H75/'Open Int.'!K75</f>
        <v>0.005830223880597015</v>
      </c>
      <c r="H71" s="260">
        <v>54304159</v>
      </c>
      <c r="I71" s="244">
        <v>2198400</v>
      </c>
      <c r="J71" s="387">
        <v>1099200</v>
      </c>
      <c r="K71" s="122" t="str">
        <f t="shared" si="3"/>
        <v>Gross Exposure is less then 30%</v>
      </c>
      <c r="M71"/>
      <c r="N71"/>
    </row>
    <row r="72" spans="1:14" s="8" customFormat="1" ht="15">
      <c r="A72" s="214" t="s">
        <v>7</v>
      </c>
      <c r="B72" s="248">
        <f>'Open Int.'!K76</f>
        <v>1659450</v>
      </c>
      <c r="C72" s="250">
        <f>'Open Int.'!R76</f>
        <v>134.05866825</v>
      </c>
      <c r="D72" s="168">
        <f t="shared" si="4"/>
        <v>0.04827847502685362</v>
      </c>
      <c r="E72" s="256">
        <f>'Open Int.'!B76/'Open Int.'!K76</f>
        <v>0.963963963963964</v>
      </c>
      <c r="F72" s="241">
        <f>'Open Int.'!E76/'Open Int.'!K76</f>
        <v>0.0282021151586369</v>
      </c>
      <c r="G72" s="257">
        <f>'Open Int.'!H76/'Open Int.'!K76</f>
        <v>0.007833920877399139</v>
      </c>
      <c r="H72" s="260">
        <v>34372461</v>
      </c>
      <c r="I72" s="244">
        <v>3653125</v>
      </c>
      <c r="J72" s="387">
        <v>1826250</v>
      </c>
      <c r="K72" s="122" t="str">
        <f t="shared" si="3"/>
        <v>Gross Exposure is less then 30%</v>
      </c>
      <c r="M72"/>
      <c r="N72"/>
    </row>
    <row r="73" spans="1:14" s="8" customFormat="1" ht="15">
      <c r="A73" s="214" t="s">
        <v>185</v>
      </c>
      <c r="B73" s="248">
        <f>'Open Int.'!K77</f>
        <v>3804000</v>
      </c>
      <c r="C73" s="250">
        <f>'Open Int.'!R77</f>
        <v>165.91146</v>
      </c>
      <c r="D73" s="168">
        <f t="shared" si="4"/>
        <v>0.5730274013749644</v>
      </c>
      <c r="E73" s="256">
        <f>'Open Int.'!B77/'Open Int.'!K77</f>
        <v>1</v>
      </c>
      <c r="F73" s="241">
        <f>'Open Int.'!E77/'Open Int.'!K77</f>
        <v>0</v>
      </c>
      <c r="G73" s="257">
        <f>'Open Int.'!H77/'Open Int.'!K77</f>
        <v>0</v>
      </c>
      <c r="H73" s="260">
        <v>6638426</v>
      </c>
      <c r="I73" s="244">
        <v>1327200</v>
      </c>
      <c r="J73" s="387">
        <v>1128000</v>
      </c>
      <c r="K73" s="122" t="str">
        <f t="shared" si="3"/>
        <v>Gross exposure is building up andcrpsses 40% mark</v>
      </c>
      <c r="M73"/>
      <c r="N73"/>
    </row>
    <row r="74" spans="1:14" s="8" customFormat="1" ht="15">
      <c r="A74" s="214" t="s">
        <v>240</v>
      </c>
      <c r="B74" s="248">
        <f>'Open Int.'!K78</f>
        <v>1775200</v>
      </c>
      <c r="C74" s="250">
        <f>'Open Int.'!R78</f>
        <v>160.815368</v>
      </c>
      <c r="D74" s="168">
        <f t="shared" si="4"/>
        <v>0.08650066322697565</v>
      </c>
      <c r="E74" s="256">
        <f>'Open Int.'!B78/'Open Int.'!K78</f>
        <v>0.9405137449301487</v>
      </c>
      <c r="F74" s="241">
        <f>'Open Int.'!E78/'Open Int.'!K78</f>
        <v>0.04867057232987832</v>
      </c>
      <c r="G74" s="257">
        <f>'Open Int.'!H78/'Open Int.'!K78</f>
        <v>0.010815682739972961</v>
      </c>
      <c r="H74" s="260">
        <v>20522386</v>
      </c>
      <c r="I74" s="244">
        <v>3239200</v>
      </c>
      <c r="J74" s="387">
        <v>1619600</v>
      </c>
      <c r="K74" s="122" t="str">
        <f t="shared" si="3"/>
        <v>Gross Exposure is less then 30%</v>
      </c>
      <c r="M74"/>
      <c r="N74"/>
    </row>
    <row r="75" spans="1:14" s="8" customFormat="1" ht="15">
      <c r="A75" s="214" t="s">
        <v>223</v>
      </c>
      <c r="B75" s="248">
        <f>'Open Int.'!K79</f>
        <v>7760000</v>
      </c>
      <c r="C75" s="250">
        <f>'Open Int.'!R79</f>
        <v>182.4764</v>
      </c>
      <c r="D75" s="168">
        <f t="shared" si="4"/>
        <v>0.5615016522330833</v>
      </c>
      <c r="E75" s="256">
        <f>'Open Int.'!B79/'Open Int.'!K79</f>
        <v>0.7905927835051546</v>
      </c>
      <c r="F75" s="241">
        <f>'Open Int.'!E79/'Open Int.'!K79</f>
        <v>0.11082474226804123</v>
      </c>
      <c r="G75" s="257">
        <f>'Open Int.'!H79/'Open Int.'!K79</f>
        <v>0.09858247422680412</v>
      </c>
      <c r="H75" s="260">
        <v>13820084</v>
      </c>
      <c r="I75" s="244">
        <v>2763750</v>
      </c>
      <c r="J75" s="387">
        <v>1813750</v>
      </c>
      <c r="K75" s="122" t="str">
        <f t="shared" si="3"/>
        <v>Gross exposure is building up andcrpsses 40% mark</v>
      </c>
      <c r="M75"/>
      <c r="N75"/>
    </row>
    <row r="76" spans="1:14" s="8" customFormat="1" ht="15">
      <c r="A76" s="214" t="s">
        <v>186</v>
      </c>
      <c r="B76" s="248">
        <f>'Open Int.'!K80</f>
        <v>8936000</v>
      </c>
      <c r="C76" s="250">
        <f>'Open Int.'!R80</f>
        <v>243.23792</v>
      </c>
      <c r="D76" s="168">
        <f t="shared" si="4"/>
        <v>0.5653523531969233</v>
      </c>
      <c r="E76" s="256">
        <f>'Open Int.'!B80/'Open Int.'!K80</f>
        <v>0.96544315129812</v>
      </c>
      <c r="F76" s="241">
        <f>'Open Int.'!E80/'Open Int.'!K80</f>
        <v>0.02775290957923008</v>
      </c>
      <c r="G76" s="257">
        <f>'Open Int.'!H80/'Open Int.'!K80</f>
        <v>0.0068039391226499555</v>
      </c>
      <c r="H76" s="260">
        <v>15806072</v>
      </c>
      <c r="I76" s="244">
        <v>3160000</v>
      </c>
      <c r="J76" s="387">
        <v>1902400</v>
      </c>
      <c r="K76" s="122" t="str">
        <f t="shared" si="3"/>
        <v>Gross exposure is building up andcrpsses 40% mark</v>
      </c>
      <c r="M76"/>
      <c r="N76"/>
    </row>
    <row r="77" spans="1:14" s="8" customFormat="1" ht="15">
      <c r="A77" s="214" t="s">
        <v>161</v>
      </c>
      <c r="B77" s="248">
        <f>'Open Int.'!K81</f>
        <v>6728400</v>
      </c>
      <c r="C77" s="250">
        <f>'Open Int.'!R81</f>
        <v>26.779031999999997</v>
      </c>
      <c r="D77" s="168">
        <f t="shared" si="4"/>
        <v>0.16787868302511577</v>
      </c>
      <c r="E77" s="256">
        <f>'Open Int.'!B81/'Open Int.'!K81</f>
        <v>0.9153439153439153</v>
      </c>
      <c r="F77" s="241">
        <f>'Open Int.'!E81/'Open Int.'!K81</f>
        <v>0.082010582010582</v>
      </c>
      <c r="G77" s="257">
        <f>'Open Int.'!H81/'Open Int.'!K81</f>
        <v>0.0026455026455026454</v>
      </c>
      <c r="H77" s="260">
        <v>40078942</v>
      </c>
      <c r="I77" s="244">
        <v>8010000</v>
      </c>
      <c r="J77" s="387">
        <v>8010000</v>
      </c>
      <c r="K77" s="122" t="str">
        <f t="shared" si="3"/>
        <v>Gross Exposure is less then 30%</v>
      </c>
      <c r="M77"/>
      <c r="N77"/>
    </row>
    <row r="78" spans="1:14" s="8" customFormat="1" ht="15">
      <c r="A78" s="214" t="s">
        <v>8</v>
      </c>
      <c r="B78" s="248">
        <f>'Open Int.'!K82</f>
        <v>21609600</v>
      </c>
      <c r="C78" s="250">
        <f>'Open Int.'!R82</f>
        <v>286.111104</v>
      </c>
      <c r="D78" s="168">
        <f t="shared" si="4"/>
        <v>0.4711352789160487</v>
      </c>
      <c r="E78" s="256">
        <f>'Open Int.'!B82/'Open Int.'!K82</f>
        <v>0.8545091070635273</v>
      </c>
      <c r="F78" s="241">
        <f>'Open Int.'!E82/'Open Int.'!K82</f>
        <v>0.12972012438916036</v>
      </c>
      <c r="G78" s="257">
        <f>'Open Int.'!H82/'Open Int.'!K82</f>
        <v>0.015770768547312304</v>
      </c>
      <c r="H78" s="260">
        <v>45867081</v>
      </c>
      <c r="I78" s="244">
        <v>9172800</v>
      </c>
      <c r="J78" s="387">
        <v>4585600</v>
      </c>
      <c r="K78" s="122" t="str">
        <f t="shared" si="3"/>
        <v>Gross exposure is building up andcrpsses 40% mark</v>
      </c>
      <c r="M78"/>
      <c r="N78"/>
    </row>
    <row r="79" spans="1:14" s="8" customFormat="1" ht="15">
      <c r="A79" s="214" t="s">
        <v>195</v>
      </c>
      <c r="B79" s="248">
        <f>'Open Int.'!K83</f>
        <v>38416000</v>
      </c>
      <c r="C79" s="250">
        <f>'Open Int.'!R83</f>
        <v>44.94672</v>
      </c>
      <c r="D79" s="168">
        <f t="shared" si="4"/>
        <v>0.6928548335299752</v>
      </c>
      <c r="E79" s="256">
        <f>'Open Int.'!B83/'Open Int.'!K83</f>
        <v>0.7667638483965015</v>
      </c>
      <c r="F79" s="241">
        <f>'Open Int.'!E83/'Open Int.'!K83</f>
        <v>0.20481049562682216</v>
      </c>
      <c r="G79" s="257">
        <f>'Open Int.'!H83/'Open Int.'!K83</f>
        <v>0.028425655976676383</v>
      </c>
      <c r="H79" s="260">
        <v>55445958</v>
      </c>
      <c r="I79" s="244">
        <v>11088000</v>
      </c>
      <c r="J79" s="387">
        <v>11088000</v>
      </c>
      <c r="K79" s="122" t="str">
        <f t="shared" si="3"/>
        <v>Gross exposure is Substantial as Open interest has crossed 60%</v>
      </c>
      <c r="M79"/>
      <c r="N79"/>
    </row>
    <row r="80" spans="1:14" s="8" customFormat="1" ht="15">
      <c r="A80" s="214" t="s">
        <v>218</v>
      </c>
      <c r="B80" s="248">
        <f>'Open Int.'!K84</f>
        <v>3101550</v>
      </c>
      <c r="C80" s="250">
        <f>'Open Int.'!R84</f>
        <v>64.9154415</v>
      </c>
      <c r="D80" s="168">
        <f t="shared" si="4"/>
        <v>0.1872690722459935</v>
      </c>
      <c r="E80" s="256">
        <f>'Open Int.'!B84/'Open Int.'!K84</f>
        <v>0.9610678531701891</v>
      </c>
      <c r="F80" s="241">
        <f>'Open Int.'!E84/'Open Int.'!K84</f>
        <v>0.03744901742677049</v>
      </c>
      <c r="G80" s="257">
        <f>'Open Int.'!H84/'Open Int.'!K84</f>
        <v>0.0014831294030404152</v>
      </c>
      <c r="H80" s="260">
        <v>16561998</v>
      </c>
      <c r="I80" s="244">
        <v>3312000</v>
      </c>
      <c r="J80" s="387">
        <v>2303450</v>
      </c>
      <c r="K80" s="122" t="str">
        <f t="shared" si="3"/>
        <v>Gross Exposure is less then 30%</v>
      </c>
      <c r="M80"/>
      <c r="N80"/>
    </row>
    <row r="81" spans="1:14" s="8" customFormat="1" ht="15">
      <c r="A81" s="214" t="s">
        <v>187</v>
      </c>
      <c r="B81" s="248">
        <f>'Open Int.'!K85</f>
        <v>5482400</v>
      </c>
      <c r="C81" s="250">
        <f>'Open Int.'!R85</f>
        <v>112.306964</v>
      </c>
      <c r="D81" s="168">
        <f t="shared" si="4"/>
        <v>0.9825079041133647</v>
      </c>
      <c r="E81" s="256">
        <f>'Open Int.'!B85/'Open Int.'!K85</f>
        <v>0.9971910112359551</v>
      </c>
      <c r="F81" s="241">
        <f>'Open Int.'!E85/'Open Int.'!K85</f>
        <v>0.0028089887640449437</v>
      </c>
      <c r="G81" s="257">
        <f>'Open Int.'!H85/'Open Int.'!K85</f>
        <v>0</v>
      </c>
      <c r="H81" s="260">
        <v>5580006</v>
      </c>
      <c r="I81" s="244">
        <v>1115400</v>
      </c>
      <c r="J81" s="387">
        <v>1115400</v>
      </c>
      <c r="K81" s="122" t="str">
        <f t="shared" si="3"/>
        <v>Gross exposure has crossed 80%,Margin double</v>
      </c>
      <c r="M81"/>
      <c r="N81"/>
    </row>
    <row r="82" spans="1:14" s="8" customFormat="1" ht="15">
      <c r="A82" s="214" t="s">
        <v>162</v>
      </c>
      <c r="B82" s="248">
        <f>'Open Int.'!K86</f>
        <v>5209700</v>
      </c>
      <c r="C82" s="250">
        <f>'Open Int.'!R86</f>
        <v>30.320454</v>
      </c>
      <c r="D82" s="168">
        <f t="shared" si="4"/>
        <v>0.24103425844616946</v>
      </c>
      <c r="E82" s="256">
        <f>'Open Int.'!B86/'Open Int.'!K86</f>
        <v>0.9524348810872028</v>
      </c>
      <c r="F82" s="241">
        <f>'Open Int.'!E86/'Open Int.'!K86</f>
        <v>0.0464326160815402</v>
      </c>
      <c r="G82" s="257">
        <f>'Open Int.'!H86/'Open Int.'!K86</f>
        <v>0.0011325028312570782</v>
      </c>
      <c r="H82" s="260">
        <v>21613940</v>
      </c>
      <c r="I82" s="244">
        <v>4318800</v>
      </c>
      <c r="J82" s="387">
        <v>4318800</v>
      </c>
      <c r="K82" s="122" t="str">
        <f t="shared" si="3"/>
        <v>Gross Exposure is less then 30%</v>
      </c>
      <c r="M82"/>
      <c r="N82"/>
    </row>
    <row r="83" spans="1:14" s="8" customFormat="1" ht="15">
      <c r="A83" s="214" t="s">
        <v>163</v>
      </c>
      <c r="B83" s="248">
        <f>'Open Int.'!K87</f>
        <v>681340</v>
      </c>
      <c r="C83" s="250">
        <f>'Open Int.'!R87</f>
        <v>16.4782079</v>
      </c>
      <c r="D83" s="168">
        <f t="shared" si="4"/>
        <v>0.03280680531033618</v>
      </c>
      <c r="E83" s="256">
        <f>'Open Int.'!B87/'Open Int.'!K87</f>
        <v>0.99079754601227</v>
      </c>
      <c r="F83" s="241">
        <f>'Open Int.'!E87/'Open Int.'!K87</f>
        <v>0.009202453987730062</v>
      </c>
      <c r="G83" s="257">
        <f>'Open Int.'!H87/'Open Int.'!K87</f>
        <v>0</v>
      </c>
      <c r="H83" s="260">
        <v>20768252</v>
      </c>
      <c r="I83" s="244">
        <v>4152830</v>
      </c>
      <c r="J83" s="387">
        <v>2125530</v>
      </c>
      <c r="K83" s="122" t="str">
        <f t="shared" si="3"/>
        <v>Gross Exposure is less then 30%</v>
      </c>
      <c r="M83"/>
      <c r="N83"/>
    </row>
    <row r="84" spans="1:14" s="8" customFormat="1" ht="15">
      <c r="A84" s="214" t="s">
        <v>137</v>
      </c>
      <c r="B84" s="248">
        <f>'Open Int.'!K88</f>
        <v>29435250</v>
      </c>
      <c r="C84" s="250">
        <f>'Open Int.'!R88</f>
        <v>421.2184275</v>
      </c>
      <c r="D84" s="168">
        <f t="shared" si="4"/>
        <v>0.16998284882713696</v>
      </c>
      <c r="E84" s="256">
        <f>'Open Int.'!B88/'Open Int.'!K88</f>
        <v>0.6442530639284532</v>
      </c>
      <c r="F84" s="241">
        <f>'Open Int.'!E88/'Open Int.'!K88</f>
        <v>0.3144529093518825</v>
      </c>
      <c r="G84" s="257">
        <f>'Open Int.'!H88/'Open Int.'!K88</f>
        <v>0.041294026719664347</v>
      </c>
      <c r="H84" s="260">
        <v>173166000</v>
      </c>
      <c r="I84" s="244">
        <v>20413250</v>
      </c>
      <c r="J84" s="387">
        <v>10205000</v>
      </c>
      <c r="K84" s="122" t="str">
        <f t="shared" si="3"/>
        <v>Gross Exposure is less then 30%</v>
      </c>
      <c r="M84"/>
      <c r="N84"/>
    </row>
    <row r="85" spans="1:14" s="8" customFormat="1" ht="15">
      <c r="A85" s="214" t="s">
        <v>50</v>
      </c>
      <c r="B85" s="248">
        <f>'Open Int.'!K89</f>
        <v>6690150</v>
      </c>
      <c r="C85" s="250">
        <f>'Open Int.'!R89</f>
        <v>548.7930045</v>
      </c>
      <c r="D85" s="168">
        <f t="shared" si="4"/>
        <v>0.06047518326778688</v>
      </c>
      <c r="E85" s="256">
        <f>'Open Int.'!B89/'Open Int.'!K89</f>
        <v>0.9178045335306383</v>
      </c>
      <c r="F85" s="241">
        <f>'Open Int.'!E89/'Open Int.'!K89</f>
        <v>0.07795789332077756</v>
      </c>
      <c r="G85" s="257">
        <f>'Open Int.'!H89/'Open Int.'!K89</f>
        <v>0.004237573148584113</v>
      </c>
      <c r="H85" s="260">
        <v>110626370</v>
      </c>
      <c r="I85" s="244">
        <v>3478500</v>
      </c>
      <c r="J85" s="387">
        <v>1739250</v>
      </c>
      <c r="K85" s="122" t="str">
        <f t="shared" si="3"/>
        <v>Gross Exposure is less then 30%</v>
      </c>
      <c r="M85"/>
      <c r="N85"/>
    </row>
    <row r="86" spans="1:14" s="8" customFormat="1" ht="15">
      <c r="A86" s="214" t="s">
        <v>188</v>
      </c>
      <c r="B86" s="248">
        <f>'Open Int.'!K90</f>
        <v>4274550</v>
      </c>
      <c r="C86" s="250">
        <f>'Open Int.'!R90</f>
        <v>83.54607975</v>
      </c>
      <c r="D86" s="168">
        <f t="shared" si="4"/>
        <v>0.3956409933883513</v>
      </c>
      <c r="E86" s="256">
        <f>'Open Int.'!B90/'Open Int.'!K90</f>
        <v>0.9579955784819455</v>
      </c>
      <c r="F86" s="241">
        <f>'Open Int.'!E90/'Open Int.'!K90</f>
        <v>0.04200442151805453</v>
      </c>
      <c r="G86" s="257">
        <f>'Open Int.'!H90/'Open Int.'!K90</f>
        <v>0</v>
      </c>
      <c r="H86" s="260">
        <v>10804113</v>
      </c>
      <c r="I86" s="244">
        <v>2159850</v>
      </c>
      <c r="J86" s="387">
        <v>2159850</v>
      </c>
      <c r="K86" s="122" t="str">
        <f t="shared" si="3"/>
        <v>Some sign of build up Gross exposure crosses 30%</v>
      </c>
      <c r="M86"/>
      <c r="N86"/>
    </row>
    <row r="87" spans="1:14" s="8" customFormat="1" ht="15">
      <c r="A87" s="214" t="s">
        <v>94</v>
      </c>
      <c r="B87" s="248">
        <f>'Open Int.'!K91</f>
        <v>1867200</v>
      </c>
      <c r="C87" s="250">
        <f>'Open Int.'!R91</f>
        <v>42.66552</v>
      </c>
      <c r="D87" s="168">
        <f t="shared" si="4"/>
        <v>0.07618755391109983</v>
      </c>
      <c r="E87" s="256">
        <f>'Open Int.'!B91/'Open Int.'!K91</f>
        <v>0.9910025706940874</v>
      </c>
      <c r="F87" s="241">
        <f>'Open Int.'!E91/'Open Int.'!K91</f>
        <v>0.007069408740359897</v>
      </c>
      <c r="G87" s="257">
        <f>'Open Int.'!H91/'Open Int.'!K91</f>
        <v>0.0019280205655526992</v>
      </c>
      <c r="H87" s="260">
        <v>24507940</v>
      </c>
      <c r="I87" s="244">
        <v>4900800</v>
      </c>
      <c r="J87" s="387">
        <v>2450400</v>
      </c>
      <c r="K87" s="122" t="str">
        <f t="shared" si="3"/>
        <v>Gross Exposure is less then 30%</v>
      </c>
      <c r="M87"/>
      <c r="N87"/>
    </row>
    <row r="88" spans="1:14" s="8" customFormat="1" ht="15">
      <c r="A88" s="214" t="s">
        <v>360</v>
      </c>
      <c r="B88" s="248">
        <f>'Open Int.'!K92</f>
        <v>6524000</v>
      </c>
      <c r="C88" s="250">
        <f>'Open Int.'!R92</f>
        <v>300.69116</v>
      </c>
      <c r="D88" s="168">
        <f t="shared" si="4"/>
        <v>0.8979843527190041</v>
      </c>
      <c r="E88" s="256">
        <f>'Open Int.'!B92/'Open Int.'!K92</f>
        <v>0.9277896995708155</v>
      </c>
      <c r="F88" s="241">
        <f>'Open Int.'!E92/'Open Int.'!K92</f>
        <v>0.07145922746781116</v>
      </c>
      <c r="G88" s="257">
        <f>'Open Int.'!H92/'Open Int.'!K92</f>
        <v>0.0007510729613733906</v>
      </c>
      <c r="H88" s="260">
        <v>7265160</v>
      </c>
      <c r="I88" s="244">
        <v>1452500</v>
      </c>
      <c r="J88" s="387">
        <v>949200</v>
      </c>
      <c r="K88" s="122"/>
      <c r="M88"/>
      <c r="N88"/>
    </row>
    <row r="89" spans="1:14" s="8" customFormat="1" ht="15">
      <c r="A89" s="214" t="s">
        <v>241</v>
      </c>
      <c r="B89" s="248">
        <f>'Open Int.'!K93</f>
        <v>696800</v>
      </c>
      <c r="C89" s="250">
        <f>'Open Int.'!R93</f>
        <v>27.969552</v>
      </c>
      <c r="D89" s="168">
        <f t="shared" si="4"/>
        <v>0.0840397046597773</v>
      </c>
      <c r="E89" s="256">
        <f>'Open Int.'!B93/'Open Int.'!K93</f>
        <v>0.9990671641791045</v>
      </c>
      <c r="F89" s="241">
        <f>'Open Int.'!E93/'Open Int.'!K93</f>
        <v>0.0009328358208955224</v>
      </c>
      <c r="G89" s="257">
        <f>'Open Int.'!H93/'Open Int.'!K93</f>
        <v>0</v>
      </c>
      <c r="H89" s="260">
        <v>8291319</v>
      </c>
      <c r="I89" s="244">
        <v>1658150</v>
      </c>
      <c r="J89" s="387">
        <v>1247350</v>
      </c>
      <c r="K89" s="122" t="str">
        <f t="shared" si="3"/>
        <v>Gross Exposure is less then 30%</v>
      </c>
      <c r="M89"/>
      <c r="N89"/>
    </row>
    <row r="90" spans="1:14" s="8" customFormat="1" ht="15">
      <c r="A90" s="214" t="s">
        <v>95</v>
      </c>
      <c r="B90" s="248">
        <f>'Open Int.'!K94</f>
        <v>4003200</v>
      </c>
      <c r="C90" s="250">
        <f>'Open Int.'!R94</f>
        <v>203.282496</v>
      </c>
      <c r="D90" s="168">
        <f t="shared" si="4"/>
        <v>0.15042702155098556</v>
      </c>
      <c r="E90" s="256">
        <f>'Open Int.'!B94/'Open Int.'!K94</f>
        <v>0.9772182254196643</v>
      </c>
      <c r="F90" s="241">
        <f>'Open Int.'!E94/'Open Int.'!K94</f>
        <v>0.02158273381294964</v>
      </c>
      <c r="G90" s="257">
        <f>'Open Int.'!H94/'Open Int.'!K94</f>
        <v>0.001199040767386091</v>
      </c>
      <c r="H90" s="260">
        <v>26612240</v>
      </c>
      <c r="I90" s="244">
        <v>5322000</v>
      </c>
      <c r="J90" s="387">
        <v>2660400</v>
      </c>
      <c r="K90" s="122" t="str">
        <f t="shared" si="3"/>
        <v>Gross Exposure is less then 30%</v>
      </c>
      <c r="M90"/>
      <c r="N90"/>
    </row>
    <row r="91" spans="1:14" s="8" customFormat="1" ht="15">
      <c r="A91" s="214" t="s">
        <v>242</v>
      </c>
      <c r="B91" s="248">
        <f>'Open Int.'!K95</f>
        <v>9184000</v>
      </c>
      <c r="C91" s="250">
        <f>'Open Int.'!R95</f>
        <v>135.41808</v>
      </c>
      <c r="D91" s="168">
        <f t="shared" si="4"/>
        <v>0.6481075316531089</v>
      </c>
      <c r="E91" s="256">
        <f>'Open Int.'!B95/'Open Int.'!K95</f>
        <v>0.8256097560975609</v>
      </c>
      <c r="F91" s="241">
        <f>'Open Int.'!E95/'Open Int.'!K95</f>
        <v>0.14268292682926828</v>
      </c>
      <c r="G91" s="257">
        <f>'Open Int.'!H95/'Open Int.'!K95</f>
        <v>0.03170731707317073</v>
      </c>
      <c r="H91" s="260">
        <v>14170488</v>
      </c>
      <c r="I91" s="244">
        <v>2833600</v>
      </c>
      <c r="J91" s="387">
        <v>2833600</v>
      </c>
      <c r="K91" s="122" t="str">
        <f t="shared" si="3"/>
        <v>Gross exposure is Substantial as Open interest has crossed 60%</v>
      </c>
      <c r="M91"/>
      <c r="N91"/>
    </row>
    <row r="92" spans="1:14" s="8" customFormat="1" ht="15">
      <c r="A92" s="214" t="s">
        <v>243</v>
      </c>
      <c r="B92" s="248">
        <f>'Open Int.'!K96</f>
        <v>2905800</v>
      </c>
      <c r="C92" s="250">
        <f>'Open Int.'!R96</f>
        <v>293.979786</v>
      </c>
      <c r="D92" s="168">
        <f t="shared" si="4"/>
        <v>0.6156112035391819</v>
      </c>
      <c r="E92" s="256">
        <f>'Open Int.'!B96/'Open Int.'!K96</f>
        <v>0.9916374148255214</v>
      </c>
      <c r="F92" s="241">
        <f>'Open Int.'!E96/'Open Int.'!K96</f>
        <v>0.006504232913483378</v>
      </c>
      <c r="G92" s="257">
        <f>'Open Int.'!H96/'Open Int.'!K96</f>
        <v>0.001858352260995251</v>
      </c>
      <c r="H92" s="260">
        <v>4720187</v>
      </c>
      <c r="I92" s="244">
        <v>943800</v>
      </c>
      <c r="J92" s="387">
        <v>483300</v>
      </c>
      <c r="K92" s="122" t="str">
        <f t="shared" si="3"/>
        <v>Gross exposure is Substantial as Open interest has crossed 60%</v>
      </c>
      <c r="M92"/>
      <c r="N92"/>
    </row>
    <row r="93" spans="1:14" s="8" customFormat="1" ht="15">
      <c r="A93" s="214" t="s">
        <v>244</v>
      </c>
      <c r="B93" s="248">
        <f>'Open Int.'!K97</f>
        <v>8069600</v>
      </c>
      <c r="C93" s="250">
        <f>'Open Int.'!R97</f>
        <v>302.973132</v>
      </c>
      <c r="D93" s="168">
        <f t="shared" si="4"/>
        <v>0.18174996231373</v>
      </c>
      <c r="E93" s="256">
        <f>'Open Int.'!B97/'Open Int.'!K97</f>
        <v>0.91920293447011</v>
      </c>
      <c r="F93" s="241">
        <f>'Open Int.'!E97/'Open Int.'!K97</f>
        <v>0.07157727768414791</v>
      </c>
      <c r="G93" s="257">
        <f>'Open Int.'!H97/'Open Int.'!K97</f>
        <v>0.009219787845742044</v>
      </c>
      <c r="H93" s="260">
        <v>44399459</v>
      </c>
      <c r="I93" s="244">
        <v>8120800</v>
      </c>
      <c r="J93" s="387">
        <v>4060000</v>
      </c>
      <c r="K93" s="122" t="str">
        <f t="shared" si="3"/>
        <v>Gross Exposure is less then 30%</v>
      </c>
      <c r="M93"/>
      <c r="N93"/>
    </row>
    <row r="94" spans="1:14" s="8" customFormat="1" ht="15">
      <c r="A94" s="214" t="s">
        <v>251</v>
      </c>
      <c r="B94" s="248">
        <f>'Open Int.'!K98</f>
        <v>19843600</v>
      </c>
      <c r="C94" s="250">
        <f>'Open Int.'!R98</f>
        <v>925.20785</v>
      </c>
      <c r="D94" s="168">
        <f t="shared" si="4"/>
        <v>0.1567981470074209</v>
      </c>
      <c r="E94" s="256">
        <f>'Open Int.'!B98/'Open Int.'!K98</f>
        <v>0.9175603217158177</v>
      </c>
      <c r="F94" s="241">
        <f>'Open Int.'!E98/'Open Int.'!K98</f>
        <v>0.06356709468040074</v>
      </c>
      <c r="G94" s="257">
        <f>'Open Int.'!H98/'Open Int.'!K98</f>
        <v>0.01887258360378157</v>
      </c>
      <c r="H94" s="260">
        <v>126555067</v>
      </c>
      <c r="I94" s="244">
        <v>7009800</v>
      </c>
      <c r="J94" s="387">
        <v>3504900</v>
      </c>
      <c r="K94" s="122" t="str">
        <f t="shared" si="3"/>
        <v>Gross Exposure is less then 30%</v>
      </c>
      <c r="M94"/>
      <c r="N94"/>
    </row>
    <row r="95" spans="1:14" s="9" customFormat="1" ht="15">
      <c r="A95" s="214" t="s">
        <v>113</v>
      </c>
      <c r="B95" s="248">
        <f>'Open Int.'!K99</f>
        <v>4720100</v>
      </c>
      <c r="C95" s="250">
        <f>'Open Int.'!R99</f>
        <v>254.979802</v>
      </c>
      <c r="D95" s="168">
        <f t="shared" si="4"/>
        <v>0.1661512449779914</v>
      </c>
      <c r="E95" s="256">
        <f>'Open Int.'!B99/'Open Int.'!K99</f>
        <v>0.9585178280121184</v>
      </c>
      <c r="F95" s="241">
        <f>'Open Int.'!E99/'Open Int.'!K99</f>
        <v>0.03868562106735027</v>
      </c>
      <c r="G95" s="257">
        <f>'Open Int.'!H99/'Open Int.'!K99</f>
        <v>0.002796550920531345</v>
      </c>
      <c r="H95" s="260">
        <v>28408454</v>
      </c>
      <c r="I95" s="244">
        <v>5675450</v>
      </c>
      <c r="J95" s="387">
        <v>2837450</v>
      </c>
      <c r="K95" s="122" t="str">
        <f t="shared" si="3"/>
        <v>Gross Exposure is less then 30%</v>
      </c>
      <c r="M95"/>
      <c r="N95"/>
    </row>
    <row r="96" spans="1:14" s="8" customFormat="1" ht="15">
      <c r="A96" s="214" t="s">
        <v>164</v>
      </c>
      <c r="B96" s="248">
        <f>'Open Int.'!K100</f>
        <v>6991600</v>
      </c>
      <c r="C96" s="250">
        <f>'Open Int.'!R100</f>
        <v>403.59011</v>
      </c>
      <c r="D96" s="168">
        <f t="shared" si="4"/>
        <v>0.3035958671603508</v>
      </c>
      <c r="E96" s="256">
        <f>'Open Int.'!B100/'Open Int.'!K100</f>
        <v>0.9475298930144745</v>
      </c>
      <c r="F96" s="241">
        <f>'Open Int.'!E100/'Open Int.'!K100</f>
        <v>0.04743549402139711</v>
      </c>
      <c r="G96" s="257">
        <f>'Open Int.'!H100/'Open Int.'!K100</f>
        <v>0.005034612964128383</v>
      </c>
      <c r="H96" s="260">
        <v>23029299</v>
      </c>
      <c r="I96" s="244">
        <v>4605700</v>
      </c>
      <c r="J96" s="387">
        <v>2302850</v>
      </c>
      <c r="K96" s="122" t="str">
        <f t="shared" si="3"/>
        <v>Some sign of build up Gross exposure crosses 30%</v>
      </c>
      <c r="M96"/>
      <c r="N96"/>
    </row>
    <row r="97" spans="1:14" s="8" customFormat="1" ht="15">
      <c r="A97" s="214" t="s">
        <v>219</v>
      </c>
      <c r="B97" s="248">
        <f>'Open Int.'!K101</f>
        <v>16499100</v>
      </c>
      <c r="C97" s="250">
        <f>'Open Int.'!R101</f>
        <v>2068.492167</v>
      </c>
      <c r="D97" s="168">
        <f t="shared" si="4"/>
        <v>0.1275929263572336</v>
      </c>
      <c r="E97" s="256">
        <f>'Open Int.'!B101/'Open Int.'!K101</f>
        <v>0.7874793170536575</v>
      </c>
      <c r="F97" s="241">
        <f>'Open Int.'!E101/'Open Int.'!K101</f>
        <v>0.17468225539574886</v>
      </c>
      <c r="G97" s="257">
        <f>'Open Int.'!H101/'Open Int.'!K101</f>
        <v>0.03783842755059367</v>
      </c>
      <c r="H97" s="260">
        <v>129310460</v>
      </c>
      <c r="I97" s="244">
        <v>2410500</v>
      </c>
      <c r="J97" s="387">
        <v>1205100</v>
      </c>
      <c r="K97" s="122" t="str">
        <f t="shared" si="3"/>
        <v>Gross Exposure is less then 30%</v>
      </c>
      <c r="M97"/>
      <c r="N97"/>
    </row>
    <row r="98" spans="1:14" s="8" customFormat="1" ht="15">
      <c r="A98" s="214" t="s">
        <v>233</v>
      </c>
      <c r="B98" s="248">
        <f>'Open Int.'!K102</f>
        <v>38699200</v>
      </c>
      <c r="C98" s="250">
        <f>'Open Int.'!R102</f>
        <v>248.061872</v>
      </c>
      <c r="D98" s="168">
        <f t="shared" si="4"/>
        <v>0.21499555555555555</v>
      </c>
      <c r="E98" s="256">
        <f>'Open Int.'!B102/'Open Int.'!K102</f>
        <v>0.8917070637119113</v>
      </c>
      <c r="F98" s="241">
        <f>'Open Int.'!E102/'Open Int.'!K102</f>
        <v>0.09141274238227147</v>
      </c>
      <c r="G98" s="257">
        <f>'Open Int.'!H102/'Open Int.'!K102</f>
        <v>0.016880193905817173</v>
      </c>
      <c r="H98" s="260">
        <v>180000000</v>
      </c>
      <c r="I98" s="244">
        <v>35999100</v>
      </c>
      <c r="J98" s="387">
        <v>17999550</v>
      </c>
      <c r="K98" s="122" t="str">
        <f t="shared" si="3"/>
        <v>Gross Exposure is less then 30%</v>
      </c>
      <c r="M98"/>
      <c r="N98"/>
    </row>
    <row r="99" spans="1:14" s="8" customFormat="1" ht="15">
      <c r="A99" s="214" t="s">
        <v>252</v>
      </c>
      <c r="B99" s="248">
        <f>'Open Int.'!K103</f>
        <v>20690100</v>
      </c>
      <c r="C99" s="250">
        <f>'Open Int.'!R103</f>
        <v>171.2105775</v>
      </c>
      <c r="D99" s="168">
        <f t="shared" si="4"/>
        <v>0.17712072688145883</v>
      </c>
      <c r="E99" s="256">
        <f>'Open Int.'!B103/'Open Int.'!K103</f>
        <v>0.8487537517943364</v>
      </c>
      <c r="F99" s="241">
        <f>'Open Int.'!E103/'Open Int.'!K103</f>
        <v>0.13180216625342556</v>
      </c>
      <c r="G99" s="257">
        <f>'Open Int.'!H103/'Open Int.'!K103</f>
        <v>0.019444081952238026</v>
      </c>
      <c r="H99" s="260">
        <v>116813545</v>
      </c>
      <c r="I99" s="244">
        <v>23360400</v>
      </c>
      <c r="J99" s="387">
        <v>11680200</v>
      </c>
      <c r="K99" s="122" t="str">
        <f t="shared" si="3"/>
        <v>Gross Exposure is less then 30%</v>
      </c>
      <c r="M99"/>
      <c r="N99"/>
    </row>
    <row r="100" spans="1:14" s="8" customFormat="1" ht="15">
      <c r="A100" s="214" t="s">
        <v>220</v>
      </c>
      <c r="B100" s="248">
        <f>'Open Int.'!K104</f>
        <v>5608200</v>
      </c>
      <c r="C100" s="250">
        <f>'Open Int.'!R104</f>
        <v>267.314853</v>
      </c>
      <c r="D100" s="168">
        <f t="shared" si="4"/>
        <v>0.06028655041695779</v>
      </c>
      <c r="E100" s="256">
        <f>'Open Int.'!B104/'Open Int.'!K104</f>
        <v>0.8184444206697336</v>
      </c>
      <c r="F100" s="241">
        <f>'Open Int.'!E104/'Open Int.'!K104</f>
        <v>0.14785492671445383</v>
      </c>
      <c r="G100" s="257">
        <f>'Open Int.'!H104/'Open Int.'!K104</f>
        <v>0.03370065261581256</v>
      </c>
      <c r="H100" s="260">
        <v>93025724</v>
      </c>
      <c r="I100" s="244">
        <v>6528600</v>
      </c>
      <c r="J100" s="387">
        <v>3264000</v>
      </c>
      <c r="K100" s="122" t="str">
        <f t="shared" si="3"/>
        <v>Gross Exposure is less then 30%</v>
      </c>
      <c r="M100"/>
      <c r="N100"/>
    </row>
    <row r="101" spans="1:14" s="8" customFormat="1" ht="15">
      <c r="A101" s="214" t="s">
        <v>221</v>
      </c>
      <c r="B101" s="248">
        <f>'Open Int.'!K105</f>
        <v>7163000</v>
      </c>
      <c r="C101" s="250">
        <f>'Open Int.'!R105</f>
        <v>905.725535</v>
      </c>
      <c r="D101" s="168">
        <f t="shared" si="4"/>
        <v>0.2100518012433143</v>
      </c>
      <c r="E101" s="256">
        <f>'Open Int.'!B105/'Open Int.'!K105</f>
        <v>0.7589697054306854</v>
      </c>
      <c r="F101" s="241">
        <f>'Open Int.'!E105/'Open Int.'!K105</f>
        <v>0.17827725813206757</v>
      </c>
      <c r="G101" s="257">
        <f>'Open Int.'!H105/'Open Int.'!K105</f>
        <v>0.06275303643724696</v>
      </c>
      <c r="H101" s="260">
        <v>34101112</v>
      </c>
      <c r="I101" s="244">
        <v>2277500</v>
      </c>
      <c r="J101" s="387">
        <v>1138500</v>
      </c>
      <c r="K101" s="122" t="str">
        <f t="shared" si="3"/>
        <v>Gross Exposure is less then 30%</v>
      </c>
      <c r="M101"/>
      <c r="N101"/>
    </row>
    <row r="102" spans="1:14" s="8" customFormat="1" ht="15">
      <c r="A102" s="214" t="s">
        <v>51</v>
      </c>
      <c r="B102" s="248">
        <f>'Open Int.'!K106</f>
        <v>1304000</v>
      </c>
      <c r="C102" s="250">
        <f>'Open Int.'!R106</f>
        <v>20.70752</v>
      </c>
      <c r="D102" s="168">
        <f t="shared" si="4"/>
        <v>0.11619990661234499</v>
      </c>
      <c r="E102" s="256">
        <f>'Open Int.'!B106/'Open Int.'!K106</f>
        <v>0.9521472392638037</v>
      </c>
      <c r="F102" s="241">
        <f>'Open Int.'!E106/'Open Int.'!K106</f>
        <v>0.03803680981595092</v>
      </c>
      <c r="G102" s="257">
        <f>'Open Int.'!H106/'Open Int.'!K106</f>
        <v>0.0098159509202454</v>
      </c>
      <c r="H102" s="260">
        <v>11222040</v>
      </c>
      <c r="I102" s="244">
        <v>2243200</v>
      </c>
      <c r="J102" s="387">
        <v>2243200</v>
      </c>
      <c r="K102" s="122" t="str">
        <f t="shared" si="3"/>
        <v>Gross Exposure is less then 30%</v>
      </c>
      <c r="M102"/>
      <c r="N102"/>
    </row>
    <row r="103" spans="1:14" s="8" customFormat="1" ht="15">
      <c r="A103" s="214" t="s">
        <v>245</v>
      </c>
      <c r="B103" s="248">
        <f>'Open Int.'!K107</f>
        <v>5766000</v>
      </c>
      <c r="C103" s="250">
        <f>'Open Int.'!R107</f>
        <v>654.3545099999999</v>
      </c>
      <c r="D103" s="168">
        <f t="shared" si="4"/>
        <v>0.38157239591729447</v>
      </c>
      <c r="E103" s="256">
        <f>'Open Int.'!B107/'Open Int.'!K107</f>
        <v>0.9538241415192508</v>
      </c>
      <c r="F103" s="241">
        <f>'Open Int.'!E107/'Open Int.'!K107</f>
        <v>0.04305411030176899</v>
      </c>
      <c r="G103" s="257">
        <f>'Open Int.'!H107/'Open Int.'!K107</f>
        <v>0.003121748178980229</v>
      </c>
      <c r="H103" s="260">
        <v>15111156</v>
      </c>
      <c r="I103" s="244">
        <v>2660625</v>
      </c>
      <c r="J103" s="387">
        <v>1330125</v>
      </c>
      <c r="K103" s="122" t="str">
        <f t="shared" si="3"/>
        <v>Some sign of build up Gross exposure crosses 30%</v>
      </c>
      <c r="M103"/>
      <c r="N103"/>
    </row>
    <row r="104" spans="1:14" s="8" customFormat="1" ht="15">
      <c r="A104" s="214" t="s">
        <v>196</v>
      </c>
      <c r="B104" s="248">
        <f>'Open Int.'!K108</f>
        <v>6027000</v>
      </c>
      <c r="C104" s="250">
        <f>'Open Int.'!R108</f>
        <v>113.00625</v>
      </c>
      <c r="D104" s="168">
        <f t="shared" si="4"/>
        <v>0.7709455230475872</v>
      </c>
      <c r="E104" s="256">
        <f>'Open Int.'!B108/'Open Int.'!K108</f>
        <v>0.9596814335490294</v>
      </c>
      <c r="F104" s="241">
        <f>'Open Int.'!E108/'Open Int.'!K108</f>
        <v>0.038576406172224985</v>
      </c>
      <c r="G104" s="257">
        <f>'Open Int.'!H108/'Open Int.'!K108</f>
        <v>0.0017421602787456446</v>
      </c>
      <c r="H104" s="260">
        <v>7817673</v>
      </c>
      <c r="I104" s="244">
        <v>1563000</v>
      </c>
      <c r="J104" s="387">
        <v>1563000</v>
      </c>
      <c r="K104" s="122" t="str">
        <f t="shared" si="3"/>
        <v>Gross exposure is Substantial as Open interest has crossed 60%</v>
      </c>
      <c r="M104"/>
      <c r="N104"/>
    </row>
    <row r="105" spans="1:14" s="8" customFormat="1" ht="15">
      <c r="A105" s="214" t="s">
        <v>197</v>
      </c>
      <c r="B105" s="248">
        <f>'Open Int.'!K109</f>
        <v>314500</v>
      </c>
      <c r="C105" s="250">
        <f>'Open Int.'!R109</f>
        <v>10.507445</v>
      </c>
      <c r="D105" s="168">
        <f t="shared" si="4"/>
        <v>0.05542040651617104</v>
      </c>
      <c r="E105" s="256">
        <f>'Open Int.'!B109/'Open Int.'!K109</f>
        <v>1</v>
      </c>
      <c r="F105" s="241">
        <f>'Open Int.'!E109/'Open Int.'!K109</f>
        <v>0</v>
      </c>
      <c r="G105" s="257">
        <f>'Open Int.'!H109/'Open Int.'!K109</f>
        <v>0</v>
      </c>
      <c r="H105" s="260">
        <v>5674805</v>
      </c>
      <c r="I105" s="244">
        <v>1134750</v>
      </c>
      <c r="J105" s="387">
        <v>1134750</v>
      </c>
      <c r="K105" s="122" t="str">
        <f t="shared" si="3"/>
        <v>Gross Exposure is less then 30%</v>
      </c>
      <c r="M105"/>
      <c r="N105"/>
    </row>
    <row r="106" spans="1:14" s="8" customFormat="1" ht="15">
      <c r="A106" s="214" t="s">
        <v>165</v>
      </c>
      <c r="B106" s="248">
        <f>'Open Int.'!K110</f>
        <v>10671500</v>
      </c>
      <c r="C106" s="250">
        <f>'Open Int.'!R110</f>
        <v>588.8000125</v>
      </c>
      <c r="D106" s="168">
        <f t="shared" si="4"/>
        <v>0.45623252360949335</v>
      </c>
      <c r="E106" s="256">
        <f>'Open Int.'!B110/'Open Int.'!K110</f>
        <v>0.9845031157756642</v>
      </c>
      <c r="F106" s="241">
        <f>'Open Int.'!E110/'Open Int.'!K110</f>
        <v>0.013365037717284355</v>
      </c>
      <c r="G106" s="257">
        <f>'Open Int.'!H110/'Open Int.'!K110</f>
        <v>0.002131846507051492</v>
      </c>
      <c r="H106" s="260">
        <v>23390485</v>
      </c>
      <c r="I106" s="244">
        <v>4677750</v>
      </c>
      <c r="J106" s="387">
        <v>2338875</v>
      </c>
      <c r="K106" s="122" t="str">
        <f t="shared" si="3"/>
        <v>Gross exposure is building up andcrpsses 40% mark</v>
      </c>
      <c r="M106"/>
      <c r="N106"/>
    </row>
    <row r="107" spans="1:14" s="8" customFormat="1" ht="15">
      <c r="A107" s="214" t="s">
        <v>166</v>
      </c>
      <c r="B107" s="248">
        <f>'Open Int.'!K111</f>
        <v>3119400</v>
      </c>
      <c r="C107" s="250">
        <f>'Open Int.'!R111</f>
        <v>305.716797</v>
      </c>
      <c r="D107" s="168">
        <f t="shared" si="4"/>
        <v>0.2872875401623726</v>
      </c>
      <c r="E107" s="256">
        <f>'Open Int.'!B111/'Open Int.'!K111</f>
        <v>0.9997114829774957</v>
      </c>
      <c r="F107" s="241">
        <f>'Open Int.'!E111/'Open Int.'!K111</f>
        <v>0.00028851702250432774</v>
      </c>
      <c r="G107" s="257">
        <f>'Open Int.'!H111/'Open Int.'!K111</f>
        <v>0</v>
      </c>
      <c r="H107" s="260">
        <v>10858111</v>
      </c>
      <c r="I107" s="244">
        <v>2171250</v>
      </c>
      <c r="J107" s="387">
        <v>1085400</v>
      </c>
      <c r="K107" s="122" t="str">
        <f aca="true" t="shared" si="5" ref="K107:K125">IF(D107&gt;=80%,"Gross exposure has crossed 80%,Margin double",IF(D107&gt;=60%,"Gross exposure is Substantial as Open interest has crossed 60%",IF(D107&gt;=40%,"Gross exposure is building up andcrpsses 40% mark",IF(D107&gt;=30%,"Some sign of build up Gross exposure crosses 30%","Gross Exposure is less then 30%"))))</f>
        <v>Gross Exposure is less then 30%</v>
      </c>
      <c r="M107"/>
      <c r="N107"/>
    </row>
    <row r="108" spans="1:14" s="8" customFormat="1" ht="15">
      <c r="A108" s="214" t="s">
        <v>231</v>
      </c>
      <c r="B108" s="248">
        <f>'Open Int.'!K112</f>
        <v>588750</v>
      </c>
      <c r="C108" s="250">
        <f>'Open Int.'!R112</f>
        <v>78.386175</v>
      </c>
      <c r="D108" s="168">
        <f t="shared" si="4"/>
        <v>0.4273116562636087</v>
      </c>
      <c r="E108" s="256">
        <f>'Open Int.'!B112/'Open Int.'!K112</f>
        <v>0.9800424628450106</v>
      </c>
      <c r="F108" s="241">
        <f>'Open Int.'!E112/'Open Int.'!K112</f>
        <v>0.0021231422505307855</v>
      </c>
      <c r="G108" s="257">
        <f>'Open Int.'!H112/'Open Int.'!K112</f>
        <v>0.017834394904458598</v>
      </c>
      <c r="H108" s="260">
        <v>1377800</v>
      </c>
      <c r="I108" s="244">
        <v>275500</v>
      </c>
      <c r="J108" s="387">
        <v>275500</v>
      </c>
      <c r="K108" s="122" t="str">
        <f t="shared" si="5"/>
        <v>Gross exposure is building up andcrpsses 40% mark</v>
      </c>
      <c r="M108"/>
      <c r="N108"/>
    </row>
    <row r="109" spans="1:14" s="8" customFormat="1" ht="15">
      <c r="A109" s="214" t="s">
        <v>246</v>
      </c>
      <c r="B109" s="248">
        <f>'Open Int.'!K113</f>
        <v>1504200</v>
      </c>
      <c r="C109" s="250">
        <f>'Open Int.'!R113</f>
        <v>196.102554</v>
      </c>
      <c r="D109" s="168">
        <f t="shared" si="4"/>
        <v>0.0864311088556204</v>
      </c>
      <c r="E109" s="256">
        <f>'Open Int.'!B113/'Open Int.'!K113</f>
        <v>0.9800558436378142</v>
      </c>
      <c r="F109" s="241">
        <f>'Open Int.'!E113/'Open Int.'!K113</f>
        <v>0.018215662810796437</v>
      </c>
      <c r="G109" s="257">
        <f>'Open Int.'!H113/'Open Int.'!K113</f>
        <v>0.0017284935513894428</v>
      </c>
      <c r="H109" s="260">
        <v>17403456</v>
      </c>
      <c r="I109" s="244">
        <v>2066400</v>
      </c>
      <c r="J109" s="387">
        <v>1033200</v>
      </c>
      <c r="K109" s="122" t="str">
        <f t="shared" si="5"/>
        <v>Gross Exposure is less then 30%</v>
      </c>
      <c r="M109"/>
      <c r="N109"/>
    </row>
    <row r="110" spans="1:14" s="8" customFormat="1" ht="15">
      <c r="A110" s="214" t="s">
        <v>105</v>
      </c>
      <c r="B110" s="248">
        <f>'Open Int.'!K114</f>
        <v>11696400</v>
      </c>
      <c r="C110" s="250">
        <f>'Open Int.'!R114</f>
        <v>85.734612</v>
      </c>
      <c r="D110" s="168">
        <f t="shared" si="4"/>
        <v>0.33418285714285717</v>
      </c>
      <c r="E110" s="256">
        <f>'Open Int.'!B114/'Open Int.'!K114</f>
        <v>0.866146848602989</v>
      </c>
      <c r="F110" s="241">
        <f>'Open Int.'!E114/'Open Int.'!K114</f>
        <v>0.12085769980506822</v>
      </c>
      <c r="G110" s="257">
        <f>'Open Int.'!H114/'Open Int.'!K114</f>
        <v>0.01299545159194282</v>
      </c>
      <c r="H110" s="260">
        <v>35000000</v>
      </c>
      <c r="I110" s="244">
        <v>6999600</v>
      </c>
      <c r="J110" s="387">
        <v>6148400</v>
      </c>
      <c r="K110" s="122" t="str">
        <f t="shared" si="5"/>
        <v>Some sign of build up Gross exposure crosses 30%</v>
      </c>
      <c r="M110"/>
      <c r="N110"/>
    </row>
    <row r="111" spans="1:14" s="8" customFormat="1" ht="15">
      <c r="A111" s="214" t="s">
        <v>167</v>
      </c>
      <c r="B111" s="248">
        <f>'Open Int.'!K115</f>
        <v>1971000</v>
      </c>
      <c r="C111" s="250">
        <f>'Open Int.'!R115</f>
        <v>44.219385</v>
      </c>
      <c r="D111" s="168">
        <f t="shared" si="4"/>
        <v>0.06697902475889335</v>
      </c>
      <c r="E111" s="256">
        <f>'Open Int.'!B115/'Open Int.'!K115</f>
        <v>0.9554794520547946</v>
      </c>
      <c r="F111" s="241">
        <f>'Open Int.'!E115/'Open Int.'!K115</f>
        <v>0.03767123287671233</v>
      </c>
      <c r="G111" s="257">
        <f>'Open Int.'!H115/'Open Int.'!K115</f>
        <v>0.00684931506849315</v>
      </c>
      <c r="H111" s="260">
        <v>29427123</v>
      </c>
      <c r="I111" s="244">
        <v>5884650</v>
      </c>
      <c r="J111" s="387">
        <v>2941650</v>
      </c>
      <c r="K111" s="122" t="str">
        <f t="shared" si="5"/>
        <v>Gross Exposure is less then 30%</v>
      </c>
      <c r="M111"/>
      <c r="N111"/>
    </row>
    <row r="112" spans="1:14" s="8" customFormat="1" ht="15">
      <c r="A112" s="214" t="s">
        <v>224</v>
      </c>
      <c r="B112" s="248">
        <f>'Open Int.'!K116</f>
        <v>4664252</v>
      </c>
      <c r="C112" s="250">
        <f>'Open Int.'!R116</f>
        <v>400.3094279</v>
      </c>
      <c r="D112" s="168">
        <f t="shared" si="4"/>
        <v>0.10518583714043846</v>
      </c>
      <c r="E112" s="256">
        <f>'Open Int.'!B116/'Open Int.'!K116</f>
        <v>0.7774048228955039</v>
      </c>
      <c r="F112" s="241">
        <f>'Open Int.'!E116/'Open Int.'!K116</f>
        <v>0.18196272414097694</v>
      </c>
      <c r="G112" s="257">
        <f>'Open Int.'!H116/'Open Int.'!K116</f>
        <v>0.040632452963519125</v>
      </c>
      <c r="H112" s="260">
        <v>44342966</v>
      </c>
      <c r="I112" s="244">
        <v>3707588</v>
      </c>
      <c r="J112" s="387">
        <v>1853588</v>
      </c>
      <c r="K112" s="122" t="str">
        <f t="shared" si="5"/>
        <v>Gross Exposure is less then 30%</v>
      </c>
      <c r="M112"/>
      <c r="N112"/>
    </row>
    <row r="113" spans="1:14" s="8" customFormat="1" ht="15">
      <c r="A113" s="214" t="s">
        <v>247</v>
      </c>
      <c r="B113" s="248">
        <f>'Open Int.'!K117</f>
        <v>1672000</v>
      </c>
      <c r="C113" s="250">
        <f>'Open Int.'!R117</f>
        <v>93.44808</v>
      </c>
      <c r="D113" s="168">
        <f t="shared" si="4"/>
        <v>0.06255737075860465</v>
      </c>
      <c r="E113" s="256">
        <f>'Open Int.'!B117/'Open Int.'!K117</f>
        <v>0.960287081339713</v>
      </c>
      <c r="F113" s="241">
        <f>'Open Int.'!E117/'Open Int.'!K117</f>
        <v>0.038755980861244016</v>
      </c>
      <c r="G113" s="257">
        <f>'Open Int.'!H117/'Open Int.'!K117</f>
        <v>0.0009569377990430622</v>
      </c>
      <c r="H113" s="260">
        <v>26727466</v>
      </c>
      <c r="I113" s="244">
        <v>5160800</v>
      </c>
      <c r="J113" s="387">
        <v>2580000</v>
      </c>
      <c r="K113" s="122" t="str">
        <f t="shared" si="5"/>
        <v>Gross Exposure is less then 30%</v>
      </c>
      <c r="M113"/>
      <c r="N113"/>
    </row>
    <row r="114" spans="1:14" s="8" customFormat="1" ht="15">
      <c r="A114" s="214" t="s">
        <v>201</v>
      </c>
      <c r="B114" s="248">
        <f>'Open Int.'!K118</f>
        <v>30448575</v>
      </c>
      <c r="C114" s="250">
        <f>'Open Int.'!R118</f>
        <v>1398.046321125</v>
      </c>
      <c r="D114" s="168">
        <f t="shared" si="4"/>
        <v>0.3760784786657924</v>
      </c>
      <c r="E114" s="256">
        <f>'Open Int.'!B118/'Open Int.'!K118</f>
        <v>0.7971801636037155</v>
      </c>
      <c r="F114" s="241">
        <f>'Open Int.'!E118/'Open Int.'!K118</f>
        <v>0.16739453324170342</v>
      </c>
      <c r="G114" s="257">
        <f>'Open Int.'!H118/'Open Int.'!K118</f>
        <v>0.035425303154581124</v>
      </c>
      <c r="H114" s="260">
        <v>80963354</v>
      </c>
      <c r="I114" s="244">
        <v>6411150</v>
      </c>
      <c r="J114" s="387">
        <v>3205575</v>
      </c>
      <c r="K114" s="122" t="str">
        <f t="shared" si="5"/>
        <v>Some sign of build up Gross exposure crosses 30%</v>
      </c>
      <c r="M114"/>
      <c r="N114"/>
    </row>
    <row r="115" spans="1:14" s="8" customFormat="1" ht="15">
      <c r="A115" s="214" t="s">
        <v>222</v>
      </c>
      <c r="B115" s="248">
        <f>'Open Int.'!K119</f>
        <v>1460525</v>
      </c>
      <c r="C115" s="250">
        <f>'Open Int.'!R119</f>
        <v>104.668524125</v>
      </c>
      <c r="D115" s="168">
        <f t="shared" si="4"/>
        <v>0.18320917011116172</v>
      </c>
      <c r="E115" s="256">
        <f>'Open Int.'!B119/'Open Int.'!K119</f>
        <v>0.9636603276219168</v>
      </c>
      <c r="F115" s="241">
        <f>'Open Int.'!E119/'Open Int.'!K119</f>
        <v>0.034833364714742986</v>
      </c>
      <c r="G115" s="257">
        <f>'Open Int.'!H119/'Open Int.'!K119</f>
        <v>0.0015063076633402373</v>
      </c>
      <c r="H115" s="260">
        <v>7971899</v>
      </c>
      <c r="I115" s="244">
        <v>1594175</v>
      </c>
      <c r="J115" s="387">
        <v>796950</v>
      </c>
      <c r="K115" s="122" t="str">
        <f t="shared" si="5"/>
        <v>Gross Exposure is less then 30%</v>
      </c>
      <c r="M115"/>
      <c r="N115"/>
    </row>
    <row r="116" spans="1:14" s="8" customFormat="1" ht="15">
      <c r="A116" s="214" t="s">
        <v>133</v>
      </c>
      <c r="B116" s="248">
        <f>'Open Int.'!K120</f>
        <v>2947250</v>
      </c>
      <c r="C116" s="250">
        <f>'Open Int.'!R120</f>
        <v>341.939945</v>
      </c>
      <c r="D116" s="168">
        <f t="shared" si="4"/>
        <v>0.09204442304800473</v>
      </c>
      <c r="E116" s="256">
        <f>'Open Int.'!B120/'Open Int.'!K120</f>
        <v>0.9038934600050895</v>
      </c>
      <c r="F116" s="241">
        <f>'Open Int.'!E120/'Open Int.'!K120</f>
        <v>0.0922045975061498</v>
      </c>
      <c r="G116" s="257">
        <f>'Open Int.'!H120/'Open Int.'!K120</f>
        <v>0.0039019424887607092</v>
      </c>
      <c r="H116" s="260">
        <v>32019865</v>
      </c>
      <c r="I116" s="244">
        <v>2502500</v>
      </c>
      <c r="J116" s="387">
        <v>1251250</v>
      </c>
      <c r="K116" s="122" t="str">
        <f t="shared" si="5"/>
        <v>Gross Exposure is less then 30%</v>
      </c>
      <c r="M116"/>
      <c r="N116"/>
    </row>
    <row r="117" spans="1:14" s="8" customFormat="1" ht="15">
      <c r="A117" s="214" t="s">
        <v>248</v>
      </c>
      <c r="B117" s="248">
        <f>'Open Int.'!K121</f>
        <v>2171724</v>
      </c>
      <c r="C117" s="250">
        <f>'Open Int.'!R121</f>
        <v>165.00758951999998</v>
      </c>
      <c r="D117" s="168">
        <f t="shared" si="4"/>
        <v>0.5210761542091964</v>
      </c>
      <c r="E117" s="256">
        <f>'Open Int.'!B121/'Open Int.'!K121</f>
        <v>0.9909159727479182</v>
      </c>
      <c r="F117" s="241">
        <f>'Open Int.'!E121/'Open Int.'!K121</f>
        <v>0.00813777441332324</v>
      </c>
      <c r="G117" s="257">
        <f>'Open Int.'!H121/'Open Int.'!K121</f>
        <v>0.0009462528387585163</v>
      </c>
      <c r="H117" s="260">
        <v>4167767</v>
      </c>
      <c r="I117" s="244">
        <v>833508</v>
      </c>
      <c r="J117" s="387">
        <v>658011</v>
      </c>
      <c r="K117" s="122" t="str">
        <f t="shared" si="5"/>
        <v>Gross exposure is building up andcrpsses 40% mark</v>
      </c>
      <c r="M117"/>
      <c r="N117"/>
    </row>
    <row r="118" spans="1:14" s="8" customFormat="1" ht="15">
      <c r="A118" s="214" t="s">
        <v>189</v>
      </c>
      <c r="B118" s="248">
        <f>'Open Int.'!K122</f>
        <v>7162600</v>
      </c>
      <c r="C118" s="250">
        <f>'Open Int.'!R122</f>
        <v>62.780189</v>
      </c>
      <c r="D118" s="168">
        <f t="shared" si="4"/>
        <v>0.3492467176508558</v>
      </c>
      <c r="E118" s="256">
        <f>'Open Int.'!B122/'Open Int.'!K122</f>
        <v>0.9324546952224053</v>
      </c>
      <c r="F118" s="241">
        <f>'Open Int.'!E122/'Open Int.'!K122</f>
        <v>0.06301482701812192</v>
      </c>
      <c r="G118" s="257">
        <f>'Open Int.'!H122/'Open Int.'!K122</f>
        <v>0.004530477759472817</v>
      </c>
      <c r="H118" s="260">
        <v>20508711</v>
      </c>
      <c r="I118" s="244">
        <v>4100500</v>
      </c>
      <c r="J118" s="387">
        <v>4100500</v>
      </c>
      <c r="K118" s="122" t="str">
        <f t="shared" si="5"/>
        <v>Some sign of build up Gross exposure crosses 30%</v>
      </c>
      <c r="M118"/>
      <c r="N118"/>
    </row>
    <row r="119" spans="1:14" s="8" customFormat="1" ht="15">
      <c r="A119" s="214" t="s">
        <v>96</v>
      </c>
      <c r="B119" s="248">
        <f>'Open Int.'!K123</f>
        <v>4657800</v>
      </c>
      <c r="C119" s="250">
        <f>'Open Int.'!R123</f>
        <v>55.497687</v>
      </c>
      <c r="D119" s="168">
        <f t="shared" si="4"/>
        <v>0.10345245757889533</v>
      </c>
      <c r="E119" s="256">
        <f>'Open Int.'!B123/'Open Int.'!K123</f>
        <v>0.9738503155996393</v>
      </c>
      <c r="F119" s="241">
        <f>'Open Int.'!E123/'Open Int.'!K123</f>
        <v>0.025247971145175834</v>
      </c>
      <c r="G119" s="257">
        <f>'Open Int.'!H123/'Open Int.'!K123</f>
        <v>0.0009017132551848512</v>
      </c>
      <c r="H119" s="260">
        <v>45023580</v>
      </c>
      <c r="I119" s="244">
        <v>9000600</v>
      </c>
      <c r="J119" s="387">
        <v>4498200</v>
      </c>
      <c r="K119" s="122" t="str">
        <f t="shared" si="5"/>
        <v>Gross Exposure is less then 30%</v>
      </c>
      <c r="M119"/>
      <c r="N119"/>
    </row>
    <row r="120" spans="1:14" s="8" customFormat="1" ht="15">
      <c r="A120" s="214" t="s">
        <v>168</v>
      </c>
      <c r="B120" s="248">
        <f>'Open Int.'!K124</f>
        <v>604800</v>
      </c>
      <c r="C120" s="250">
        <f>'Open Int.'!R124</f>
        <v>27.739152</v>
      </c>
      <c r="D120" s="168">
        <f t="shared" si="4"/>
        <v>0.020754833528939403</v>
      </c>
      <c r="E120" s="256">
        <f>'Open Int.'!B124/'Open Int.'!K124</f>
        <v>0.9985119047619048</v>
      </c>
      <c r="F120" s="241">
        <f>'Open Int.'!E124/'Open Int.'!K124</f>
        <v>0.001488095238095238</v>
      </c>
      <c r="G120" s="257">
        <f>'Open Int.'!H124/'Open Int.'!K124</f>
        <v>0</v>
      </c>
      <c r="H120" s="260">
        <v>29140200</v>
      </c>
      <c r="I120" s="244">
        <v>5827500</v>
      </c>
      <c r="J120" s="387">
        <v>2913300</v>
      </c>
      <c r="K120" s="122" t="str">
        <f t="shared" si="5"/>
        <v>Gross Exposure is less then 30%</v>
      </c>
      <c r="M120"/>
      <c r="N120"/>
    </row>
    <row r="121" spans="1:14" s="8" customFormat="1" ht="15">
      <c r="A121" s="214" t="s">
        <v>169</v>
      </c>
      <c r="B121" s="248">
        <f>'Open Int.'!K125</f>
        <v>5789100</v>
      </c>
      <c r="C121" s="250">
        <f>'Open Int.'!R125</f>
        <v>27.9324075</v>
      </c>
      <c r="D121" s="168">
        <f t="shared" si="4"/>
        <v>0.1447275</v>
      </c>
      <c r="E121" s="256">
        <f>'Open Int.'!B125/'Open Int.'!K125</f>
        <v>0.9487485101311085</v>
      </c>
      <c r="F121" s="241">
        <f>'Open Int.'!E125/'Open Int.'!K125</f>
        <v>0.041716328963051254</v>
      </c>
      <c r="G121" s="257">
        <f>'Open Int.'!H125/'Open Int.'!K125</f>
        <v>0.009535160905840286</v>
      </c>
      <c r="H121" s="260">
        <v>40000000</v>
      </c>
      <c r="I121" s="244">
        <v>7997100</v>
      </c>
      <c r="J121" s="387">
        <v>7997100</v>
      </c>
      <c r="K121" s="122" t="str">
        <f t="shared" si="5"/>
        <v>Gross Exposure is less then 30%</v>
      </c>
      <c r="M121"/>
      <c r="N121"/>
    </row>
    <row r="122" spans="1:14" s="8" customFormat="1" ht="15">
      <c r="A122" s="214" t="s">
        <v>170</v>
      </c>
      <c r="B122" s="248">
        <f>'Open Int.'!K126</f>
        <v>3766875</v>
      </c>
      <c r="C122" s="250">
        <f>'Open Int.'!R126</f>
        <v>152.464265625</v>
      </c>
      <c r="D122" s="168">
        <f t="shared" si="4"/>
        <v>0.37260693244007576</v>
      </c>
      <c r="E122" s="256">
        <f>'Open Int.'!B126/'Open Int.'!K126</f>
        <v>0.9804878048780488</v>
      </c>
      <c r="F122" s="241">
        <f>'Open Int.'!E126/'Open Int.'!K126</f>
        <v>0.018536585365853658</v>
      </c>
      <c r="G122" s="257">
        <f>'Open Int.'!H126/'Open Int.'!K126</f>
        <v>0.000975609756097561</v>
      </c>
      <c r="H122" s="260">
        <v>10109514</v>
      </c>
      <c r="I122" s="244">
        <v>2021775</v>
      </c>
      <c r="J122" s="387">
        <v>1170225</v>
      </c>
      <c r="K122" s="122" t="str">
        <f t="shared" si="5"/>
        <v>Some sign of build up Gross exposure crosses 30%</v>
      </c>
      <c r="M122"/>
      <c r="N122"/>
    </row>
    <row r="123" spans="1:16" s="8" customFormat="1" ht="15">
      <c r="A123" s="214" t="s">
        <v>52</v>
      </c>
      <c r="B123" s="248">
        <f>'Open Int.'!K127</f>
        <v>4272000</v>
      </c>
      <c r="C123" s="250">
        <f>'Open Int.'!R127</f>
        <v>242.07288</v>
      </c>
      <c r="D123" s="168">
        <f t="shared" si="4"/>
        <v>0.08492465004762301</v>
      </c>
      <c r="E123" s="256">
        <f>'Open Int.'!B127/'Open Int.'!K127</f>
        <v>0.989747191011236</v>
      </c>
      <c r="F123" s="241">
        <f>'Open Int.'!E127/'Open Int.'!K127</f>
        <v>0.009550561797752809</v>
      </c>
      <c r="G123" s="257">
        <f>'Open Int.'!H127/'Open Int.'!K127</f>
        <v>0.0007022471910112359</v>
      </c>
      <c r="H123" s="260">
        <v>50303416</v>
      </c>
      <c r="I123" s="244">
        <v>5000400</v>
      </c>
      <c r="J123" s="387">
        <v>2500200</v>
      </c>
      <c r="K123" s="122" t="str">
        <f t="shared" si="5"/>
        <v>Gross Exposure is less then 30%</v>
      </c>
      <c r="M123"/>
      <c r="N123"/>
      <c r="P123" s="100"/>
    </row>
    <row r="124" spans="1:14" s="4" customFormat="1" ht="14.25">
      <c r="A124" s="214" t="s">
        <v>171</v>
      </c>
      <c r="B124" s="248">
        <f>'Open Int.'!K128</f>
        <v>1499400</v>
      </c>
      <c r="C124" s="250">
        <f>'Open Int.'!R128</f>
        <v>51.759288</v>
      </c>
      <c r="D124" s="168">
        <f t="shared" si="4"/>
        <v>0.26741954584691774</v>
      </c>
      <c r="E124" s="256">
        <f>'Open Int.'!B128/'Open Int.'!K128</f>
        <v>0.9963985594237695</v>
      </c>
      <c r="F124" s="241">
        <f>'Open Int.'!E128/'Open Int.'!K128</f>
        <v>0.003601440576230492</v>
      </c>
      <c r="G124" s="257">
        <f>'Open Int.'!H128/'Open Int.'!K128</f>
        <v>0</v>
      </c>
      <c r="H124" s="260">
        <v>5606920</v>
      </c>
      <c r="I124" s="244">
        <v>1120800</v>
      </c>
      <c r="J124" s="387">
        <v>1120800</v>
      </c>
      <c r="K124" s="122" t="str">
        <f t="shared" si="5"/>
        <v>Gross Exposure is less then 30%</v>
      </c>
      <c r="M124"/>
      <c r="N124"/>
    </row>
    <row r="125" spans="1:14" s="4" customFormat="1" ht="14.25">
      <c r="A125" s="189" t="s">
        <v>227</v>
      </c>
      <c r="B125" s="248">
        <f>'Open Int.'!K129</f>
        <v>13183100</v>
      </c>
      <c r="C125" s="250">
        <f>'Open Int.'!R129</f>
        <v>450.86202</v>
      </c>
      <c r="D125" s="168">
        <f t="shared" si="4"/>
        <v>0.28055484103250805</v>
      </c>
      <c r="E125" s="256">
        <f>'Open Int.'!B129/'Open Int.'!K129</f>
        <v>0.45823819890617534</v>
      </c>
      <c r="F125" s="241">
        <f>'Open Int.'!E129/'Open Int.'!K129</f>
        <v>0.4542558275367706</v>
      </c>
      <c r="G125" s="257">
        <f>'Open Int.'!H129/'Open Int.'!K129</f>
        <v>0.08750597355705411</v>
      </c>
      <c r="H125" s="260">
        <v>46989387</v>
      </c>
      <c r="I125" s="244">
        <v>8037400</v>
      </c>
      <c r="J125" s="387">
        <v>4018700</v>
      </c>
      <c r="K125" s="122" t="str">
        <f t="shared" si="5"/>
        <v>Gross Exposure is less then 30%</v>
      </c>
      <c r="M125"/>
      <c r="N125"/>
    </row>
    <row r="126" spans="2:9" s="4" customFormat="1" ht="14.25">
      <c r="B126" s="70"/>
      <c r="H126" s="62"/>
      <c r="I126" s="62"/>
    </row>
    <row r="127" spans="2:9" s="4" customFormat="1" ht="14.25">
      <c r="B127" s="70"/>
      <c r="H127" s="62"/>
      <c r="I127" s="62"/>
    </row>
    <row r="128" spans="1:10" ht="14.25">
      <c r="A128" s="4"/>
      <c r="B128" s="70"/>
      <c r="C128" s="4"/>
      <c r="D128" s="4"/>
      <c r="E128" s="4"/>
      <c r="F128" s="4"/>
      <c r="G128" s="4"/>
      <c r="H128" s="62"/>
      <c r="I128" s="62"/>
      <c r="J128" s="4"/>
    </row>
    <row r="129" spans="2:8" ht="12.75">
      <c r="B129" s="1"/>
      <c r="F129" s="75"/>
      <c r="G129" s="4"/>
      <c r="H129" s="62"/>
    </row>
    <row r="130" spans="6:8" ht="12.75">
      <c r="F130" s="75"/>
      <c r="G130" s="4"/>
      <c r="H130" s="62"/>
    </row>
    <row r="131" spans="6:8" ht="12.75">
      <c r="F131" s="4"/>
      <c r="G131" s="4"/>
      <c r="H131" s="62"/>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1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203" sqref="E203"/>
    </sheetView>
  </sheetViews>
  <sheetFormatPr defaultColWidth="9.140625" defaultRowHeight="12.75"/>
  <cols>
    <col min="1" max="1" width="12.140625" style="32" customWidth="1"/>
    <col min="2" max="2" width="8.8515625" style="4" customWidth="1"/>
    <col min="3" max="3" width="10.00390625" style="4" customWidth="1"/>
    <col min="4" max="4" width="8.7109375" style="118" customWidth="1"/>
    <col min="5" max="5" width="11.57421875" style="4" customWidth="1"/>
    <col min="6" max="7" width="9.421875" style="4" customWidth="1"/>
    <col min="8" max="8" width="12.421875" style="124" hidden="1" customWidth="1"/>
    <col min="9" max="9" width="10.57421875" style="7" hidden="1" customWidth="1"/>
    <col min="10" max="10" width="12.00390625" style="120" customWidth="1"/>
    <col min="11" max="11" width="9.140625" style="4" hidden="1" customWidth="1"/>
    <col min="12" max="12" width="9.7109375" style="4" hidden="1" customWidth="1"/>
    <col min="13" max="13" width="9.140625" style="4" hidden="1" customWidth="1"/>
    <col min="14" max="15" width="9.140625" style="5" customWidth="1"/>
    <col min="16" max="16" width="11.57421875" style="5" bestFit="1" customWidth="1"/>
    <col min="17" max="16384" width="9.140625" style="5" customWidth="1"/>
  </cols>
  <sheetData>
    <row r="1" spans="1:13" s="69" customFormat="1" ht="19.5" customHeight="1" thickBot="1">
      <c r="A1" s="407" t="s">
        <v>254</v>
      </c>
      <c r="B1" s="408"/>
      <c r="C1" s="408"/>
      <c r="D1" s="408"/>
      <c r="E1" s="408"/>
      <c r="F1" s="408"/>
      <c r="G1" s="408"/>
      <c r="H1" s="408"/>
      <c r="I1" s="408"/>
      <c r="J1" s="440"/>
      <c r="K1" s="35"/>
      <c r="L1" s="36"/>
      <c r="M1" s="37"/>
    </row>
    <row r="2" spans="1:13" s="39" customFormat="1" ht="31.5" customHeight="1" thickBot="1">
      <c r="A2" s="444" t="s">
        <v>37</v>
      </c>
      <c r="B2" s="446" t="s">
        <v>15</v>
      </c>
      <c r="C2" s="448" t="s">
        <v>41</v>
      </c>
      <c r="D2" s="450" t="s">
        <v>86</v>
      </c>
      <c r="E2" s="451"/>
      <c r="F2" s="452"/>
      <c r="G2" s="453" t="s">
        <v>108</v>
      </c>
      <c r="H2" s="453"/>
      <c r="I2" s="453"/>
      <c r="J2" s="443"/>
      <c r="K2" s="441" t="s">
        <v>42</v>
      </c>
      <c r="L2" s="442"/>
      <c r="M2" s="443"/>
    </row>
    <row r="3" spans="1:13" s="39" customFormat="1" ht="27.75" thickBot="1">
      <c r="A3" s="445"/>
      <c r="B3" s="447"/>
      <c r="C3" s="449"/>
      <c r="D3" s="135" t="s">
        <v>87</v>
      </c>
      <c r="E3" s="103" t="s">
        <v>43</v>
      </c>
      <c r="F3" s="136" t="s">
        <v>20</v>
      </c>
      <c r="G3" s="38" t="s">
        <v>43</v>
      </c>
      <c r="H3" s="123" t="s">
        <v>106</v>
      </c>
      <c r="I3" s="40" t="s">
        <v>107</v>
      </c>
      <c r="J3" s="119" t="s">
        <v>20</v>
      </c>
      <c r="K3" s="163" t="s">
        <v>21</v>
      </c>
      <c r="L3" s="108" t="s">
        <v>22</v>
      </c>
      <c r="M3" s="109" t="s">
        <v>23</v>
      </c>
    </row>
    <row r="4" spans="1:14" s="9" customFormat="1" ht="15">
      <c r="A4" s="105" t="s">
        <v>198</v>
      </c>
      <c r="B4" s="190">
        <v>100</v>
      </c>
      <c r="C4" s="360">
        <f>Volume!J4</f>
        <v>5958.2</v>
      </c>
      <c r="D4" s="346">
        <v>614.98</v>
      </c>
      <c r="E4" s="222">
        <f>D4*B4</f>
        <v>61498</v>
      </c>
      <c r="F4" s="223">
        <f>D4/C4*100</f>
        <v>10.321573629619685</v>
      </c>
      <c r="G4" s="297">
        <f>(B4*C4)*H4%+E4</f>
        <v>79372.6</v>
      </c>
      <c r="H4" s="295">
        <v>3</v>
      </c>
      <c r="I4" s="225">
        <f aca="true" t="shared" si="0" ref="I4:I67">G4/B4</f>
        <v>793.7260000000001</v>
      </c>
      <c r="J4" s="226">
        <f aca="true" t="shared" si="1" ref="J4:J67">I4/C4</f>
        <v>0.13321573629619687</v>
      </c>
      <c r="K4" s="228">
        <f>M4/16</f>
        <v>1.59200975</v>
      </c>
      <c r="L4" s="229">
        <f>K4*SQRT(30)</f>
        <v>8.7197965184316</v>
      </c>
      <c r="M4" s="230">
        <v>25.472156</v>
      </c>
      <c r="N4" s="92"/>
    </row>
    <row r="5" spans="1:14" s="9" customFormat="1" ht="15">
      <c r="A5" s="206" t="s">
        <v>88</v>
      </c>
      <c r="B5" s="191">
        <v>50</v>
      </c>
      <c r="C5" s="309">
        <f>Volume!J5</f>
        <v>5243.9</v>
      </c>
      <c r="D5" s="345">
        <v>370.64</v>
      </c>
      <c r="E5" s="219">
        <f aca="true" t="shared" si="2" ref="E5:E68">D5*B5</f>
        <v>18532</v>
      </c>
      <c r="F5" s="224">
        <f aca="true" t="shared" si="3" ref="F5:F68">D5/C5*100</f>
        <v>7.068021892103206</v>
      </c>
      <c r="G5" s="298">
        <f aca="true" t="shared" si="4" ref="G5:G68">(B5*C5)*H5%+E5</f>
        <v>26397.85</v>
      </c>
      <c r="H5" s="296">
        <v>3</v>
      </c>
      <c r="I5" s="220">
        <f t="shared" si="0"/>
        <v>527.957</v>
      </c>
      <c r="J5" s="227">
        <f t="shared" si="1"/>
        <v>0.10068021892103206</v>
      </c>
      <c r="K5" s="231">
        <f aca="true" t="shared" si="5" ref="K5:K68">M5/16</f>
        <v>1.3283789375</v>
      </c>
      <c r="L5" s="221">
        <f aca="true" t="shared" si="6" ref="L5:L68">K5*SQRT(30)</f>
        <v>7.275831089834952</v>
      </c>
      <c r="M5" s="232">
        <v>21.254063</v>
      </c>
      <c r="N5" s="92"/>
    </row>
    <row r="6" spans="1:14" s="9" customFormat="1" ht="15">
      <c r="A6" s="206" t="s">
        <v>9</v>
      </c>
      <c r="B6" s="191">
        <v>100</v>
      </c>
      <c r="C6" s="309">
        <f>Volume!J6</f>
        <v>3888.65</v>
      </c>
      <c r="D6" s="345">
        <v>272.26</v>
      </c>
      <c r="E6" s="219">
        <f t="shared" si="2"/>
        <v>27226</v>
      </c>
      <c r="F6" s="224">
        <f t="shared" si="3"/>
        <v>7.001401514664472</v>
      </c>
      <c r="G6" s="298">
        <f t="shared" si="4"/>
        <v>38891.95</v>
      </c>
      <c r="H6" s="296">
        <v>3</v>
      </c>
      <c r="I6" s="220">
        <f t="shared" si="0"/>
        <v>388.91949999999997</v>
      </c>
      <c r="J6" s="227">
        <f t="shared" si="1"/>
        <v>0.10001401514664471</v>
      </c>
      <c r="K6" s="231">
        <f t="shared" si="5"/>
        <v>0.9191089375</v>
      </c>
      <c r="L6" s="221">
        <f t="shared" si="6"/>
        <v>5.034166978733559</v>
      </c>
      <c r="M6" s="232">
        <v>14.705743</v>
      </c>
      <c r="N6" s="92"/>
    </row>
    <row r="7" spans="1:13" s="8" customFormat="1" ht="15">
      <c r="A7" s="206" t="s">
        <v>149</v>
      </c>
      <c r="B7" s="191">
        <v>100</v>
      </c>
      <c r="C7" s="309">
        <f>Volume!J7</f>
        <v>3649.35</v>
      </c>
      <c r="D7" s="345">
        <v>570.98</v>
      </c>
      <c r="E7" s="219">
        <f t="shared" si="2"/>
        <v>57098</v>
      </c>
      <c r="F7" s="224">
        <f t="shared" si="3"/>
        <v>15.64607395837615</v>
      </c>
      <c r="G7" s="298">
        <f t="shared" si="4"/>
        <v>75344.75</v>
      </c>
      <c r="H7" s="296">
        <v>5</v>
      </c>
      <c r="I7" s="220">
        <f t="shared" si="0"/>
        <v>753.4475</v>
      </c>
      <c r="J7" s="227">
        <f t="shared" si="1"/>
        <v>0.2064607395837615</v>
      </c>
      <c r="K7" s="231">
        <f t="shared" si="5"/>
        <v>2.0265173125</v>
      </c>
      <c r="L7" s="221">
        <f t="shared" si="6"/>
        <v>11.099692452309958</v>
      </c>
      <c r="M7" s="232">
        <v>32.424277</v>
      </c>
    </row>
    <row r="8" spans="1:13" s="9" customFormat="1" ht="15">
      <c r="A8" s="206" t="s">
        <v>0</v>
      </c>
      <c r="B8" s="191">
        <v>375</v>
      </c>
      <c r="C8" s="309">
        <f>Volume!J8</f>
        <v>1060.4</v>
      </c>
      <c r="D8" s="345">
        <v>153.78</v>
      </c>
      <c r="E8" s="219">
        <f t="shared" si="2"/>
        <v>57667.5</v>
      </c>
      <c r="F8" s="224">
        <f t="shared" si="3"/>
        <v>14.502074688796679</v>
      </c>
      <c r="G8" s="298">
        <f t="shared" si="4"/>
        <v>77550</v>
      </c>
      <c r="H8" s="296">
        <v>5</v>
      </c>
      <c r="I8" s="220">
        <f t="shared" si="0"/>
        <v>206.8</v>
      </c>
      <c r="J8" s="227">
        <f t="shared" si="1"/>
        <v>0.1950207468879668</v>
      </c>
      <c r="K8" s="231">
        <f t="shared" si="5"/>
        <v>2.4777595625</v>
      </c>
      <c r="L8" s="221">
        <f t="shared" si="6"/>
        <v>13.571248044553816</v>
      </c>
      <c r="M8" s="232">
        <v>39.644153</v>
      </c>
    </row>
    <row r="9" spans="1:13" s="8" customFormat="1" ht="15">
      <c r="A9" s="206" t="s">
        <v>150</v>
      </c>
      <c r="B9" s="191">
        <v>4900</v>
      </c>
      <c r="C9" s="309">
        <f>Volume!J9</f>
        <v>92.8</v>
      </c>
      <c r="D9" s="345">
        <v>10.07</v>
      </c>
      <c r="E9" s="219">
        <f t="shared" si="2"/>
        <v>49343</v>
      </c>
      <c r="F9" s="224">
        <f t="shared" si="3"/>
        <v>10.851293103448278</v>
      </c>
      <c r="G9" s="298">
        <f t="shared" si="4"/>
        <v>72079</v>
      </c>
      <c r="H9" s="296">
        <v>5</v>
      </c>
      <c r="I9" s="220">
        <f t="shared" si="0"/>
        <v>14.71</v>
      </c>
      <c r="J9" s="227">
        <f t="shared" si="1"/>
        <v>0.15851293103448277</v>
      </c>
      <c r="K9" s="231">
        <f t="shared" si="5"/>
        <v>1.9274864375</v>
      </c>
      <c r="L9" s="221">
        <f t="shared" si="6"/>
        <v>10.557278011040216</v>
      </c>
      <c r="M9" s="232">
        <v>30.839783</v>
      </c>
    </row>
    <row r="10" spans="1:13" s="8" customFormat="1" ht="15">
      <c r="A10" s="206" t="s">
        <v>190</v>
      </c>
      <c r="B10" s="191">
        <v>6700</v>
      </c>
      <c r="C10" s="309">
        <f>Volume!J10</f>
        <v>69.9</v>
      </c>
      <c r="D10" s="201">
        <v>9.66</v>
      </c>
      <c r="E10" s="219">
        <f t="shared" si="2"/>
        <v>64722</v>
      </c>
      <c r="F10" s="224">
        <f t="shared" si="3"/>
        <v>13.819742489270384</v>
      </c>
      <c r="G10" s="298">
        <f t="shared" si="4"/>
        <v>88138.5</v>
      </c>
      <c r="H10" s="296">
        <v>5</v>
      </c>
      <c r="I10" s="220">
        <f t="shared" si="0"/>
        <v>13.155</v>
      </c>
      <c r="J10" s="227">
        <f t="shared" si="1"/>
        <v>0.18819742489270383</v>
      </c>
      <c r="K10" s="231">
        <f t="shared" si="5"/>
        <v>2.196746625</v>
      </c>
      <c r="L10" s="221">
        <f t="shared" si="6"/>
        <v>12.03207679635842</v>
      </c>
      <c r="M10" s="216">
        <v>35.147946</v>
      </c>
    </row>
    <row r="11" spans="1:13" s="9" customFormat="1" ht="15">
      <c r="A11" s="206" t="s">
        <v>89</v>
      </c>
      <c r="B11" s="191">
        <v>4600</v>
      </c>
      <c r="C11" s="309">
        <f>Volume!J11</f>
        <v>86.25</v>
      </c>
      <c r="D11" s="345">
        <v>15.78</v>
      </c>
      <c r="E11" s="219">
        <f t="shared" si="2"/>
        <v>72588</v>
      </c>
      <c r="F11" s="224">
        <f t="shared" si="3"/>
        <v>18.295652173913044</v>
      </c>
      <c r="G11" s="298">
        <f t="shared" si="4"/>
        <v>92425.5</v>
      </c>
      <c r="H11" s="296">
        <v>5</v>
      </c>
      <c r="I11" s="220">
        <f t="shared" si="0"/>
        <v>20.0925</v>
      </c>
      <c r="J11" s="227">
        <f t="shared" si="1"/>
        <v>0.23295652173913045</v>
      </c>
      <c r="K11" s="231">
        <f t="shared" si="5"/>
        <v>1.887629</v>
      </c>
      <c r="L11" s="221">
        <f t="shared" si="6"/>
        <v>10.338969835009193</v>
      </c>
      <c r="M11" s="232">
        <v>30.202064</v>
      </c>
    </row>
    <row r="12" spans="1:13" s="9" customFormat="1" ht="15">
      <c r="A12" s="206" t="s">
        <v>102</v>
      </c>
      <c r="B12" s="191">
        <v>4300</v>
      </c>
      <c r="C12" s="309">
        <f>Volume!J12</f>
        <v>51.1</v>
      </c>
      <c r="D12" s="345">
        <v>8.04</v>
      </c>
      <c r="E12" s="219">
        <f t="shared" si="2"/>
        <v>34571.99999999999</v>
      </c>
      <c r="F12" s="224">
        <f t="shared" si="3"/>
        <v>15.73385518590998</v>
      </c>
      <c r="G12" s="298">
        <f t="shared" si="4"/>
        <v>45756.25699999999</v>
      </c>
      <c r="H12" s="296">
        <v>5.09</v>
      </c>
      <c r="I12" s="220">
        <f t="shared" si="0"/>
        <v>10.640989999999999</v>
      </c>
      <c r="J12" s="227">
        <f t="shared" si="1"/>
        <v>0.20823855185909979</v>
      </c>
      <c r="K12" s="231">
        <f t="shared" si="5"/>
        <v>3.0647585625</v>
      </c>
      <c r="L12" s="221">
        <f t="shared" si="6"/>
        <v>16.786373979883564</v>
      </c>
      <c r="M12" s="232">
        <v>49.036137</v>
      </c>
    </row>
    <row r="13" spans="1:13" s="8" customFormat="1" ht="15">
      <c r="A13" s="206" t="s">
        <v>151</v>
      </c>
      <c r="B13" s="191">
        <v>9550</v>
      </c>
      <c r="C13" s="309">
        <f>Volume!J13</f>
        <v>42</v>
      </c>
      <c r="D13" s="345">
        <v>6.54</v>
      </c>
      <c r="E13" s="219">
        <f t="shared" si="2"/>
        <v>62457</v>
      </c>
      <c r="F13" s="224">
        <f t="shared" si="3"/>
        <v>15.571428571428573</v>
      </c>
      <c r="G13" s="298">
        <f t="shared" si="4"/>
        <v>82512</v>
      </c>
      <c r="H13" s="296">
        <v>5</v>
      </c>
      <c r="I13" s="220">
        <f t="shared" si="0"/>
        <v>8.64</v>
      </c>
      <c r="J13" s="227">
        <f t="shared" si="1"/>
        <v>0.20571428571428574</v>
      </c>
      <c r="K13" s="231">
        <f t="shared" si="5"/>
        <v>2.1923670625</v>
      </c>
      <c r="L13" s="221">
        <f t="shared" si="6"/>
        <v>12.008088944625882</v>
      </c>
      <c r="M13" s="232">
        <v>35.077873</v>
      </c>
    </row>
    <row r="14" spans="1:13" s="8" customFormat="1" ht="15">
      <c r="A14" s="206" t="s">
        <v>172</v>
      </c>
      <c r="B14" s="191">
        <v>350</v>
      </c>
      <c r="C14" s="309">
        <f>Volume!J14</f>
        <v>695.45</v>
      </c>
      <c r="D14" s="345">
        <v>72.5</v>
      </c>
      <c r="E14" s="219">
        <f t="shared" si="2"/>
        <v>25375</v>
      </c>
      <c r="F14" s="224">
        <f t="shared" si="3"/>
        <v>10.424904737939462</v>
      </c>
      <c r="G14" s="298">
        <f t="shared" si="4"/>
        <v>37545.375</v>
      </c>
      <c r="H14" s="296">
        <v>5</v>
      </c>
      <c r="I14" s="220">
        <f t="shared" si="0"/>
        <v>107.2725</v>
      </c>
      <c r="J14" s="227">
        <f t="shared" si="1"/>
        <v>0.15424904737939463</v>
      </c>
      <c r="K14" s="231">
        <f t="shared" si="5"/>
        <v>1.65248325</v>
      </c>
      <c r="L14" s="221">
        <f t="shared" si="6"/>
        <v>9.051023519244488</v>
      </c>
      <c r="M14" s="216">
        <v>26.439732</v>
      </c>
    </row>
    <row r="15" spans="1:13" s="9" customFormat="1" ht="15">
      <c r="A15" s="206" t="s">
        <v>209</v>
      </c>
      <c r="B15" s="191">
        <v>100</v>
      </c>
      <c r="C15" s="309">
        <f>Volume!J15</f>
        <v>2571.75</v>
      </c>
      <c r="D15" s="345">
        <v>276.5</v>
      </c>
      <c r="E15" s="219">
        <f t="shared" si="2"/>
        <v>27650</v>
      </c>
      <c r="F15" s="224">
        <f t="shared" si="3"/>
        <v>10.75143384854671</v>
      </c>
      <c r="G15" s="298">
        <f t="shared" si="4"/>
        <v>40508.75</v>
      </c>
      <c r="H15" s="296">
        <v>5</v>
      </c>
      <c r="I15" s="220">
        <f t="shared" si="0"/>
        <v>405.0875</v>
      </c>
      <c r="J15" s="227">
        <f t="shared" si="1"/>
        <v>0.1575143384854671</v>
      </c>
      <c r="K15" s="231">
        <f t="shared" si="5"/>
        <v>1.8035315</v>
      </c>
      <c r="L15" s="221">
        <f t="shared" si="6"/>
        <v>9.878348857211286</v>
      </c>
      <c r="M15" s="232">
        <v>28.856504</v>
      </c>
    </row>
    <row r="16" spans="1:13" s="9" customFormat="1" ht="15">
      <c r="A16" s="206" t="s">
        <v>90</v>
      </c>
      <c r="B16" s="191">
        <v>1400</v>
      </c>
      <c r="C16" s="309">
        <f>Volume!J16</f>
        <v>246.75</v>
      </c>
      <c r="D16" s="345">
        <v>43.92</v>
      </c>
      <c r="E16" s="219">
        <f t="shared" si="2"/>
        <v>61488</v>
      </c>
      <c r="F16" s="224">
        <f t="shared" si="3"/>
        <v>17.799392097264437</v>
      </c>
      <c r="G16" s="298">
        <f t="shared" si="4"/>
        <v>78760.5</v>
      </c>
      <c r="H16" s="296">
        <v>5</v>
      </c>
      <c r="I16" s="220">
        <f t="shared" si="0"/>
        <v>56.2575</v>
      </c>
      <c r="J16" s="227">
        <f t="shared" si="1"/>
        <v>0.22799392097264437</v>
      </c>
      <c r="K16" s="231">
        <f t="shared" si="5"/>
        <v>2.6960369375</v>
      </c>
      <c r="L16" s="221">
        <f t="shared" si="6"/>
        <v>14.766802465358959</v>
      </c>
      <c r="M16" s="232">
        <v>43.136591</v>
      </c>
    </row>
    <row r="17" spans="1:13" s="9" customFormat="1" ht="15">
      <c r="A17" s="206" t="s">
        <v>91</v>
      </c>
      <c r="B17" s="191">
        <v>3800</v>
      </c>
      <c r="C17" s="309">
        <f>Volume!J17</f>
        <v>192.6</v>
      </c>
      <c r="D17" s="345">
        <v>41.59</v>
      </c>
      <c r="E17" s="219">
        <f t="shared" si="2"/>
        <v>158042</v>
      </c>
      <c r="F17" s="224">
        <f t="shared" si="3"/>
        <v>21.59397715472482</v>
      </c>
      <c r="G17" s="298">
        <f t="shared" si="4"/>
        <v>196612.076</v>
      </c>
      <c r="H17" s="296">
        <v>5.27</v>
      </c>
      <c r="I17" s="220">
        <f t="shared" si="0"/>
        <v>51.74002</v>
      </c>
      <c r="J17" s="227">
        <f t="shared" si="1"/>
        <v>0.2686397715472482</v>
      </c>
      <c r="K17" s="231">
        <f t="shared" si="5"/>
        <v>2.893695375</v>
      </c>
      <c r="L17" s="221">
        <f t="shared" si="6"/>
        <v>15.849422314358709</v>
      </c>
      <c r="M17" s="232">
        <v>46.299126</v>
      </c>
    </row>
    <row r="18" spans="1:13" s="9" customFormat="1" ht="15">
      <c r="A18" s="206" t="s">
        <v>44</v>
      </c>
      <c r="B18" s="191">
        <v>275</v>
      </c>
      <c r="C18" s="309">
        <f>Volume!J18</f>
        <v>1280.95</v>
      </c>
      <c r="D18" s="345">
        <v>192.6</v>
      </c>
      <c r="E18" s="219">
        <f t="shared" si="2"/>
        <v>52965</v>
      </c>
      <c r="F18" s="224">
        <f t="shared" si="3"/>
        <v>15.035715679768922</v>
      </c>
      <c r="G18" s="298">
        <f t="shared" si="4"/>
        <v>70578.0625</v>
      </c>
      <c r="H18" s="296">
        <v>5</v>
      </c>
      <c r="I18" s="220">
        <f t="shared" si="0"/>
        <v>256.6475</v>
      </c>
      <c r="J18" s="227">
        <f t="shared" si="1"/>
        <v>0.2003571567976892</v>
      </c>
      <c r="K18" s="231">
        <f t="shared" si="5"/>
        <v>1.8448464375</v>
      </c>
      <c r="L18" s="221">
        <f t="shared" si="6"/>
        <v>10.104640089517947</v>
      </c>
      <c r="M18" s="232">
        <v>29.517543</v>
      </c>
    </row>
    <row r="19" spans="1:13" s="9" customFormat="1" ht="15">
      <c r="A19" s="206" t="s">
        <v>152</v>
      </c>
      <c r="B19" s="191">
        <v>1000</v>
      </c>
      <c r="C19" s="309">
        <f>Volume!J19</f>
        <v>340.3</v>
      </c>
      <c r="D19" s="345">
        <v>43.47</v>
      </c>
      <c r="E19" s="219">
        <f t="shared" si="2"/>
        <v>43470</v>
      </c>
      <c r="F19" s="224">
        <f t="shared" si="3"/>
        <v>12.774022920952099</v>
      </c>
      <c r="G19" s="298">
        <f t="shared" si="4"/>
        <v>60485</v>
      </c>
      <c r="H19" s="296">
        <v>5</v>
      </c>
      <c r="I19" s="220">
        <f t="shared" si="0"/>
        <v>60.485</v>
      </c>
      <c r="J19" s="227">
        <f t="shared" si="1"/>
        <v>0.177740229209521</v>
      </c>
      <c r="K19" s="231">
        <f t="shared" si="5"/>
        <v>2.014382375</v>
      </c>
      <c r="L19" s="221">
        <f t="shared" si="6"/>
        <v>11.033226662283305</v>
      </c>
      <c r="M19" s="232">
        <v>32.230118</v>
      </c>
    </row>
    <row r="20" spans="1:13" s="9" customFormat="1" ht="15">
      <c r="A20" s="206" t="s">
        <v>249</v>
      </c>
      <c r="B20" s="191">
        <v>1000</v>
      </c>
      <c r="C20" s="309">
        <f>Volume!J20</f>
        <v>615.95</v>
      </c>
      <c r="D20" s="345">
        <v>73.17</v>
      </c>
      <c r="E20" s="219">
        <f t="shared" si="2"/>
        <v>73170</v>
      </c>
      <c r="F20" s="224">
        <f t="shared" si="3"/>
        <v>11.879210974916795</v>
      </c>
      <c r="G20" s="298">
        <f t="shared" si="4"/>
        <v>103967.5</v>
      </c>
      <c r="H20" s="296">
        <v>5</v>
      </c>
      <c r="I20" s="220">
        <f t="shared" si="0"/>
        <v>103.9675</v>
      </c>
      <c r="J20" s="227">
        <f t="shared" si="1"/>
        <v>0.16879210974916795</v>
      </c>
      <c r="K20" s="231">
        <f t="shared" si="5"/>
        <v>2.2837035625</v>
      </c>
      <c r="L20" s="221">
        <f t="shared" si="6"/>
        <v>12.50835955836159</v>
      </c>
      <c r="M20" s="232">
        <v>36.539257</v>
      </c>
    </row>
    <row r="21" spans="1:13" s="9" customFormat="1" ht="15">
      <c r="A21" s="206" t="s">
        <v>1</v>
      </c>
      <c r="B21" s="191">
        <v>150</v>
      </c>
      <c r="C21" s="309">
        <f>Volume!J21</f>
        <v>2500.3</v>
      </c>
      <c r="D21" s="345">
        <v>264.52</v>
      </c>
      <c r="E21" s="219">
        <f t="shared" si="2"/>
        <v>39678</v>
      </c>
      <c r="F21" s="224">
        <f t="shared" si="3"/>
        <v>10.579530456345237</v>
      </c>
      <c r="G21" s="298">
        <f t="shared" si="4"/>
        <v>58430.25</v>
      </c>
      <c r="H21" s="296">
        <v>5</v>
      </c>
      <c r="I21" s="220">
        <f t="shared" si="0"/>
        <v>389.535</v>
      </c>
      <c r="J21" s="227">
        <f t="shared" si="1"/>
        <v>0.1557953045634524</v>
      </c>
      <c r="K21" s="231">
        <f t="shared" si="5"/>
        <v>1.5378263125</v>
      </c>
      <c r="L21" s="221">
        <f t="shared" si="6"/>
        <v>8.423021608812387</v>
      </c>
      <c r="M21" s="232">
        <v>24.605221</v>
      </c>
    </row>
    <row r="22" spans="1:13" s="8" customFormat="1" ht="15">
      <c r="A22" s="206" t="s">
        <v>173</v>
      </c>
      <c r="B22" s="191">
        <v>1900</v>
      </c>
      <c r="C22" s="309">
        <f>Volume!J22</f>
        <v>109.35</v>
      </c>
      <c r="D22" s="345">
        <v>12.68</v>
      </c>
      <c r="E22" s="219">
        <f t="shared" si="2"/>
        <v>24092</v>
      </c>
      <c r="F22" s="224">
        <f t="shared" si="3"/>
        <v>11.595793324188385</v>
      </c>
      <c r="G22" s="298">
        <f t="shared" si="4"/>
        <v>34480.25</v>
      </c>
      <c r="H22" s="296">
        <v>5</v>
      </c>
      <c r="I22" s="220">
        <f t="shared" si="0"/>
        <v>18.1475</v>
      </c>
      <c r="J22" s="227">
        <f t="shared" si="1"/>
        <v>0.16595793324188388</v>
      </c>
      <c r="K22" s="231">
        <f t="shared" si="5"/>
        <v>2.4782313125</v>
      </c>
      <c r="L22" s="221">
        <f t="shared" si="6"/>
        <v>13.573831925718846</v>
      </c>
      <c r="M22" s="216">
        <v>39.651701</v>
      </c>
    </row>
    <row r="23" spans="1:13" s="8" customFormat="1" ht="15">
      <c r="A23" s="206" t="s">
        <v>174</v>
      </c>
      <c r="B23" s="191">
        <v>4500</v>
      </c>
      <c r="C23" s="309">
        <f>Volume!J23</f>
        <v>45.55</v>
      </c>
      <c r="D23" s="345">
        <v>7.54</v>
      </c>
      <c r="E23" s="219">
        <f t="shared" si="2"/>
        <v>33930</v>
      </c>
      <c r="F23" s="224">
        <f t="shared" si="3"/>
        <v>16.553238199780463</v>
      </c>
      <c r="G23" s="298">
        <f t="shared" si="4"/>
        <v>44281.2375</v>
      </c>
      <c r="H23" s="296">
        <v>5.05</v>
      </c>
      <c r="I23" s="220">
        <f t="shared" si="0"/>
        <v>9.840275</v>
      </c>
      <c r="J23" s="227">
        <f t="shared" si="1"/>
        <v>0.2160323819978046</v>
      </c>
      <c r="K23" s="231">
        <f t="shared" si="5"/>
        <v>2.69838325</v>
      </c>
      <c r="L23" s="221">
        <f t="shared" si="6"/>
        <v>14.77965374819102</v>
      </c>
      <c r="M23" s="216">
        <v>43.174132</v>
      </c>
    </row>
    <row r="24" spans="1:13" s="9" customFormat="1" ht="15">
      <c r="A24" s="206" t="s">
        <v>2</v>
      </c>
      <c r="B24" s="191">
        <v>1100</v>
      </c>
      <c r="C24" s="309">
        <f>Volume!J24</f>
        <v>325.2</v>
      </c>
      <c r="D24" s="345">
        <v>34.74</v>
      </c>
      <c r="E24" s="219">
        <f t="shared" si="2"/>
        <v>38214</v>
      </c>
      <c r="F24" s="224">
        <f t="shared" si="3"/>
        <v>10.682656826568266</v>
      </c>
      <c r="G24" s="298">
        <f t="shared" si="4"/>
        <v>56100</v>
      </c>
      <c r="H24" s="296">
        <v>5</v>
      </c>
      <c r="I24" s="220">
        <f t="shared" si="0"/>
        <v>51</v>
      </c>
      <c r="J24" s="227">
        <f t="shared" si="1"/>
        <v>0.15682656826568267</v>
      </c>
      <c r="K24" s="231">
        <f t="shared" si="5"/>
        <v>2.62560325</v>
      </c>
      <c r="L24" s="221">
        <f t="shared" si="6"/>
        <v>14.381021270838762</v>
      </c>
      <c r="M24" s="232">
        <v>42.009652</v>
      </c>
    </row>
    <row r="25" spans="1:13" s="9" customFormat="1" ht="15">
      <c r="A25" s="206" t="s">
        <v>92</v>
      </c>
      <c r="B25" s="191">
        <v>1600</v>
      </c>
      <c r="C25" s="309">
        <f>Volume!J25</f>
        <v>280.55</v>
      </c>
      <c r="D25" s="345">
        <v>49.95</v>
      </c>
      <c r="E25" s="219">
        <f t="shared" si="2"/>
        <v>79920</v>
      </c>
      <c r="F25" s="224">
        <f t="shared" si="3"/>
        <v>17.80431295669221</v>
      </c>
      <c r="G25" s="298">
        <f t="shared" si="4"/>
        <v>102902.656</v>
      </c>
      <c r="H25" s="296">
        <v>5.12</v>
      </c>
      <c r="I25" s="220">
        <f t="shared" si="0"/>
        <v>64.31416</v>
      </c>
      <c r="J25" s="227">
        <f t="shared" si="1"/>
        <v>0.2292431295669221</v>
      </c>
      <c r="K25" s="231">
        <f t="shared" si="5"/>
        <v>1.964853875</v>
      </c>
      <c r="L25" s="221">
        <f t="shared" si="6"/>
        <v>10.76194789538936</v>
      </c>
      <c r="M25" s="232">
        <v>31.437662</v>
      </c>
    </row>
    <row r="26" spans="1:13" s="8" customFormat="1" ht="15">
      <c r="A26" s="206" t="s">
        <v>153</v>
      </c>
      <c r="B26" s="191">
        <v>850</v>
      </c>
      <c r="C26" s="309">
        <f>Volume!J26</f>
        <v>669.9</v>
      </c>
      <c r="D26" s="345">
        <v>130.95</v>
      </c>
      <c r="E26" s="219">
        <f t="shared" si="2"/>
        <v>111307.49999999999</v>
      </c>
      <c r="F26" s="224">
        <f t="shared" si="3"/>
        <v>19.54769368562472</v>
      </c>
      <c r="G26" s="298">
        <f t="shared" si="4"/>
        <v>153273.38549999997</v>
      </c>
      <c r="H26" s="296">
        <v>7.37</v>
      </c>
      <c r="I26" s="220">
        <f t="shared" si="0"/>
        <v>180.32162999999997</v>
      </c>
      <c r="J26" s="227">
        <f t="shared" si="1"/>
        <v>0.26917693685624716</v>
      </c>
      <c r="K26" s="231">
        <f t="shared" si="5"/>
        <v>2.26143175</v>
      </c>
      <c r="L26" s="221">
        <f t="shared" si="6"/>
        <v>12.386371817333833</v>
      </c>
      <c r="M26" s="232">
        <v>36.182908</v>
      </c>
    </row>
    <row r="27" spans="1:13" s="8" customFormat="1" ht="15">
      <c r="A27" s="206" t="s">
        <v>175</v>
      </c>
      <c r="B27" s="191">
        <v>1100</v>
      </c>
      <c r="C27" s="309">
        <f>Volume!J27</f>
        <v>314.9</v>
      </c>
      <c r="D27" s="345">
        <v>50.88</v>
      </c>
      <c r="E27" s="219">
        <f t="shared" si="2"/>
        <v>55968</v>
      </c>
      <c r="F27" s="224">
        <f t="shared" si="3"/>
        <v>16.157510320736744</v>
      </c>
      <c r="G27" s="298">
        <f t="shared" si="4"/>
        <v>74603.782</v>
      </c>
      <c r="H27" s="296">
        <v>5.38</v>
      </c>
      <c r="I27" s="220">
        <f t="shared" si="0"/>
        <v>67.82162000000001</v>
      </c>
      <c r="J27" s="227">
        <f t="shared" si="1"/>
        <v>0.21537510320736747</v>
      </c>
      <c r="K27" s="231">
        <f t="shared" si="5"/>
        <v>1.8920034375</v>
      </c>
      <c r="L27" s="221">
        <f t="shared" si="6"/>
        <v>10.362929615960658</v>
      </c>
      <c r="M27" s="216">
        <v>30.272055</v>
      </c>
    </row>
    <row r="28" spans="1:13" s="8" customFormat="1" ht="15">
      <c r="A28" s="206" t="s">
        <v>176</v>
      </c>
      <c r="B28" s="191">
        <v>6900</v>
      </c>
      <c r="C28" s="309">
        <f>Volume!J28</f>
        <v>35.7</v>
      </c>
      <c r="D28" s="345">
        <v>3.93</v>
      </c>
      <c r="E28" s="219">
        <f t="shared" si="2"/>
        <v>27117</v>
      </c>
      <c r="F28" s="224">
        <f t="shared" si="3"/>
        <v>11.008403361344538</v>
      </c>
      <c r="G28" s="298">
        <f t="shared" si="4"/>
        <v>39433.5</v>
      </c>
      <c r="H28" s="296">
        <v>5</v>
      </c>
      <c r="I28" s="220">
        <f t="shared" si="0"/>
        <v>5.715</v>
      </c>
      <c r="J28" s="227">
        <f t="shared" si="1"/>
        <v>0.16008403361344536</v>
      </c>
      <c r="K28" s="231">
        <f t="shared" si="5"/>
        <v>1.8727588125</v>
      </c>
      <c r="L28" s="221">
        <f t="shared" si="6"/>
        <v>10.25752246372838</v>
      </c>
      <c r="M28" s="216">
        <v>29.964141</v>
      </c>
    </row>
    <row r="29" spans="1:13" s="9" customFormat="1" ht="15">
      <c r="A29" s="206" t="s">
        <v>3</v>
      </c>
      <c r="B29" s="191">
        <v>1250</v>
      </c>
      <c r="C29" s="309">
        <f>Volume!J29</f>
        <v>245.75</v>
      </c>
      <c r="D29" s="345">
        <v>26.58</v>
      </c>
      <c r="E29" s="219">
        <f t="shared" si="2"/>
        <v>33225</v>
      </c>
      <c r="F29" s="224">
        <f t="shared" si="3"/>
        <v>10.81586978636826</v>
      </c>
      <c r="G29" s="298">
        <f t="shared" si="4"/>
        <v>48584.375</v>
      </c>
      <c r="H29" s="296">
        <v>5</v>
      </c>
      <c r="I29" s="220">
        <f t="shared" si="0"/>
        <v>38.8675</v>
      </c>
      <c r="J29" s="227">
        <f t="shared" si="1"/>
        <v>0.1581586978636826</v>
      </c>
      <c r="K29" s="231">
        <f t="shared" si="5"/>
        <v>1.8122613125</v>
      </c>
      <c r="L29" s="221">
        <f t="shared" si="6"/>
        <v>9.92616400950169</v>
      </c>
      <c r="M29" s="232">
        <v>28.996181</v>
      </c>
    </row>
    <row r="30" spans="1:13" s="8" customFormat="1" ht="15">
      <c r="A30" s="206" t="s">
        <v>235</v>
      </c>
      <c r="B30" s="191">
        <v>525</v>
      </c>
      <c r="C30" s="309">
        <f>Volume!J30</f>
        <v>382.55</v>
      </c>
      <c r="D30" s="345">
        <v>41.18</v>
      </c>
      <c r="E30" s="219">
        <f t="shared" si="2"/>
        <v>21619.5</v>
      </c>
      <c r="F30" s="224">
        <f t="shared" si="3"/>
        <v>10.764605933864853</v>
      </c>
      <c r="G30" s="298">
        <f t="shared" si="4"/>
        <v>31661.4375</v>
      </c>
      <c r="H30" s="296">
        <v>5</v>
      </c>
      <c r="I30" s="220">
        <f t="shared" si="0"/>
        <v>60.3075</v>
      </c>
      <c r="J30" s="227">
        <f t="shared" si="1"/>
        <v>0.15764605933864853</v>
      </c>
      <c r="K30" s="231">
        <f t="shared" si="5"/>
        <v>2.3592931875</v>
      </c>
      <c r="L30" s="221">
        <f t="shared" si="6"/>
        <v>12.922380985620155</v>
      </c>
      <c r="M30" s="232">
        <v>37.748691</v>
      </c>
    </row>
    <row r="31" spans="1:13" s="8" customFormat="1" ht="15">
      <c r="A31" s="206" t="s">
        <v>177</v>
      </c>
      <c r="B31" s="191">
        <v>1200</v>
      </c>
      <c r="C31" s="309">
        <f>Volume!J31</f>
        <v>337.5</v>
      </c>
      <c r="D31" s="345">
        <v>58.1</v>
      </c>
      <c r="E31" s="219">
        <f t="shared" si="2"/>
        <v>69720</v>
      </c>
      <c r="F31" s="224">
        <f t="shared" si="3"/>
        <v>17.214814814814815</v>
      </c>
      <c r="G31" s="298">
        <f t="shared" si="4"/>
        <v>91833</v>
      </c>
      <c r="H31" s="296">
        <v>5.46</v>
      </c>
      <c r="I31" s="220">
        <f t="shared" si="0"/>
        <v>76.5275</v>
      </c>
      <c r="J31" s="227">
        <f t="shared" si="1"/>
        <v>0.22674814814814817</v>
      </c>
      <c r="K31" s="231">
        <f t="shared" si="5"/>
        <v>1.807548</v>
      </c>
      <c r="L31" s="221">
        <f t="shared" si="6"/>
        <v>9.90034813373348</v>
      </c>
      <c r="M31" s="216">
        <v>28.920768</v>
      </c>
    </row>
    <row r="32" spans="1:13" s="8" customFormat="1" ht="15">
      <c r="A32" s="206" t="s">
        <v>199</v>
      </c>
      <c r="B32" s="191">
        <v>1900</v>
      </c>
      <c r="C32" s="309">
        <f>Volume!J32</f>
        <v>265.15</v>
      </c>
      <c r="D32" s="345">
        <v>38.82</v>
      </c>
      <c r="E32" s="219">
        <f t="shared" si="2"/>
        <v>73758</v>
      </c>
      <c r="F32" s="224">
        <f t="shared" si="3"/>
        <v>14.640769375825005</v>
      </c>
      <c r="G32" s="298">
        <f t="shared" si="4"/>
        <v>98947.25</v>
      </c>
      <c r="H32" s="296">
        <v>5</v>
      </c>
      <c r="I32" s="220">
        <f t="shared" si="0"/>
        <v>52.0775</v>
      </c>
      <c r="J32" s="227">
        <f t="shared" si="1"/>
        <v>0.19640769375825007</v>
      </c>
      <c r="K32" s="231">
        <f t="shared" si="5"/>
        <v>2.5925801875</v>
      </c>
      <c r="L32" s="221">
        <f t="shared" si="6"/>
        <v>14.200146508347231</v>
      </c>
      <c r="M32" s="232">
        <v>41.481283</v>
      </c>
    </row>
    <row r="33" spans="1:13" s="8" customFormat="1" ht="15">
      <c r="A33" s="206" t="s">
        <v>236</v>
      </c>
      <c r="B33" s="191">
        <v>1800</v>
      </c>
      <c r="C33" s="309">
        <f>Volume!J33</f>
        <v>147.4</v>
      </c>
      <c r="D33" s="345">
        <v>15.71</v>
      </c>
      <c r="E33" s="219">
        <f t="shared" si="2"/>
        <v>28278</v>
      </c>
      <c r="F33" s="224">
        <f t="shared" si="3"/>
        <v>10.658073270013569</v>
      </c>
      <c r="G33" s="298">
        <f t="shared" si="4"/>
        <v>42339.96</v>
      </c>
      <c r="H33" s="296">
        <v>5.3</v>
      </c>
      <c r="I33" s="220">
        <f t="shared" si="0"/>
        <v>23.522199999999998</v>
      </c>
      <c r="J33" s="227">
        <f t="shared" si="1"/>
        <v>0.15958073270013567</v>
      </c>
      <c r="K33" s="231">
        <f t="shared" si="5"/>
        <v>1.9263479375</v>
      </c>
      <c r="L33" s="221">
        <f t="shared" si="6"/>
        <v>10.55104218972302</v>
      </c>
      <c r="M33" s="232">
        <v>30.821567</v>
      </c>
    </row>
    <row r="34" spans="1:13" s="8" customFormat="1" ht="15">
      <c r="A34" s="206" t="s">
        <v>178</v>
      </c>
      <c r="B34" s="191">
        <v>250</v>
      </c>
      <c r="C34" s="309">
        <f>Volume!J34</f>
        <v>2796.1</v>
      </c>
      <c r="D34" s="345">
        <v>553.16</v>
      </c>
      <c r="E34" s="219">
        <f t="shared" si="2"/>
        <v>138290</v>
      </c>
      <c r="F34" s="224">
        <f t="shared" si="3"/>
        <v>19.783269554021672</v>
      </c>
      <c r="G34" s="298">
        <f t="shared" si="4"/>
        <v>173241.25</v>
      </c>
      <c r="H34" s="296">
        <v>5</v>
      </c>
      <c r="I34" s="220">
        <f t="shared" si="0"/>
        <v>692.965</v>
      </c>
      <c r="J34" s="227">
        <f t="shared" si="1"/>
        <v>0.24783269554021675</v>
      </c>
      <c r="K34" s="231">
        <f t="shared" si="5"/>
        <v>2.522674875</v>
      </c>
      <c r="L34" s="221">
        <f t="shared" si="6"/>
        <v>13.817259342890251</v>
      </c>
      <c r="M34" s="216">
        <v>40.362798</v>
      </c>
    </row>
    <row r="35" spans="1:13" s="9" customFormat="1" ht="15">
      <c r="A35" s="206" t="s">
        <v>210</v>
      </c>
      <c r="B35" s="191">
        <v>400</v>
      </c>
      <c r="C35" s="309">
        <f>Volume!J35</f>
        <v>806.75</v>
      </c>
      <c r="D35" s="345">
        <v>86.69</v>
      </c>
      <c r="E35" s="219">
        <f t="shared" si="2"/>
        <v>34676</v>
      </c>
      <c r="F35" s="224">
        <f t="shared" si="3"/>
        <v>10.745584133870468</v>
      </c>
      <c r="G35" s="298">
        <f t="shared" si="4"/>
        <v>50811</v>
      </c>
      <c r="H35" s="296">
        <v>5</v>
      </c>
      <c r="I35" s="220">
        <f t="shared" si="0"/>
        <v>127.0275</v>
      </c>
      <c r="J35" s="227">
        <f t="shared" si="1"/>
        <v>0.1574558413387047</v>
      </c>
      <c r="K35" s="231">
        <f t="shared" si="5"/>
        <v>2.1714789375</v>
      </c>
      <c r="L35" s="221">
        <f t="shared" si="6"/>
        <v>11.893679972161006</v>
      </c>
      <c r="M35" s="232">
        <v>34.743663</v>
      </c>
    </row>
    <row r="36" spans="1:13" s="8" customFormat="1" ht="15">
      <c r="A36" s="206" t="s">
        <v>237</v>
      </c>
      <c r="B36" s="191">
        <v>4800</v>
      </c>
      <c r="C36" s="309">
        <f>Volume!J36</f>
        <v>107.2</v>
      </c>
      <c r="D36" s="201">
        <v>22.31</v>
      </c>
      <c r="E36" s="219">
        <f t="shared" si="2"/>
        <v>107088</v>
      </c>
      <c r="F36" s="224">
        <f t="shared" si="3"/>
        <v>20.811567164179102</v>
      </c>
      <c r="G36" s="298">
        <f t="shared" si="4"/>
        <v>142078.08000000002</v>
      </c>
      <c r="H36" s="296">
        <v>6.8</v>
      </c>
      <c r="I36" s="220">
        <f t="shared" si="0"/>
        <v>29.599600000000002</v>
      </c>
      <c r="J36" s="227">
        <f t="shared" si="1"/>
        <v>0.27611567164179107</v>
      </c>
      <c r="K36" s="231">
        <f t="shared" si="5"/>
        <v>3.868578625</v>
      </c>
      <c r="L36" s="221">
        <f t="shared" si="6"/>
        <v>21.18907778394819</v>
      </c>
      <c r="M36" s="216">
        <v>61.897258</v>
      </c>
    </row>
    <row r="37" spans="1:13" s="8" customFormat="1" ht="15">
      <c r="A37" s="206" t="s">
        <v>179</v>
      </c>
      <c r="B37" s="191">
        <v>5650</v>
      </c>
      <c r="C37" s="309">
        <f>Volume!J37</f>
        <v>46.45</v>
      </c>
      <c r="D37" s="345">
        <v>9.25</v>
      </c>
      <c r="E37" s="219">
        <f t="shared" si="2"/>
        <v>52262.5</v>
      </c>
      <c r="F37" s="224">
        <f t="shared" si="3"/>
        <v>19.91388589881593</v>
      </c>
      <c r="G37" s="298">
        <f t="shared" si="4"/>
        <v>74937.532</v>
      </c>
      <c r="H37" s="296">
        <v>8.64</v>
      </c>
      <c r="I37" s="220">
        <f t="shared" si="0"/>
        <v>13.263280000000002</v>
      </c>
      <c r="J37" s="227">
        <f t="shared" si="1"/>
        <v>0.28553885898815934</v>
      </c>
      <c r="K37" s="231">
        <f t="shared" si="5"/>
        <v>3.365592625</v>
      </c>
      <c r="L37" s="221">
        <f t="shared" si="6"/>
        <v>18.434110000855256</v>
      </c>
      <c r="M37" s="216">
        <v>53.849482</v>
      </c>
    </row>
    <row r="38" spans="1:13" s="8" customFormat="1" ht="15">
      <c r="A38" s="206" t="s">
        <v>180</v>
      </c>
      <c r="B38" s="191">
        <v>1300</v>
      </c>
      <c r="C38" s="309">
        <f>Volume!J38</f>
        <v>215.95</v>
      </c>
      <c r="D38" s="345">
        <v>36.19</v>
      </c>
      <c r="E38" s="219">
        <f t="shared" si="2"/>
        <v>47047</v>
      </c>
      <c r="F38" s="224">
        <f t="shared" si="3"/>
        <v>16.758508914100485</v>
      </c>
      <c r="G38" s="298">
        <f t="shared" si="4"/>
        <v>61083.75</v>
      </c>
      <c r="H38" s="296">
        <v>5</v>
      </c>
      <c r="I38" s="220">
        <f t="shared" si="0"/>
        <v>46.9875</v>
      </c>
      <c r="J38" s="227">
        <f t="shared" si="1"/>
        <v>0.21758508914100486</v>
      </c>
      <c r="K38" s="231">
        <f t="shared" si="5"/>
        <v>2.203485375</v>
      </c>
      <c r="L38" s="221">
        <f t="shared" si="6"/>
        <v>12.068986450202301</v>
      </c>
      <c r="M38" s="216">
        <v>35.255766</v>
      </c>
    </row>
    <row r="39" spans="1:13" s="9" customFormat="1" ht="15">
      <c r="A39" s="206" t="s">
        <v>103</v>
      </c>
      <c r="B39" s="191">
        <v>1500</v>
      </c>
      <c r="C39" s="309">
        <f>Volume!J39</f>
        <v>248</v>
      </c>
      <c r="D39" s="345">
        <v>26.58</v>
      </c>
      <c r="E39" s="219">
        <f t="shared" si="2"/>
        <v>39870</v>
      </c>
      <c r="F39" s="224">
        <f t="shared" si="3"/>
        <v>10.71774193548387</v>
      </c>
      <c r="G39" s="298">
        <f t="shared" si="4"/>
        <v>58470</v>
      </c>
      <c r="H39" s="296">
        <v>5</v>
      </c>
      <c r="I39" s="220">
        <f t="shared" si="0"/>
        <v>38.98</v>
      </c>
      <c r="J39" s="227">
        <f t="shared" si="1"/>
        <v>0.1571774193548387</v>
      </c>
      <c r="K39" s="231">
        <f t="shared" si="5"/>
        <v>1.9939808125</v>
      </c>
      <c r="L39" s="221">
        <f t="shared" si="6"/>
        <v>10.92148270238729</v>
      </c>
      <c r="M39" s="232">
        <v>31.903693</v>
      </c>
    </row>
    <row r="40" spans="1:13" s="9" customFormat="1" ht="15">
      <c r="A40" s="206" t="s">
        <v>356</v>
      </c>
      <c r="B40" s="191">
        <v>600</v>
      </c>
      <c r="C40" s="309">
        <f>Volume!J40</f>
        <v>209.9</v>
      </c>
      <c r="D40" s="345">
        <v>58.25</v>
      </c>
      <c r="E40" s="219">
        <f t="shared" si="2"/>
        <v>34950</v>
      </c>
      <c r="F40" s="224">
        <f t="shared" si="3"/>
        <v>27.751310147689374</v>
      </c>
      <c r="G40" s="298">
        <f t="shared" si="4"/>
        <v>41247</v>
      </c>
      <c r="H40" s="296">
        <v>5</v>
      </c>
      <c r="I40" s="220">
        <f t="shared" si="0"/>
        <v>68.745</v>
      </c>
      <c r="J40" s="227">
        <f t="shared" si="1"/>
        <v>0.3275131014768938</v>
      </c>
      <c r="K40" s="231">
        <f t="shared" si="5"/>
        <v>3.135408</v>
      </c>
      <c r="L40" s="221">
        <f t="shared" si="6"/>
        <v>17.17333688582158</v>
      </c>
      <c r="M40" s="232">
        <v>50.166528</v>
      </c>
    </row>
    <row r="41" spans="1:13" s="8" customFormat="1" ht="15">
      <c r="A41" s="206" t="s">
        <v>238</v>
      </c>
      <c r="B41" s="191">
        <v>300</v>
      </c>
      <c r="C41" s="309">
        <f>Volume!J41</f>
        <v>1124.6</v>
      </c>
      <c r="D41" s="345">
        <v>127.34</v>
      </c>
      <c r="E41" s="219">
        <f t="shared" si="2"/>
        <v>38202</v>
      </c>
      <c r="F41" s="224">
        <f t="shared" si="3"/>
        <v>11.323137115418817</v>
      </c>
      <c r="G41" s="298">
        <f t="shared" si="4"/>
        <v>55071</v>
      </c>
      <c r="H41" s="296">
        <v>5</v>
      </c>
      <c r="I41" s="220">
        <f t="shared" si="0"/>
        <v>183.57</v>
      </c>
      <c r="J41" s="227">
        <f t="shared" si="1"/>
        <v>0.16323137115418818</v>
      </c>
      <c r="K41" s="231">
        <f t="shared" si="5"/>
        <v>2.12435125</v>
      </c>
      <c r="L41" s="221">
        <f t="shared" si="6"/>
        <v>11.635550996892967</v>
      </c>
      <c r="M41" s="232">
        <v>33.98962</v>
      </c>
    </row>
    <row r="42" spans="1:13" s="8" customFormat="1" ht="15">
      <c r="A42" s="206" t="s">
        <v>250</v>
      </c>
      <c r="B42" s="191">
        <v>1000</v>
      </c>
      <c r="C42" s="309">
        <f>Volume!J42</f>
        <v>353.7</v>
      </c>
      <c r="D42" s="345">
        <v>77.27</v>
      </c>
      <c r="E42" s="219">
        <f t="shared" si="2"/>
        <v>77270</v>
      </c>
      <c r="F42" s="224">
        <f t="shared" si="3"/>
        <v>21.84619734238055</v>
      </c>
      <c r="G42" s="298">
        <f t="shared" si="4"/>
        <v>94955</v>
      </c>
      <c r="H42" s="296">
        <v>5</v>
      </c>
      <c r="I42" s="220">
        <f t="shared" si="0"/>
        <v>94.955</v>
      </c>
      <c r="J42" s="227">
        <f t="shared" si="1"/>
        <v>0.2684619734238055</v>
      </c>
      <c r="K42" s="231">
        <f t="shared" si="5"/>
        <v>2.784729875</v>
      </c>
      <c r="L42" s="221">
        <f t="shared" si="6"/>
        <v>15.252593690960415</v>
      </c>
      <c r="M42" s="232">
        <v>44.555678</v>
      </c>
    </row>
    <row r="43" spans="1:13" s="8" customFormat="1" ht="15">
      <c r="A43" s="206" t="s">
        <v>181</v>
      </c>
      <c r="B43" s="191">
        <v>2950</v>
      </c>
      <c r="C43" s="309">
        <f>Volume!J43</f>
        <v>98.75</v>
      </c>
      <c r="D43" s="345">
        <v>10.47</v>
      </c>
      <c r="E43" s="219">
        <f t="shared" si="2"/>
        <v>30886.500000000004</v>
      </c>
      <c r="F43" s="224">
        <f t="shared" si="3"/>
        <v>10.602531645569622</v>
      </c>
      <c r="G43" s="298">
        <f t="shared" si="4"/>
        <v>46326.0625</v>
      </c>
      <c r="H43" s="296">
        <v>5.3</v>
      </c>
      <c r="I43" s="220">
        <f t="shared" si="0"/>
        <v>15.70375</v>
      </c>
      <c r="J43" s="227">
        <f t="shared" si="1"/>
        <v>0.1590253164556962</v>
      </c>
      <c r="K43" s="231">
        <f t="shared" si="5"/>
        <v>1.767978875</v>
      </c>
      <c r="L43" s="221">
        <f t="shared" si="6"/>
        <v>9.683619110301064</v>
      </c>
      <c r="M43" s="232">
        <v>28.287662</v>
      </c>
    </row>
    <row r="44" spans="1:13" s="9" customFormat="1" ht="15">
      <c r="A44" s="206" t="s">
        <v>239</v>
      </c>
      <c r="B44" s="191">
        <v>175</v>
      </c>
      <c r="C44" s="309">
        <f>Volume!J44</f>
        <v>2728.45</v>
      </c>
      <c r="D44" s="345">
        <v>307.12</v>
      </c>
      <c r="E44" s="219">
        <f t="shared" si="2"/>
        <v>53746</v>
      </c>
      <c r="F44" s="224">
        <f t="shared" si="3"/>
        <v>11.256207736993531</v>
      </c>
      <c r="G44" s="298">
        <f t="shared" si="4"/>
        <v>77619.9375</v>
      </c>
      <c r="H44" s="296">
        <v>5</v>
      </c>
      <c r="I44" s="220">
        <f t="shared" si="0"/>
        <v>443.5425</v>
      </c>
      <c r="J44" s="227">
        <f t="shared" si="1"/>
        <v>0.16256207736993533</v>
      </c>
      <c r="K44" s="231">
        <f t="shared" si="5"/>
        <v>1.45601725</v>
      </c>
      <c r="L44" s="221">
        <f t="shared" si="6"/>
        <v>7.974934919416388</v>
      </c>
      <c r="M44" s="232">
        <v>23.296276</v>
      </c>
    </row>
    <row r="45" spans="1:13" s="9" customFormat="1" ht="15">
      <c r="A45" s="206" t="s">
        <v>211</v>
      </c>
      <c r="B45" s="191">
        <v>2062</v>
      </c>
      <c r="C45" s="309">
        <f>Volume!J45</f>
        <v>140.15</v>
      </c>
      <c r="D45" s="345">
        <v>15</v>
      </c>
      <c r="E45" s="219">
        <f t="shared" si="2"/>
        <v>30930</v>
      </c>
      <c r="F45" s="224">
        <f t="shared" si="3"/>
        <v>10.702818408847662</v>
      </c>
      <c r="G45" s="298">
        <f t="shared" si="4"/>
        <v>45379.465</v>
      </c>
      <c r="H45" s="296">
        <v>5</v>
      </c>
      <c r="I45" s="220">
        <f t="shared" si="0"/>
        <v>22.007499999999997</v>
      </c>
      <c r="J45" s="227">
        <f t="shared" si="1"/>
        <v>0.1570281840884766</v>
      </c>
      <c r="K45" s="231">
        <f t="shared" si="5"/>
        <v>2.1172853125</v>
      </c>
      <c r="L45" s="221">
        <f t="shared" si="6"/>
        <v>11.596849263306249</v>
      </c>
      <c r="M45" s="232">
        <v>33.876565</v>
      </c>
    </row>
    <row r="46" spans="1:13" s="9" customFormat="1" ht="15">
      <c r="A46" s="206" t="s">
        <v>213</v>
      </c>
      <c r="B46" s="191">
        <v>650</v>
      </c>
      <c r="C46" s="309">
        <f>Volume!J46</f>
        <v>622.2</v>
      </c>
      <c r="D46" s="345">
        <v>74.58</v>
      </c>
      <c r="E46" s="219">
        <f t="shared" si="2"/>
        <v>48477</v>
      </c>
      <c r="F46" s="224">
        <f t="shared" si="3"/>
        <v>11.98649951783992</v>
      </c>
      <c r="G46" s="298">
        <f t="shared" si="4"/>
        <v>68698.5</v>
      </c>
      <c r="H46" s="296">
        <v>5</v>
      </c>
      <c r="I46" s="220">
        <f t="shared" si="0"/>
        <v>105.69</v>
      </c>
      <c r="J46" s="227">
        <f t="shared" si="1"/>
        <v>0.1698649951783992</v>
      </c>
      <c r="K46" s="231">
        <f t="shared" si="5"/>
        <v>2.0165685</v>
      </c>
      <c r="L46" s="221">
        <f t="shared" si="6"/>
        <v>11.045200562043565</v>
      </c>
      <c r="M46" s="232">
        <v>32.265096</v>
      </c>
    </row>
    <row r="47" spans="1:13" s="9" customFormat="1" ht="15">
      <c r="A47" s="206" t="s">
        <v>4</v>
      </c>
      <c r="B47" s="191">
        <v>300</v>
      </c>
      <c r="C47" s="309">
        <f>Volume!J47</f>
        <v>1553.65</v>
      </c>
      <c r="D47" s="345">
        <v>164.33</v>
      </c>
      <c r="E47" s="219">
        <f t="shared" si="2"/>
        <v>49299.00000000001</v>
      </c>
      <c r="F47" s="224">
        <f t="shared" si="3"/>
        <v>10.577028288224504</v>
      </c>
      <c r="G47" s="298">
        <f t="shared" si="4"/>
        <v>72603.75</v>
      </c>
      <c r="H47" s="296">
        <v>5</v>
      </c>
      <c r="I47" s="220">
        <f t="shared" si="0"/>
        <v>242.0125</v>
      </c>
      <c r="J47" s="227">
        <f t="shared" si="1"/>
        <v>0.155770282882245</v>
      </c>
      <c r="K47" s="231">
        <f t="shared" si="5"/>
        <v>2.1102479375</v>
      </c>
      <c r="L47" s="221">
        <f t="shared" si="6"/>
        <v>11.55830397297502</v>
      </c>
      <c r="M47" s="232">
        <v>33.763967</v>
      </c>
    </row>
    <row r="48" spans="1:13" s="9" customFormat="1" ht="15">
      <c r="A48" s="206" t="s">
        <v>93</v>
      </c>
      <c r="B48" s="191">
        <v>400</v>
      </c>
      <c r="C48" s="309">
        <f>Volume!J48</f>
        <v>1056.4</v>
      </c>
      <c r="D48" s="345">
        <v>112.57</v>
      </c>
      <c r="E48" s="219">
        <f t="shared" si="2"/>
        <v>45028</v>
      </c>
      <c r="F48" s="224">
        <f t="shared" si="3"/>
        <v>10.65600151457781</v>
      </c>
      <c r="G48" s="298">
        <f t="shared" si="4"/>
        <v>66156</v>
      </c>
      <c r="H48" s="296">
        <v>5</v>
      </c>
      <c r="I48" s="220">
        <f t="shared" si="0"/>
        <v>165.39</v>
      </c>
      <c r="J48" s="227">
        <f t="shared" si="1"/>
        <v>0.15656001514577808</v>
      </c>
      <c r="K48" s="231">
        <f t="shared" si="5"/>
        <v>2.65904525</v>
      </c>
      <c r="L48" s="221">
        <f t="shared" si="6"/>
        <v>14.56419064851964</v>
      </c>
      <c r="M48" s="232">
        <v>42.544724</v>
      </c>
    </row>
    <row r="49" spans="1:13" s="9" customFormat="1" ht="15">
      <c r="A49" s="206" t="s">
        <v>212</v>
      </c>
      <c r="B49" s="191">
        <v>400</v>
      </c>
      <c r="C49" s="309">
        <f>Volume!J49</f>
        <v>737</v>
      </c>
      <c r="D49" s="345">
        <v>76.63</v>
      </c>
      <c r="E49" s="219">
        <f t="shared" si="2"/>
        <v>30652</v>
      </c>
      <c r="F49" s="224">
        <f t="shared" si="3"/>
        <v>10.397557666214382</v>
      </c>
      <c r="G49" s="298">
        <f t="shared" si="4"/>
        <v>45392</v>
      </c>
      <c r="H49" s="296">
        <v>5</v>
      </c>
      <c r="I49" s="220">
        <f t="shared" si="0"/>
        <v>113.48</v>
      </c>
      <c r="J49" s="227">
        <f t="shared" si="1"/>
        <v>0.15397557666214384</v>
      </c>
      <c r="K49" s="231">
        <f t="shared" si="5"/>
        <v>1.7127849375</v>
      </c>
      <c r="L49" s="221">
        <f t="shared" si="6"/>
        <v>9.38130946423826</v>
      </c>
      <c r="M49" s="232">
        <v>27.404559</v>
      </c>
    </row>
    <row r="50" spans="1:13" s="9" customFormat="1" ht="15">
      <c r="A50" s="206" t="s">
        <v>5</v>
      </c>
      <c r="B50" s="191">
        <v>1595</v>
      </c>
      <c r="C50" s="309">
        <f>Volume!J50</f>
        <v>177.95</v>
      </c>
      <c r="D50" s="345">
        <v>18.43</v>
      </c>
      <c r="E50" s="219">
        <f t="shared" si="2"/>
        <v>29395.85</v>
      </c>
      <c r="F50" s="224">
        <f t="shared" si="3"/>
        <v>10.35684180949705</v>
      </c>
      <c r="G50" s="298">
        <f t="shared" si="4"/>
        <v>44495.6193</v>
      </c>
      <c r="H50" s="296">
        <v>5.32</v>
      </c>
      <c r="I50" s="220">
        <f t="shared" si="0"/>
        <v>27.89694</v>
      </c>
      <c r="J50" s="227">
        <f t="shared" si="1"/>
        <v>0.15676841809497052</v>
      </c>
      <c r="K50" s="231">
        <f t="shared" si="5"/>
        <v>1.7769721875</v>
      </c>
      <c r="L50" s="221">
        <f t="shared" si="6"/>
        <v>9.732877511530496</v>
      </c>
      <c r="M50" s="232">
        <v>28.431555</v>
      </c>
    </row>
    <row r="51" spans="1:13" s="9" customFormat="1" ht="15">
      <c r="A51" s="206" t="s">
        <v>214</v>
      </c>
      <c r="B51" s="191">
        <v>1000</v>
      </c>
      <c r="C51" s="309">
        <f>Volume!J51</f>
        <v>230.75</v>
      </c>
      <c r="D51" s="345">
        <v>48.94</v>
      </c>
      <c r="E51" s="219">
        <f t="shared" si="2"/>
        <v>48940</v>
      </c>
      <c r="F51" s="224">
        <f t="shared" si="3"/>
        <v>21.20910075839653</v>
      </c>
      <c r="G51" s="298">
        <f t="shared" si="4"/>
        <v>60477.5</v>
      </c>
      <c r="H51" s="296">
        <v>5</v>
      </c>
      <c r="I51" s="220">
        <f t="shared" si="0"/>
        <v>60.4775</v>
      </c>
      <c r="J51" s="227">
        <f t="shared" si="1"/>
        <v>0.2620910075839653</v>
      </c>
      <c r="K51" s="231">
        <f t="shared" si="5"/>
        <v>1.726545125</v>
      </c>
      <c r="L51" s="221">
        <f t="shared" si="6"/>
        <v>9.456677115130766</v>
      </c>
      <c r="M51" s="232">
        <v>27.624722</v>
      </c>
    </row>
    <row r="52" spans="1:13" s="9" customFormat="1" ht="15">
      <c r="A52" s="206" t="s">
        <v>215</v>
      </c>
      <c r="B52" s="191">
        <v>1300</v>
      </c>
      <c r="C52" s="309">
        <f>Volume!J52</f>
        <v>274.4</v>
      </c>
      <c r="D52" s="345">
        <v>39.03</v>
      </c>
      <c r="E52" s="219">
        <f t="shared" si="2"/>
        <v>50739</v>
      </c>
      <c r="F52" s="224">
        <f t="shared" si="3"/>
        <v>14.223760932944607</v>
      </c>
      <c r="G52" s="298">
        <f t="shared" si="4"/>
        <v>68575</v>
      </c>
      <c r="H52" s="296">
        <v>5</v>
      </c>
      <c r="I52" s="220">
        <f t="shared" si="0"/>
        <v>52.75</v>
      </c>
      <c r="J52" s="227">
        <f t="shared" si="1"/>
        <v>0.19223760932944609</v>
      </c>
      <c r="K52" s="231">
        <f t="shared" si="5"/>
        <v>3.1714575</v>
      </c>
      <c r="L52" s="221">
        <f t="shared" si="6"/>
        <v>17.370788129189403</v>
      </c>
      <c r="M52" s="232">
        <v>50.74332</v>
      </c>
    </row>
    <row r="53" spans="1:13" s="9" customFormat="1" ht="15">
      <c r="A53" s="206" t="s">
        <v>57</v>
      </c>
      <c r="B53" s="191">
        <v>300</v>
      </c>
      <c r="C53" s="309">
        <f>Volume!J53</f>
        <v>2008.8</v>
      </c>
      <c r="D53" s="345">
        <v>391.36</v>
      </c>
      <c r="E53" s="219">
        <f t="shared" si="2"/>
        <v>117408</v>
      </c>
      <c r="F53" s="224">
        <f t="shared" si="3"/>
        <v>19.482277976901635</v>
      </c>
      <c r="G53" s="298">
        <f t="shared" si="4"/>
        <v>147720.79200000002</v>
      </c>
      <c r="H53" s="296">
        <v>5.03</v>
      </c>
      <c r="I53" s="220">
        <f t="shared" si="0"/>
        <v>492.4026400000001</v>
      </c>
      <c r="J53" s="227">
        <f t="shared" si="1"/>
        <v>0.24512277976901636</v>
      </c>
      <c r="K53" s="231">
        <f t="shared" si="5"/>
        <v>2.2236740625</v>
      </c>
      <c r="L53" s="221">
        <f t="shared" si="6"/>
        <v>12.179564445704028</v>
      </c>
      <c r="M53" s="232">
        <v>35.578785</v>
      </c>
    </row>
    <row r="54" spans="1:13" s="9" customFormat="1" ht="15">
      <c r="A54" s="206" t="s">
        <v>216</v>
      </c>
      <c r="B54" s="191">
        <v>700</v>
      </c>
      <c r="C54" s="309">
        <f>Volume!J54</f>
        <v>870.8</v>
      </c>
      <c r="D54" s="345">
        <v>108.98</v>
      </c>
      <c r="E54" s="219">
        <f t="shared" si="2"/>
        <v>76286</v>
      </c>
      <c r="F54" s="224">
        <f t="shared" si="3"/>
        <v>12.514928801102435</v>
      </c>
      <c r="G54" s="298">
        <f t="shared" si="4"/>
        <v>106764</v>
      </c>
      <c r="H54" s="296">
        <v>5</v>
      </c>
      <c r="I54" s="220">
        <f t="shared" si="0"/>
        <v>152.52</v>
      </c>
      <c r="J54" s="227">
        <f t="shared" si="1"/>
        <v>0.17514928801102436</v>
      </c>
      <c r="K54" s="231">
        <f t="shared" si="5"/>
        <v>2.051639</v>
      </c>
      <c r="L54" s="221">
        <f t="shared" si="6"/>
        <v>11.237289601573416</v>
      </c>
      <c r="M54" s="232">
        <v>32.826224</v>
      </c>
    </row>
    <row r="55" spans="1:13" s="8" customFormat="1" ht="15">
      <c r="A55" s="206" t="s">
        <v>156</v>
      </c>
      <c r="B55" s="191">
        <v>4800</v>
      </c>
      <c r="C55" s="309">
        <f>Volume!J55</f>
        <v>76.1</v>
      </c>
      <c r="D55" s="345">
        <v>13.37</v>
      </c>
      <c r="E55" s="219">
        <f t="shared" si="2"/>
        <v>64175.99999999999</v>
      </c>
      <c r="F55" s="224">
        <f t="shared" si="3"/>
        <v>17.568988173455978</v>
      </c>
      <c r="G55" s="298">
        <f t="shared" si="4"/>
        <v>83681.95199999999</v>
      </c>
      <c r="H55" s="296">
        <v>5.34</v>
      </c>
      <c r="I55" s="220">
        <f t="shared" si="0"/>
        <v>17.433739999999997</v>
      </c>
      <c r="J55" s="227">
        <f t="shared" si="1"/>
        <v>0.22908988173455977</v>
      </c>
      <c r="K55" s="231">
        <f t="shared" si="5"/>
        <v>2.4949066875</v>
      </c>
      <c r="L55" s="221">
        <f t="shared" si="6"/>
        <v>13.665166716142423</v>
      </c>
      <c r="M55" s="232">
        <v>39.918507</v>
      </c>
    </row>
    <row r="56" spans="1:13" s="8" customFormat="1" ht="15">
      <c r="A56" s="206" t="s">
        <v>200</v>
      </c>
      <c r="B56" s="191">
        <v>5900</v>
      </c>
      <c r="C56" s="309">
        <f>Volume!J56</f>
        <v>75.35</v>
      </c>
      <c r="D56" s="345">
        <v>10.16</v>
      </c>
      <c r="E56" s="219">
        <f t="shared" si="2"/>
        <v>59944</v>
      </c>
      <c r="F56" s="224">
        <f t="shared" si="3"/>
        <v>13.483742534837425</v>
      </c>
      <c r="G56" s="298">
        <f t="shared" si="4"/>
        <v>82172.25</v>
      </c>
      <c r="H56" s="296">
        <v>5</v>
      </c>
      <c r="I56" s="220">
        <f t="shared" si="0"/>
        <v>13.9275</v>
      </c>
      <c r="J56" s="227">
        <f t="shared" si="1"/>
        <v>0.18483742534837427</v>
      </c>
      <c r="K56" s="231">
        <f t="shared" si="5"/>
        <v>2.53889275</v>
      </c>
      <c r="L56" s="221">
        <f t="shared" si="6"/>
        <v>13.906088302613243</v>
      </c>
      <c r="M56" s="232">
        <v>40.622284</v>
      </c>
    </row>
    <row r="57" spans="1:13" s="8" customFormat="1" ht="15">
      <c r="A57" s="206" t="s">
        <v>191</v>
      </c>
      <c r="B57" s="191">
        <v>31500</v>
      </c>
      <c r="C57" s="309">
        <f>Volume!J57</f>
        <v>11.2</v>
      </c>
      <c r="D57" s="345">
        <v>2.51</v>
      </c>
      <c r="E57" s="219">
        <f t="shared" si="2"/>
        <v>79065</v>
      </c>
      <c r="F57" s="224">
        <f t="shared" si="3"/>
        <v>22.41071428571429</v>
      </c>
      <c r="G57" s="298">
        <f t="shared" si="4"/>
        <v>102667.32</v>
      </c>
      <c r="H57" s="296">
        <v>6.69</v>
      </c>
      <c r="I57" s="220">
        <f t="shared" si="0"/>
        <v>3.2592800000000004</v>
      </c>
      <c r="J57" s="227">
        <f t="shared" si="1"/>
        <v>0.2910071428571429</v>
      </c>
      <c r="K57" s="231">
        <f t="shared" si="5"/>
        <v>4.082318375</v>
      </c>
      <c r="L57" s="221">
        <f t="shared" si="6"/>
        <v>22.359778609053336</v>
      </c>
      <c r="M57" s="232">
        <v>65.317094</v>
      </c>
    </row>
    <row r="58" spans="1:13" s="8" customFormat="1" ht="15">
      <c r="A58" s="206" t="s">
        <v>157</v>
      </c>
      <c r="B58" s="191">
        <v>1750</v>
      </c>
      <c r="C58" s="309">
        <f>Volume!J58</f>
        <v>152.1</v>
      </c>
      <c r="D58" s="345">
        <v>21.73</v>
      </c>
      <c r="E58" s="219">
        <f t="shared" si="2"/>
        <v>38027.5</v>
      </c>
      <c r="F58" s="224">
        <f t="shared" si="3"/>
        <v>14.286653517422748</v>
      </c>
      <c r="G58" s="298">
        <f t="shared" si="4"/>
        <v>52853.4475</v>
      </c>
      <c r="H58" s="296">
        <v>5.57</v>
      </c>
      <c r="I58" s="220">
        <f t="shared" si="0"/>
        <v>30.201970000000003</v>
      </c>
      <c r="J58" s="227">
        <f t="shared" si="1"/>
        <v>0.1985665351742275</v>
      </c>
      <c r="K58" s="231">
        <f t="shared" si="5"/>
        <v>2.0154526875</v>
      </c>
      <c r="L58" s="221">
        <f t="shared" si="6"/>
        <v>11.039089005281603</v>
      </c>
      <c r="M58" s="232">
        <v>32.247243</v>
      </c>
    </row>
    <row r="59" spans="1:13" s="8" customFormat="1" ht="15">
      <c r="A59" s="206" t="s">
        <v>192</v>
      </c>
      <c r="B59" s="191">
        <v>1450</v>
      </c>
      <c r="C59" s="309">
        <f>Volume!J59</f>
        <v>228.25</v>
      </c>
      <c r="D59" s="345">
        <v>44.12</v>
      </c>
      <c r="E59" s="219">
        <f t="shared" si="2"/>
        <v>63973.99999999999</v>
      </c>
      <c r="F59" s="224">
        <f t="shared" si="3"/>
        <v>19.32968236582694</v>
      </c>
      <c r="G59" s="298">
        <f t="shared" si="4"/>
        <v>87770.20374999999</v>
      </c>
      <c r="H59" s="296">
        <v>7.19</v>
      </c>
      <c r="I59" s="220">
        <f t="shared" si="0"/>
        <v>60.53117499999999</v>
      </c>
      <c r="J59" s="227">
        <f t="shared" si="1"/>
        <v>0.2651968236582694</v>
      </c>
      <c r="K59" s="231">
        <f t="shared" si="5"/>
        <v>2.3222183125</v>
      </c>
      <c r="L59" s="221">
        <f t="shared" si="6"/>
        <v>12.71931353207831</v>
      </c>
      <c r="M59" s="232">
        <v>37.155493</v>
      </c>
    </row>
    <row r="60" spans="1:13" s="8" customFormat="1" ht="15">
      <c r="A60" s="206" t="s">
        <v>182</v>
      </c>
      <c r="B60" s="191">
        <v>7700</v>
      </c>
      <c r="C60" s="309">
        <f>Volume!J60</f>
        <v>43.5</v>
      </c>
      <c r="D60" s="345">
        <v>11.15</v>
      </c>
      <c r="E60" s="219">
        <f t="shared" si="2"/>
        <v>85855</v>
      </c>
      <c r="F60" s="224">
        <f t="shared" si="3"/>
        <v>25.63218390804598</v>
      </c>
      <c r="G60" s="298">
        <f t="shared" si="4"/>
        <v>109736.935</v>
      </c>
      <c r="H60" s="296">
        <v>7.13</v>
      </c>
      <c r="I60" s="220">
        <f t="shared" si="0"/>
        <v>14.25155</v>
      </c>
      <c r="J60" s="227">
        <f t="shared" si="1"/>
        <v>0.3276218390804598</v>
      </c>
      <c r="K60" s="231">
        <f t="shared" si="5"/>
        <v>3.3045115</v>
      </c>
      <c r="L60" s="221">
        <f t="shared" si="6"/>
        <v>18.099554900852326</v>
      </c>
      <c r="M60" s="232">
        <v>52.872184</v>
      </c>
    </row>
    <row r="61" spans="1:13" s="9" customFormat="1" ht="15">
      <c r="A61" s="206" t="s">
        <v>217</v>
      </c>
      <c r="B61" s="191">
        <v>200</v>
      </c>
      <c r="C61" s="309">
        <f>Volume!J61</f>
        <v>2233.5</v>
      </c>
      <c r="D61" s="345">
        <v>235.82</v>
      </c>
      <c r="E61" s="219">
        <f t="shared" si="2"/>
        <v>47164</v>
      </c>
      <c r="F61" s="224">
        <f t="shared" si="3"/>
        <v>10.558316543541526</v>
      </c>
      <c r="G61" s="298">
        <f t="shared" si="4"/>
        <v>69499</v>
      </c>
      <c r="H61" s="296">
        <v>5</v>
      </c>
      <c r="I61" s="220">
        <f t="shared" si="0"/>
        <v>347.495</v>
      </c>
      <c r="J61" s="227">
        <f t="shared" si="1"/>
        <v>0.15558316543541528</v>
      </c>
      <c r="K61" s="231">
        <f t="shared" si="5"/>
        <v>1.5955239375</v>
      </c>
      <c r="L61" s="221">
        <f t="shared" si="6"/>
        <v>8.739044516082128</v>
      </c>
      <c r="M61" s="232">
        <v>25.528383</v>
      </c>
    </row>
    <row r="62" spans="1:13" s="8" customFormat="1" ht="15">
      <c r="A62" s="206" t="s">
        <v>158</v>
      </c>
      <c r="B62" s="191">
        <v>2950</v>
      </c>
      <c r="C62" s="309">
        <f>Volume!J62</f>
        <v>113.55</v>
      </c>
      <c r="D62" s="345">
        <v>21.91</v>
      </c>
      <c r="E62" s="219">
        <f t="shared" si="2"/>
        <v>64634.5</v>
      </c>
      <c r="F62" s="224">
        <f t="shared" si="3"/>
        <v>19.295464553060327</v>
      </c>
      <c r="G62" s="298">
        <f t="shared" si="4"/>
        <v>82522.0315</v>
      </c>
      <c r="H62" s="296">
        <v>5.34</v>
      </c>
      <c r="I62" s="220">
        <f t="shared" si="0"/>
        <v>27.97357</v>
      </c>
      <c r="J62" s="227">
        <f t="shared" si="1"/>
        <v>0.24635464553060327</v>
      </c>
      <c r="K62" s="231">
        <f t="shared" si="5"/>
        <v>2.944617875</v>
      </c>
      <c r="L62" s="221">
        <f t="shared" si="6"/>
        <v>16.128336333704276</v>
      </c>
      <c r="M62" s="232">
        <v>47.113886</v>
      </c>
    </row>
    <row r="63" spans="1:13" s="9" customFormat="1" ht="15">
      <c r="A63" s="206" t="s">
        <v>104</v>
      </c>
      <c r="B63" s="191">
        <v>600</v>
      </c>
      <c r="C63" s="309">
        <f>Volume!J63</f>
        <v>435.45</v>
      </c>
      <c r="D63" s="345">
        <v>66.07</v>
      </c>
      <c r="E63" s="219">
        <f t="shared" si="2"/>
        <v>39641.99999999999</v>
      </c>
      <c r="F63" s="224">
        <f t="shared" si="3"/>
        <v>15.172809737053623</v>
      </c>
      <c r="G63" s="298">
        <f t="shared" si="4"/>
        <v>52705.49999999999</v>
      </c>
      <c r="H63" s="296">
        <v>5</v>
      </c>
      <c r="I63" s="220">
        <f t="shared" si="0"/>
        <v>87.84249999999999</v>
      </c>
      <c r="J63" s="227">
        <f t="shared" si="1"/>
        <v>0.2017280973705362</v>
      </c>
      <c r="K63" s="231">
        <f t="shared" si="5"/>
        <v>2.8474805625</v>
      </c>
      <c r="L63" s="221">
        <f t="shared" si="6"/>
        <v>15.59629336138749</v>
      </c>
      <c r="M63" s="232">
        <v>45.559689</v>
      </c>
    </row>
    <row r="64" spans="1:13" s="9" customFormat="1" ht="15">
      <c r="A64" s="206" t="s">
        <v>48</v>
      </c>
      <c r="B64" s="191">
        <v>1100</v>
      </c>
      <c r="C64" s="309">
        <f>Volume!J64</f>
        <v>280.5</v>
      </c>
      <c r="D64" s="345">
        <v>29.7</v>
      </c>
      <c r="E64" s="219">
        <f t="shared" si="2"/>
        <v>32670</v>
      </c>
      <c r="F64" s="224">
        <f t="shared" si="3"/>
        <v>10.588235294117647</v>
      </c>
      <c r="G64" s="298">
        <f t="shared" si="4"/>
        <v>48097.5</v>
      </c>
      <c r="H64" s="296">
        <v>5</v>
      </c>
      <c r="I64" s="220">
        <f t="shared" si="0"/>
        <v>43.725</v>
      </c>
      <c r="J64" s="227">
        <f t="shared" si="1"/>
        <v>0.15588235294117647</v>
      </c>
      <c r="K64" s="231">
        <f t="shared" si="5"/>
        <v>2.127089</v>
      </c>
      <c r="L64" s="221">
        <f t="shared" si="6"/>
        <v>11.650546271211061</v>
      </c>
      <c r="M64" s="232">
        <v>34.033424</v>
      </c>
    </row>
    <row r="65" spans="1:13" s="9" customFormat="1" ht="15">
      <c r="A65" s="206" t="s">
        <v>6</v>
      </c>
      <c r="B65" s="191">
        <v>1125</v>
      </c>
      <c r="C65" s="309">
        <f>Volume!J65</f>
        <v>174.65</v>
      </c>
      <c r="D65" s="345">
        <v>19.03</v>
      </c>
      <c r="E65" s="219">
        <f t="shared" si="2"/>
        <v>21408.75</v>
      </c>
      <c r="F65" s="224">
        <f t="shared" si="3"/>
        <v>10.896077870025767</v>
      </c>
      <c r="G65" s="298">
        <f t="shared" si="4"/>
        <v>31232.8125</v>
      </c>
      <c r="H65" s="296">
        <v>5</v>
      </c>
      <c r="I65" s="220">
        <f t="shared" si="0"/>
        <v>27.7625</v>
      </c>
      <c r="J65" s="227">
        <f t="shared" si="1"/>
        <v>0.15896077870025765</v>
      </c>
      <c r="K65" s="231">
        <f t="shared" si="5"/>
        <v>1.7220593125</v>
      </c>
      <c r="L65" s="221">
        <f t="shared" si="6"/>
        <v>9.432107308180882</v>
      </c>
      <c r="M65" s="232">
        <v>27.552949</v>
      </c>
    </row>
    <row r="66" spans="1:13" s="8" customFormat="1" ht="15">
      <c r="A66" s="206" t="s">
        <v>193</v>
      </c>
      <c r="B66" s="191">
        <v>1000</v>
      </c>
      <c r="C66" s="309">
        <f>Volume!J66</f>
        <v>400.35</v>
      </c>
      <c r="D66" s="345">
        <v>71.07</v>
      </c>
      <c r="E66" s="219">
        <f t="shared" si="2"/>
        <v>71070</v>
      </c>
      <c r="F66" s="224">
        <f t="shared" si="3"/>
        <v>17.751967028849755</v>
      </c>
      <c r="G66" s="298">
        <f t="shared" si="4"/>
        <v>97893.45</v>
      </c>
      <c r="H66" s="296">
        <v>6.7</v>
      </c>
      <c r="I66" s="220">
        <f t="shared" si="0"/>
        <v>97.89345</v>
      </c>
      <c r="J66" s="227">
        <f t="shared" si="1"/>
        <v>0.24451967028849755</v>
      </c>
      <c r="K66" s="231">
        <f t="shared" si="5"/>
        <v>4.1624568125</v>
      </c>
      <c r="L66" s="221">
        <f t="shared" si="6"/>
        <v>22.79871490847302</v>
      </c>
      <c r="M66" s="232">
        <v>66.599309</v>
      </c>
    </row>
    <row r="67" spans="1:13" s="8" customFormat="1" ht="15">
      <c r="A67" s="206" t="s">
        <v>183</v>
      </c>
      <c r="B67" s="191">
        <v>600</v>
      </c>
      <c r="C67" s="309">
        <f>Volume!J67</f>
        <v>572.15</v>
      </c>
      <c r="D67" s="345">
        <v>76.96</v>
      </c>
      <c r="E67" s="219">
        <f t="shared" si="2"/>
        <v>46175.99999999999</v>
      </c>
      <c r="F67" s="224">
        <f t="shared" si="3"/>
        <v>13.451018089661801</v>
      </c>
      <c r="G67" s="298">
        <f t="shared" si="4"/>
        <v>63340.49999999999</v>
      </c>
      <c r="H67" s="296">
        <v>5</v>
      </c>
      <c r="I67" s="220">
        <f t="shared" si="0"/>
        <v>105.56749999999998</v>
      </c>
      <c r="J67" s="227">
        <f t="shared" si="1"/>
        <v>0.184510180896618</v>
      </c>
      <c r="K67" s="231">
        <f t="shared" si="5"/>
        <v>3.019675</v>
      </c>
      <c r="L67" s="221">
        <f t="shared" si="6"/>
        <v>16.539441138344124</v>
      </c>
      <c r="M67" s="232">
        <v>48.3148</v>
      </c>
    </row>
    <row r="68" spans="1:13" s="9" customFormat="1" ht="15">
      <c r="A68" s="206" t="s">
        <v>147</v>
      </c>
      <c r="B68" s="191">
        <v>400</v>
      </c>
      <c r="C68" s="309">
        <f>Volume!J68</f>
        <v>607.5</v>
      </c>
      <c r="D68" s="345">
        <v>85</v>
      </c>
      <c r="E68" s="219">
        <f t="shared" si="2"/>
        <v>34000</v>
      </c>
      <c r="F68" s="224">
        <f t="shared" si="3"/>
        <v>13.991769547325102</v>
      </c>
      <c r="G68" s="298">
        <f t="shared" si="4"/>
        <v>46150</v>
      </c>
      <c r="H68" s="296">
        <v>5</v>
      </c>
      <c r="I68" s="220">
        <f aca="true" t="shared" si="7" ref="I68:I129">G68/B68</f>
        <v>115.375</v>
      </c>
      <c r="J68" s="227">
        <f aca="true" t="shared" si="8" ref="J68:J129">I68/C68</f>
        <v>0.18991769547325102</v>
      </c>
      <c r="K68" s="231">
        <f t="shared" si="5"/>
        <v>2.764802125</v>
      </c>
      <c r="L68" s="221">
        <f t="shared" si="6"/>
        <v>15.143444909007181</v>
      </c>
      <c r="M68" s="232">
        <v>44.236834</v>
      </c>
    </row>
    <row r="69" spans="1:13" s="8" customFormat="1" ht="15">
      <c r="A69" s="206" t="s">
        <v>159</v>
      </c>
      <c r="B69" s="191">
        <v>250</v>
      </c>
      <c r="C69" s="309">
        <f>Volume!J69</f>
        <v>2176</v>
      </c>
      <c r="D69" s="345">
        <v>234.15</v>
      </c>
      <c r="E69" s="219">
        <f aca="true" t="shared" si="9" ref="E69:E129">D69*B69</f>
        <v>58537.5</v>
      </c>
      <c r="F69" s="224">
        <f aca="true" t="shared" si="10" ref="F69:F129">D69/C69*100</f>
        <v>10.760569852941176</v>
      </c>
      <c r="G69" s="298">
        <f aca="true" t="shared" si="11" ref="G69:G129">(B69*C69)*H69%+E69</f>
        <v>90851.1</v>
      </c>
      <c r="H69" s="296">
        <v>5.94</v>
      </c>
      <c r="I69" s="220">
        <f t="shared" si="7"/>
        <v>363.4044</v>
      </c>
      <c r="J69" s="227">
        <f t="shared" si="8"/>
        <v>0.16700569852941177</v>
      </c>
      <c r="K69" s="231">
        <f aca="true" t="shared" si="12" ref="K69:K129">M69/16</f>
        <v>2.2036229375</v>
      </c>
      <c r="L69" s="221">
        <f aca="true" t="shared" si="13" ref="L69:L129">K69*SQRT(30)</f>
        <v>12.069739911045469</v>
      </c>
      <c r="M69" s="232">
        <v>35.257967</v>
      </c>
    </row>
    <row r="70" spans="1:13" s="9" customFormat="1" ht="15">
      <c r="A70" s="206" t="s">
        <v>148</v>
      </c>
      <c r="B70" s="191">
        <v>12500</v>
      </c>
      <c r="C70" s="309">
        <f>Volume!J70</f>
        <v>29.45</v>
      </c>
      <c r="D70" s="345">
        <v>3.52</v>
      </c>
      <c r="E70" s="219">
        <f t="shared" si="9"/>
        <v>44000</v>
      </c>
      <c r="F70" s="224">
        <f t="shared" si="10"/>
        <v>11.952461799660442</v>
      </c>
      <c r="G70" s="298">
        <f t="shared" si="11"/>
        <v>62406.25</v>
      </c>
      <c r="H70" s="296">
        <v>5</v>
      </c>
      <c r="I70" s="220">
        <f t="shared" si="7"/>
        <v>4.9925</v>
      </c>
      <c r="J70" s="227">
        <f t="shared" si="8"/>
        <v>0.1695246179966044</v>
      </c>
      <c r="K70" s="231">
        <f t="shared" si="12"/>
        <v>2.19695</v>
      </c>
      <c r="L70" s="221">
        <f t="shared" si="13"/>
        <v>12.033190727109748</v>
      </c>
      <c r="M70" s="232">
        <v>35.1512</v>
      </c>
    </row>
    <row r="71" spans="1:13" s="8" customFormat="1" ht="15">
      <c r="A71" s="206" t="s">
        <v>184</v>
      </c>
      <c r="B71" s="191">
        <v>4000</v>
      </c>
      <c r="C71" s="309">
        <f>Volume!J71</f>
        <v>115.6</v>
      </c>
      <c r="D71" s="345">
        <v>13.29</v>
      </c>
      <c r="E71" s="219">
        <f t="shared" si="9"/>
        <v>53160</v>
      </c>
      <c r="F71" s="224">
        <f t="shared" si="10"/>
        <v>11.496539792387543</v>
      </c>
      <c r="G71" s="298">
        <f t="shared" si="11"/>
        <v>83770.88</v>
      </c>
      <c r="H71" s="296">
        <v>6.62</v>
      </c>
      <c r="I71" s="220">
        <f t="shared" si="7"/>
        <v>20.94272</v>
      </c>
      <c r="J71" s="227">
        <f t="shared" si="8"/>
        <v>0.18116539792387545</v>
      </c>
      <c r="K71" s="231">
        <f t="shared" si="12"/>
        <v>1.7662498125</v>
      </c>
      <c r="L71" s="221">
        <f t="shared" si="13"/>
        <v>9.674148644955201</v>
      </c>
      <c r="M71" s="232">
        <v>28.259997</v>
      </c>
    </row>
    <row r="72" spans="1:13" s="8" customFormat="1" ht="15">
      <c r="A72" s="206" t="s">
        <v>194</v>
      </c>
      <c r="B72" s="191">
        <v>2500</v>
      </c>
      <c r="C72" s="309">
        <f>Volume!J72</f>
        <v>127.65</v>
      </c>
      <c r="D72" s="345">
        <v>23.62</v>
      </c>
      <c r="E72" s="219">
        <f t="shared" si="9"/>
        <v>59050</v>
      </c>
      <c r="F72" s="224">
        <f t="shared" si="10"/>
        <v>18.503721112416766</v>
      </c>
      <c r="G72" s="298">
        <f t="shared" si="11"/>
        <v>75006.25</v>
      </c>
      <c r="H72" s="296">
        <v>5</v>
      </c>
      <c r="I72" s="220">
        <f t="shared" si="7"/>
        <v>30.0025</v>
      </c>
      <c r="J72" s="227">
        <f t="shared" si="8"/>
        <v>0.23503721112416764</v>
      </c>
      <c r="K72" s="231">
        <f t="shared" si="12"/>
        <v>3.2524201875</v>
      </c>
      <c r="L72" s="221">
        <f t="shared" si="13"/>
        <v>17.814239031789317</v>
      </c>
      <c r="M72" s="232">
        <v>52.038723</v>
      </c>
    </row>
    <row r="73" spans="1:13" s="8" customFormat="1" ht="15">
      <c r="A73" s="206" t="s">
        <v>160</v>
      </c>
      <c r="B73" s="191">
        <v>1700</v>
      </c>
      <c r="C73" s="309">
        <f>Volume!J73</f>
        <v>159.6</v>
      </c>
      <c r="D73" s="345">
        <v>17.92</v>
      </c>
      <c r="E73" s="219">
        <f t="shared" si="9"/>
        <v>30464.000000000004</v>
      </c>
      <c r="F73" s="224">
        <f t="shared" si="10"/>
        <v>11.228070175438598</v>
      </c>
      <c r="G73" s="298">
        <f t="shared" si="11"/>
        <v>44030</v>
      </c>
      <c r="H73" s="296">
        <v>5</v>
      </c>
      <c r="I73" s="220">
        <f t="shared" si="7"/>
        <v>25.9</v>
      </c>
      <c r="J73" s="227">
        <f t="shared" si="8"/>
        <v>0.16228070175438597</v>
      </c>
      <c r="K73" s="231">
        <f t="shared" si="12"/>
        <v>1.9411105625</v>
      </c>
      <c r="L73" s="221">
        <f t="shared" si="13"/>
        <v>10.631900416927916</v>
      </c>
      <c r="M73" s="232">
        <v>31.057769</v>
      </c>
    </row>
    <row r="74" spans="1:13" s="8" customFormat="1" ht="15">
      <c r="A74" s="206" t="s">
        <v>357</v>
      </c>
      <c r="B74" s="191">
        <v>850</v>
      </c>
      <c r="C74" s="309">
        <f>Volume!J74</f>
        <v>245.2</v>
      </c>
      <c r="D74" s="345">
        <v>73.91</v>
      </c>
      <c r="E74" s="219">
        <f t="shared" si="9"/>
        <v>62823.5</v>
      </c>
      <c r="F74" s="224">
        <f t="shared" si="10"/>
        <v>30.14274061990212</v>
      </c>
      <c r="G74" s="298">
        <f t="shared" si="11"/>
        <v>73244.5</v>
      </c>
      <c r="H74" s="296">
        <v>5</v>
      </c>
      <c r="I74" s="220">
        <f t="shared" si="7"/>
        <v>86.17</v>
      </c>
      <c r="J74" s="227">
        <f t="shared" si="8"/>
        <v>0.35142740619902124</v>
      </c>
      <c r="K74" s="231">
        <f t="shared" si="12"/>
        <v>4.3107984375</v>
      </c>
      <c r="L74" s="221">
        <f t="shared" si="13"/>
        <v>23.61121545076774</v>
      </c>
      <c r="M74" s="232">
        <v>68.972775</v>
      </c>
    </row>
    <row r="75" spans="1:13" s="8" customFormat="1" ht="15">
      <c r="A75" s="206" t="s">
        <v>226</v>
      </c>
      <c r="B75" s="191">
        <v>200</v>
      </c>
      <c r="C75" s="309">
        <f>Volume!J75</f>
        <v>1460.7</v>
      </c>
      <c r="D75" s="345">
        <v>155.87</v>
      </c>
      <c r="E75" s="219">
        <f t="shared" si="9"/>
        <v>31174</v>
      </c>
      <c r="F75" s="224">
        <f t="shared" si="10"/>
        <v>10.67091120695557</v>
      </c>
      <c r="G75" s="298">
        <f t="shared" si="11"/>
        <v>45781</v>
      </c>
      <c r="H75" s="296">
        <v>5</v>
      </c>
      <c r="I75" s="220">
        <f t="shared" si="7"/>
        <v>228.905</v>
      </c>
      <c r="J75" s="227">
        <f t="shared" si="8"/>
        <v>0.15670911206955568</v>
      </c>
      <c r="K75" s="231">
        <f t="shared" si="12"/>
        <v>1.5519295625</v>
      </c>
      <c r="L75" s="221">
        <f t="shared" si="13"/>
        <v>8.500268290403735</v>
      </c>
      <c r="M75" s="232">
        <v>24.830873</v>
      </c>
    </row>
    <row r="76" spans="1:13" s="9" customFormat="1" ht="15">
      <c r="A76" s="206" t="s">
        <v>7</v>
      </c>
      <c r="B76" s="191">
        <v>625</v>
      </c>
      <c r="C76" s="309">
        <f>Volume!J76</f>
        <v>807.85</v>
      </c>
      <c r="D76" s="345">
        <v>84.48</v>
      </c>
      <c r="E76" s="219">
        <f t="shared" si="9"/>
        <v>52800</v>
      </c>
      <c r="F76" s="224">
        <f t="shared" si="10"/>
        <v>10.45738689113078</v>
      </c>
      <c r="G76" s="298">
        <f t="shared" si="11"/>
        <v>78045.3125</v>
      </c>
      <c r="H76" s="296">
        <v>5</v>
      </c>
      <c r="I76" s="220">
        <f t="shared" si="7"/>
        <v>124.8725</v>
      </c>
      <c r="J76" s="227">
        <f t="shared" si="8"/>
        <v>0.15457386891130778</v>
      </c>
      <c r="K76" s="231">
        <f t="shared" si="12"/>
        <v>2.0765193125</v>
      </c>
      <c r="L76" s="221">
        <f t="shared" si="13"/>
        <v>11.373564685513692</v>
      </c>
      <c r="M76" s="232">
        <v>33.224309</v>
      </c>
    </row>
    <row r="77" spans="1:13" s="8" customFormat="1" ht="15">
      <c r="A77" s="206" t="s">
        <v>185</v>
      </c>
      <c r="B77" s="191">
        <v>1200</v>
      </c>
      <c r="C77" s="309">
        <f>Volume!J77</f>
        <v>436.15</v>
      </c>
      <c r="D77" s="345">
        <v>58.86</v>
      </c>
      <c r="E77" s="219">
        <f t="shared" si="9"/>
        <v>70632</v>
      </c>
      <c r="F77" s="224">
        <f t="shared" si="10"/>
        <v>13.495357101914479</v>
      </c>
      <c r="G77" s="298">
        <f t="shared" si="11"/>
        <v>96853.338</v>
      </c>
      <c r="H77" s="296">
        <v>5.01</v>
      </c>
      <c r="I77" s="220">
        <f t="shared" si="7"/>
        <v>80.711115</v>
      </c>
      <c r="J77" s="227">
        <f t="shared" si="8"/>
        <v>0.18505357101914482</v>
      </c>
      <c r="K77" s="231">
        <f t="shared" si="12"/>
        <v>2.32699175</v>
      </c>
      <c r="L77" s="221">
        <f t="shared" si="13"/>
        <v>12.74545872603422</v>
      </c>
      <c r="M77" s="232">
        <v>37.231868</v>
      </c>
    </row>
    <row r="78" spans="1:13" s="8" customFormat="1" ht="15">
      <c r="A78" s="206" t="s">
        <v>240</v>
      </c>
      <c r="B78" s="191">
        <v>400</v>
      </c>
      <c r="C78" s="309">
        <f>Volume!J78</f>
        <v>905.9</v>
      </c>
      <c r="D78" s="345">
        <v>97.27</v>
      </c>
      <c r="E78" s="219">
        <f t="shared" si="9"/>
        <v>38908</v>
      </c>
      <c r="F78" s="224">
        <f t="shared" si="10"/>
        <v>10.737388232696766</v>
      </c>
      <c r="G78" s="298">
        <f t="shared" si="11"/>
        <v>57026</v>
      </c>
      <c r="H78" s="296">
        <v>5</v>
      </c>
      <c r="I78" s="220">
        <f t="shared" si="7"/>
        <v>142.565</v>
      </c>
      <c r="J78" s="227">
        <f t="shared" si="8"/>
        <v>0.15737388232696767</v>
      </c>
      <c r="K78" s="231">
        <f t="shared" si="12"/>
        <v>1.4862508125</v>
      </c>
      <c r="L78" s="221">
        <f t="shared" si="13"/>
        <v>8.140530961166311</v>
      </c>
      <c r="M78" s="232">
        <v>23.780013</v>
      </c>
    </row>
    <row r="79" spans="1:13" s="9" customFormat="1" ht="15">
      <c r="A79" s="206" t="s">
        <v>223</v>
      </c>
      <c r="B79" s="191">
        <v>1250</v>
      </c>
      <c r="C79" s="309">
        <f>Volume!J79</f>
        <v>235.15</v>
      </c>
      <c r="D79" s="345">
        <v>38.11</v>
      </c>
      <c r="E79" s="219">
        <f t="shared" si="9"/>
        <v>47637.5</v>
      </c>
      <c r="F79" s="224">
        <f t="shared" si="10"/>
        <v>16.206676589411014</v>
      </c>
      <c r="G79" s="298">
        <f t="shared" si="11"/>
        <v>63862.85</v>
      </c>
      <c r="H79" s="296">
        <v>5.52</v>
      </c>
      <c r="I79" s="220">
        <f t="shared" si="7"/>
        <v>51.09028</v>
      </c>
      <c r="J79" s="227">
        <f t="shared" si="8"/>
        <v>0.21726676589411015</v>
      </c>
      <c r="K79" s="231">
        <f t="shared" si="12"/>
        <v>1.0644016875</v>
      </c>
      <c r="L79" s="221">
        <f t="shared" si="13"/>
        <v>5.8299681449031455</v>
      </c>
      <c r="M79" s="232">
        <v>17.030427</v>
      </c>
    </row>
    <row r="80" spans="1:13" s="8" customFormat="1" ht="15">
      <c r="A80" s="206" t="s">
        <v>186</v>
      </c>
      <c r="B80" s="191">
        <v>1600</v>
      </c>
      <c r="C80" s="309">
        <f>Volume!J80</f>
        <v>272.2</v>
      </c>
      <c r="D80" s="345">
        <v>45.94</v>
      </c>
      <c r="E80" s="219">
        <f t="shared" si="9"/>
        <v>73504</v>
      </c>
      <c r="F80" s="224">
        <f t="shared" si="10"/>
        <v>16.877296105804554</v>
      </c>
      <c r="G80" s="298">
        <f t="shared" si="11"/>
        <v>98415.744</v>
      </c>
      <c r="H80" s="296">
        <v>5.72</v>
      </c>
      <c r="I80" s="220">
        <f t="shared" si="7"/>
        <v>61.509840000000004</v>
      </c>
      <c r="J80" s="227">
        <f t="shared" si="8"/>
        <v>0.22597296105804557</v>
      </c>
      <c r="K80" s="231">
        <f t="shared" si="12"/>
        <v>3.5353513125</v>
      </c>
      <c r="L80" s="221">
        <f t="shared" si="13"/>
        <v>19.363916625617456</v>
      </c>
      <c r="M80" s="232">
        <v>56.565621</v>
      </c>
    </row>
    <row r="81" spans="1:13" s="8" customFormat="1" ht="15">
      <c r="A81" s="206" t="s">
        <v>161</v>
      </c>
      <c r="B81" s="191">
        <v>8900</v>
      </c>
      <c r="C81" s="309">
        <f>Volume!J81</f>
        <v>39.8</v>
      </c>
      <c r="D81" s="345">
        <v>6.13</v>
      </c>
      <c r="E81" s="219">
        <f t="shared" si="9"/>
        <v>54557</v>
      </c>
      <c r="F81" s="224">
        <f t="shared" si="10"/>
        <v>15.402010050251258</v>
      </c>
      <c r="G81" s="298">
        <f t="shared" si="11"/>
        <v>75420.55799999999</v>
      </c>
      <c r="H81" s="296">
        <v>5.89</v>
      </c>
      <c r="I81" s="220">
        <f t="shared" si="7"/>
        <v>8.474219999999999</v>
      </c>
      <c r="J81" s="227">
        <f t="shared" si="8"/>
        <v>0.21292010050251256</v>
      </c>
      <c r="K81" s="231">
        <f t="shared" si="12"/>
        <v>2.38322275</v>
      </c>
      <c r="L81" s="221">
        <f t="shared" si="13"/>
        <v>13.05344859734495</v>
      </c>
      <c r="M81" s="232">
        <v>38.131564</v>
      </c>
    </row>
    <row r="82" spans="1:13" s="9" customFormat="1" ht="15">
      <c r="A82" s="206" t="s">
        <v>8</v>
      </c>
      <c r="B82" s="191">
        <v>1600</v>
      </c>
      <c r="C82" s="309">
        <f>Volume!J82</f>
        <v>132.4</v>
      </c>
      <c r="D82" s="345">
        <v>14.3</v>
      </c>
      <c r="E82" s="219">
        <f t="shared" si="9"/>
        <v>22880</v>
      </c>
      <c r="F82" s="224">
        <f t="shared" si="10"/>
        <v>10.80060422960725</v>
      </c>
      <c r="G82" s="298">
        <f t="shared" si="11"/>
        <v>34467.648</v>
      </c>
      <c r="H82" s="296">
        <v>5.47</v>
      </c>
      <c r="I82" s="220">
        <f t="shared" si="7"/>
        <v>21.54228</v>
      </c>
      <c r="J82" s="227">
        <f t="shared" si="8"/>
        <v>0.16270604229607252</v>
      </c>
      <c r="K82" s="231">
        <f t="shared" si="12"/>
        <v>2.58069</v>
      </c>
      <c r="L82" s="221">
        <f t="shared" si="13"/>
        <v>14.135021269280072</v>
      </c>
      <c r="M82" s="232">
        <v>41.29104</v>
      </c>
    </row>
    <row r="83" spans="1:13" s="8" customFormat="1" ht="15">
      <c r="A83" s="206" t="s">
        <v>195</v>
      </c>
      <c r="B83" s="191">
        <v>28000</v>
      </c>
      <c r="C83" s="309">
        <f>Volume!J83</f>
        <v>11.7</v>
      </c>
      <c r="D83" s="345">
        <v>2.21</v>
      </c>
      <c r="E83" s="219">
        <f t="shared" si="9"/>
        <v>61880</v>
      </c>
      <c r="F83" s="224">
        <f t="shared" si="10"/>
        <v>18.88888888888889</v>
      </c>
      <c r="G83" s="298">
        <f t="shared" si="11"/>
        <v>80422.16</v>
      </c>
      <c r="H83" s="296">
        <v>5.66</v>
      </c>
      <c r="I83" s="220">
        <f t="shared" si="7"/>
        <v>2.87222</v>
      </c>
      <c r="J83" s="227">
        <f t="shared" si="8"/>
        <v>0.2454888888888889</v>
      </c>
      <c r="K83" s="231">
        <f t="shared" si="12"/>
        <v>3.546378125</v>
      </c>
      <c r="L83" s="221">
        <f t="shared" si="13"/>
        <v>19.42431296505376</v>
      </c>
      <c r="M83" s="232">
        <v>56.74205</v>
      </c>
    </row>
    <row r="84" spans="1:13" s="9" customFormat="1" ht="15">
      <c r="A84" s="206" t="s">
        <v>218</v>
      </c>
      <c r="B84" s="191">
        <v>1150</v>
      </c>
      <c r="C84" s="309">
        <f>Volume!J84</f>
        <v>209.3</v>
      </c>
      <c r="D84" s="345">
        <v>21.95</v>
      </c>
      <c r="E84" s="219">
        <f t="shared" si="9"/>
        <v>25242.5</v>
      </c>
      <c r="F84" s="224">
        <f t="shared" si="10"/>
        <v>10.487338748208312</v>
      </c>
      <c r="G84" s="298">
        <f t="shared" si="11"/>
        <v>37349.4585</v>
      </c>
      <c r="H84" s="296">
        <v>5.03</v>
      </c>
      <c r="I84" s="220">
        <f t="shared" si="7"/>
        <v>32.47779</v>
      </c>
      <c r="J84" s="227">
        <f t="shared" si="8"/>
        <v>0.15517338748208312</v>
      </c>
      <c r="K84" s="231">
        <f t="shared" si="12"/>
        <v>1.876814875</v>
      </c>
      <c r="L84" s="221">
        <f t="shared" si="13"/>
        <v>10.279738432987386</v>
      </c>
      <c r="M84" s="232">
        <v>30.029038</v>
      </c>
    </row>
    <row r="85" spans="1:13" s="8" customFormat="1" ht="15">
      <c r="A85" s="206" t="s">
        <v>187</v>
      </c>
      <c r="B85" s="191">
        <v>2200</v>
      </c>
      <c r="C85" s="309">
        <f>Volume!J85</f>
        <v>204.85</v>
      </c>
      <c r="D85" s="345">
        <v>36.39</v>
      </c>
      <c r="E85" s="219">
        <f t="shared" si="9"/>
        <v>80058</v>
      </c>
      <c r="F85" s="224">
        <f t="shared" si="10"/>
        <v>17.764217720283135</v>
      </c>
      <c r="G85" s="298">
        <f t="shared" si="11"/>
        <v>107639.004</v>
      </c>
      <c r="H85" s="296">
        <v>6.12</v>
      </c>
      <c r="I85" s="220">
        <f t="shared" si="7"/>
        <v>48.92682</v>
      </c>
      <c r="J85" s="227">
        <f t="shared" si="8"/>
        <v>0.23884217720283135</v>
      </c>
      <c r="K85" s="231">
        <f t="shared" si="12"/>
        <v>2.7742488125</v>
      </c>
      <c r="L85" s="221">
        <f t="shared" si="13"/>
        <v>15.195186547381702</v>
      </c>
      <c r="M85" s="232">
        <v>44.387981</v>
      </c>
    </row>
    <row r="86" spans="1:13" s="8" customFormat="1" ht="15">
      <c r="A86" s="206" t="s">
        <v>162</v>
      </c>
      <c r="B86" s="191">
        <v>5900</v>
      </c>
      <c r="C86" s="309">
        <f>Volume!J86</f>
        <v>58.2</v>
      </c>
      <c r="D86" s="345">
        <v>8.65</v>
      </c>
      <c r="E86" s="219">
        <f t="shared" si="9"/>
        <v>51035</v>
      </c>
      <c r="F86" s="224">
        <f t="shared" si="10"/>
        <v>14.862542955326461</v>
      </c>
      <c r="G86" s="298">
        <f t="shared" si="11"/>
        <v>71740.814</v>
      </c>
      <c r="H86" s="296">
        <v>6.03</v>
      </c>
      <c r="I86" s="220">
        <f t="shared" si="7"/>
        <v>12.15946</v>
      </c>
      <c r="J86" s="227">
        <f t="shared" si="8"/>
        <v>0.20892542955326457</v>
      </c>
      <c r="K86" s="231">
        <f t="shared" si="12"/>
        <v>2.3300683125</v>
      </c>
      <c r="L86" s="221">
        <f t="shared" si="13"/>
        <v>12.762309752842466</v>
      </c>
      <c r="M86" s="232">
        <v>37.281093</v>
      </c>
    </row>
    <row r="87" spans="1:13" s="8" customFormat="1" ht="15">
      <c r="A87" s="206" t="s">
        <v>163</v>
      </c>
      <c r="B87" s="191">
        <v>2090</v>
      </c>
      <c r="C87" s="309">
        <f>Volume!J87</f>
        <v>241.85</v>
      </c>
      <c r="D87" s="345">
        <v>25.88</v>
      </c>
      <c r="E87" s="219">
        <f t="shared" si="9"/>
        <v>54089.2</v>
      </c>
      <c r="F87" s="224">
        <f t="shared" si="10"/>
        <v>10.700847632830266</v>
      </c>
      <c r="G87" s="298">
        <f t="shared" si="11"/>
        <v>79362.525</v>
      </c>
      <c r="H87" s="296">
        <v>5</v>
      </c>
      <c r="I87" s="220">
        <f t="shared" si="7"/>
        <v>37.9725</v>
      </c>
      <c r="J87" s="227">
        <f t="shared" si="8"/>
        <v>0.15700847632830264</v>
      </c>
      <c r="K87" s="231">
        <f t="shared" si="12"/>
        <v>2.5441874375</v>
      </c>
      <c r="L87" s="221">
        <f t="shared" si="13"/>
        <v>13.93508850040015</v>
      </c>
      <c r="M87" s="232">
        <v>40.706999</v>
      </c>
    </row>
    <row r="88" spans="1:13" s="9" customFormat="1" ht="15">
      <c r="A88" s="206" t="s">
        <v>137</v>
      </c>
      <c r="B88" s="191">
        <v>3250</v>
      </c>
      <c r="C88" s="309">
        <f>Volume!J88</f>
        <v>143.1</v>
      </c>
      <c r="D88" s="345">
        <v>20.32</v>
      </c>
      <c r="E88" s="219">
        <f t="shared" si="9"/>
        <v>66040</v>
      </c>
      <c r="F88" s="224">
        <f t="shared" si="10"/>
        <v>14.199860237596088</v>
      </c>
      <c r="G88" s="298">
        <f t="shared" si="11"/>
        <v>89293.75</v>
      </c>
      <c r="H88" s="296">
        <v>5</v>
      </c>
      <c r="I88" s="220">
        <f t="shared" si="7"/>
        <v>27.475</v>
      </c>
      <c r="J88" s="227">
        <f t="shared" si="8"/>
        <v>0.1919986023759609</v>
      </c>
      <c r="K88" s="231">
        <f t="shared" si="12"/>
        <v>2.607302</v>
      </c>
      <c r="L88" s="221">
        <f t="shared" si="13"/>
        <v>14.280781196283344</v>
      </c>
      <c r="M88" s="232">
        <v>41.716832</v>
      </c>
    </row>
    <row r="89" spans="1:13" s="9" customFormat="1" ht="15">
      <c r="A89" s="206" t="s">
        <v>50</v>
      </c>
      <c r="B89" s="191">
        <v>450</v>
      </c>
      <c r="C89" s="309">
        <f>Volume!J89</f>
        <v>820.3</v>
      </c>
      <c r="D89" s="345">
        <v>86.19</v>
      </c>
      <c r="E89" s="219">
        <f t="shared" si="9"/>
        <v>38785.5</v>
      </c>
      <c r="F89" s="224">
        <f t="shared" si="10"/>
        <v>10.507131537242472</v>
      </c>
      <c r="G89" s="298">
        <f t="shared" si="11"/>
        <v>57242.25</v>
      </c>
      <c r="H89" s="296">
        <v>5</v>
      </c>
      <c r="I89" s="220">
        <f t="shared" si="7"/>
        <v>127.205</v>
      </c>
      <c r="J89" s="227">
        <f t="shared" si="8"/>
        <v>0.15507131537242472</v>
      </c>
      <c r="K89" s="231">
        <f t="shared" si="12"/>
        <v>1.7743265</v>
      </c>
      <c r="L89" s="221">
        <f t="shared" si="13"/>
        <v>9.718386484291901</v>
      </c>
      <c r="M89" s="232">
        <v>28.389224</v>
      </c>
    </row>
    <row r="90" spans="1:13" s="8" customFormat="1" ht="15">
      <c r="A90" s="206" t="s">
        <v>188</v>
      </c>
      <c r="B90" s="191">
        <v>1050</v>
      </c>
      <c r="C90" s="309">
        <f>Volume!J90</f>
        <v>195.45</v>
      </c>
      <c r="D90" s="345">
        <v>20.74</v>
      </c>
      <c r="E90" s="219">
        <f t="shared" si="9"/>
        <v>21777</v>
      </c>
      <c r="F90" s="224">
        <f t="shared" si="10"/>
        <v>10.611409567664364</v>
      </c>
      <c r="G90" s="298">
        <f t="shared" si="11"/>
        <v>33905.64975</v>
      </c>
      <c r="H90" s="296">
        <v>5.91</v>
      </c>
      <c r="I90" s="220">
        <f t="shared" si="7"/>
        <v>32.291095</v>
      </c>
      <c r="J90" s="227">
        <f t="shared" si="8"/>
        <v>0.16521409567664364</v>
      </c>
      <c r="K90" s="231">
        <f t="shared" si="12"/>
        <v>2.0312345</v>
      </c>
      <c r="L90" s="221">
        <f t="shared" si="13"/>
        <v>11.125529552327274</v>
      </c>
      <c r="M90" s="232">
        <v>32.499752</v>
      </c>
    </row>
    <row r="91" spans="1:13" s="9" customFormat="1" ht="15">
      <c r="A91" s="206" t="s">
        <v>94</v>
      </c>
      <c r="B91" s="191">
        <v>1200</v>
      </c>
      <c r="C91" s="309">
        <f>Volume!J91</f>
        <v>228.5</v>
      </c>
      <c r="D91" s="345">
        <v>35.9</v>
      </c>
      <c r="E91" s="219">
        <f t="shared" si="9"/>
        <v>43080</v>
      </c>
      <c r="F91" s="224">
        <f t="shared" si="10"/>
        <v>15.711159737417942</v>
      </c>
      <c r="G91" s="298">
        <f t="shared" si="11"/>
        <v>56790</v>
      </c>
      <c r="H91" s="296">
        <v>5</v>
      </c>
      <c r="I91" s="220">
        <f t="shared" si="7"/>
        <v>47.325</v>
      </c>
      <c r="J91" s="227">
        <f t="shared" si="8"/>
        <v>0.20711159737417945</v>
      </c>
      <c r="K91" s="231">
        <f t="shared" si="12"/>
        <v>2.3741311875</v>
      </c>
      <c r="L91" s="221">
        <f t="shared" si="13"/>
        <v>13.003652058702771</v>
      </c>
      <c r="M91" s="232">
        <v>37.986099</v>
      </c>
    </row>
    <row r="92" spans="1:13" s="9" customFormat="1" ht="15">
      <c r="A92" s="206" t="s">
        <v>360</v>
      </c>
      <c r="B92" s="191">
        <v>700</v>
      </c>
      <c r="C92" s="309">
        <f>Volume!J92</f>
        <v>460.9</v>
      </c>
      <c r="D92" s="345">
        <v>179.29</v>
      </c>
      <c r="E92" s="219">
        <f t="shared" si="9"/>
        <v>125503</v>
      </c>
      <c r="F92" s="224">
        <f t="shared" si="10"/>
        <v>38.89997830331959</v>
      </c>
      <c r="G92" s="298">
        <f t="shared" si="11"/>
        <v>141634.5</v>
      </c>
      <c r="H92" s="296">
        <v>5</v>
      </c>
      <c r="I92" s="220">
        <f t="shared" si="7"/>
        <v>202.335</v>
      </c>
      <c r="J92" s="227">
        <f t="shared" si="8"/>
        <v>0.438999783033196</v>
      </c>
      <c r="K92" s="231">
        <f t="shared" si="12"/>
        <v>1.94624125</v>
      </c>
      <c r="L92" s="221">
        <f t="shared" si="13"/>
        <v>10.660002349720514</v>
      </c>
      <c r="M92" s="232">
        <v>31.13986</v>
      </c>
    </row>
    <row r="93" spans="1:13" s="8" customFormat="1" ht="15">
      <c r="A93" s="206" t="s">
        <v>241</v>
      </c>
      <c r="B93" s="191">
        <v>650</v>
      </c>
      <c r="C93" s="309">
        <f>Volume!J93</f>
        <v>401.4</v>
      </c>
      <c r="D93" s="345">
        <v>42.19</v>
      </c>
      <c r="E93" s="219">
        <f t="shared" si="9"/>
        <v>27423.5</v>
      </c>
      <c r="F93" s="224">
        <f t="shared" si="10"/>
        <v>10.5107125062282</v>
      </c>
      <c r="G93" s="298">
        <f t="shared" si="11"/>
        <v>40469</v>
      </c>
      <c r="H93" s="296">
        <v>5</v>
      </c>
      <c r="I93" s="220">
        <f t="shared" si="7"/>
        <v>62.26</v>
      </c>
      <c r="J93" s="227">
        <f t="shared" si="8"/>
        <v>0.15510712506228203</v>
      </c>
      <c r="K93" s="231">
        <f t="shared" si="12"/>
        <v>2.3378578125</v>
      </c>
      <c r="L93" s="221">
        <f t="shared" si="13"/>
        <v>12.80497460145933</v>
      </c>
      <c r="M93" s="232">
        <v>37.405725</v>
      </c>
    </row>
    <row r="94" spans="1:13" s="9" customFormat="1" ht="15">
      <c r="A94" s="206" t="s">
        <v>95</v>
      </c>
      <c r="B94" s="191">
        <v>1200</v>
      </c>
      <c r="C94" s="309">
        <f>Volume!J94</f>
        <v>507.8</v>
      </c>
      <c r="D94" s="345">
        <v>72.12</v>
      </c>
      <c r="E94" s="219">
        <f t="shared" si="9"/>
        <v>86544</v>
      </c>
      <c r="F94" s="224">
        <f t="shared" si="10"/>
        <v>14.202441906262308</v>
      </c>
      <c r="G94" s="298">
        <f t="shared" si="11"/>
        <v>117012</v>
      </c>
      <c r="H94" s="296">
        <v>5</v>
      </c>
      <c r="I94" s="220">
        <f t="shared" si="7"/>
        <v>97.51</v>
      </c>
      <c r="J94" s="227">
        <f t="shared" si="8"/>
        <v>0.19202441906262308</v>
      </c>
      <c r="K94" s="231">
        <f t="shared" si="12"/>
        <v>2.07708325</v>
      </c>
      <c r="L94" s="221">
        <f t="shared" si="13"/>
        <v>11.376653498411422</v>
      </c>
      <c r="M94" s="232">
        <v>33.233332</v>
      </c>
    </row>
    <row r="95" spans="1:13" s="9" customFormat="1" ht="15">
      <c r="A95" s="206" t="s">
        <v>242</v>
      </c>
      <c r="B95" s="191">
        <v>2800</v>
      </c>
      <c r="C95" s="309">
        <f>Volume!J95</f>
        <v>147.45</v>
      </c>
      <c r="D95" s="345">
        <v>32.55</v>
      </c>
      <c r="E95" s="219">
        <f t="shared" si="9"/>
        <v>91139.99999999999</v>
      </c>
      <c r="F95" s="224">
        <f t="shared" si="10"/>
        <v>22.07527975584944</v>
      </c>
      <c r="G95" s="298">
        <f t="shared" si="11"/>
        <v>115622.59799999998</v>
      </c>
      <c r="H95" s="296">
        <v>5.93</v>
      </c>
      <c r="I95" s="220">
        <f t="shared" si="7"/>
        <v>41.29378499999999</v>
      </c>
      <c r="J95" s="227">
        <f t="shared" si="8"/>
        <v>0.2800527975584944</v>
      </c>
      <c r="K95" s="231">
        <f t="shared" si="12"/>
        <v>2.6222309375</v>
      </c>
      <c r="L95" s="221">
        <f t="shared" si="13"/>
        <v>14.362550354566693</v>
      </c>
      <c r="M95" s="232">
        <v>41.955695</v>
      </c>
    </row>
    <row r="96" spans="1:13" s="9" customFormat="1" ht="15">
      <c r="A96" s="206" t="s">
        <v>243</v>
      </c>
      <c r="B96" s="191">
        <v>300</v>
      </c>
      <c r="C96" s="309">
        <f>Volume!J96</f>
        <v>1011.7</v>
      </c>
      <c r="D96" s="345">
        <v>202.9</v>
      </c>
      <c r="E96" s="219">
        <f t="shared" si="9"/>
        <v>60870</v>
      </c>
      <c r="F96" s="224">
        <f t="shared" si="10"/>
        <v>20.055352377186914</v>
      </c>
      <c r="G96" s="298">
        <f t="shared" si="11"/>
        <v>79748.322</v>
      </c>
      <c r="H96" s="296">
        <v>6.22</v>
      </c>
      <c r="I96" s="220">
        <f t="shared" si="7"/>
        <v>265.82774</v>
      </c>
      <c r="J96" s="227">
        <f t="shared" si="8"/>
        <v>0.2627535237718691</v>
      </c>
      <c r="K96" s="231">
        <f t="shared" si="12"/>
        <v>3.5268104375</v>
      </c>
      <c r="L96" s="221">
        <f t="shared" si="13"/>
        <v>19.317136326634138</v>
      </c>
      <c r="M96" s="232">
        <v>56.428967</v>
      </c>
    </row>
    <row r="97" spans="1:13" s="9" customFormat="1" ht="15">
      <c r="A97" s="206" t="s">
        <v>244</v>
      </c>
      <c r="B97" s="191">
        <v>800</v>
      </c>
      <c r="C97" s="309">
        <f>Volume!J97</f>
        <v>375.45</v>
      </c>
      <c r="D97" s="345">
        <v>39.97</v>
      </c>
      <c r="E97" s="219">
        <f t="shared" si="9"/>
        <v>31976</v>
      </c>
      <c r="F97" s="224">
        <f t="shared" si="10"/>
        <v>10.645891596750566</v>
      </c>
      <c r="G97" s="298">
        <f t="shared" si="11"/>
        <v>46994</v>
      </c>
      <c r="H97" s="296">
        <v>5</v>
      </c>
      <c r="I97" s="220">
        <f t="shared" si="7"/>
        <v>58.7425</v>
      </c>
      <c r="J97" s="227">
        <f t="shared" si="8"/>
        <v>0.15645891596750566</v>
      </c>
      <c r="K97" s="231">
        <f t="shared" si="12"/>
        <v>1.611810125</v>
      </c>
      <c r="L97" s="221">
        <f t="shared" si="13"/>
        <v>8.828247638777215</v>
      </c>
      <c r="M97" s="232">
        <v>25.788962</v>
      </c>
    </row>
    <row r="98" spans="1:13" s="9" customFormat="1" ht="15">
      <c r="A98" s="206" t="s">
        <v>251</v>
      </c>
      <c r="B98" s="191">
        <v>700</v>
      </c>
      <c r="C98" s="309">
        <f>Volume!J98</f>
        <v>466.25</v>
      </c>
      <c r="D98" s="345">
        <v>74.9</v>
      </c>
      <c r="E98" s="219">
        <f t="shared" si="9"/>
        <v>52430.00000000001</v>
      </c>
      <c r="F98" s="224">
        <f t="shared" si="10"/>
        <v>16.064343163538876</v>
      </c>
      <c r="G98" s="298">
        <f t="shared" si="11"/>
        <v>70641.725</v>
      </c>
      <c r="H98" s="296">
        <v>5.58</v>
      </c>
      <c r="I98" s="220">
        <f t="shared" si="7"/>
        <v>100.91675000000001</v>
      </c>
      <c r="J98" s="227">
        <f t="shared" si="8"/>
        <v>0.21644343163538876</v>
      </c>
      <c r="K98" s="231">
        <f t="shared" si="12"/>
        <v>2.3358625</v>
      </c>
      <c r="L98" s="221">
        <f t="shared" si="13"/>
        <v>12.794045824804112</v>
      </c>
      <c r="M98" s="232">
        <v>37.3738</v>
      </c>
    </row>
    <row r="99" spans="1:13" s="9" customFormat="1" ht="15">
      <c r="A99" s="206" t="s">
        <v>113</v>
      </c>
      <c r="B99" s="191">
        <v>550</v>
      </c>
      <c r="C99" s="309">
        <f>Volume!J99</f>
        <v>540.2</v>
      </c>
      <c r="D99" s="345">
        <v>67.62</v>
      </c>
      <c r="E99" s="219">
        <f t="shared" si="9"/>
        <v>37191</v>
      </c>
      <c r="F99" s="224">
        <f t="shared" si="10"/>
        <v>12.517586079229915</v>
      </c>
      <c r="G99" s="298">
        <f t="shared" si="11"/>
        <v>52046.5</v>
      </c>
      <c r="H99" s="296">
        <v>5</v>
      </c>
      <c r="I99" s="220">
        <f t="shared" si="7"/>
        <v>94.63</v>
      </c>
      <c r="J99" s="227">
        <f t="shared" si="8"/>
        <v>0.17517586079229913</v>
      </c>
      <c r="K99" s="231">
        <f t="shared" si="12"/>
        <v>2.32136125</v>
      </c>
      <c r="L99" s="221">
        <f t="shared" si="13"/>
        <v>12.714619207433891</v>
      </c>
      <c r="M99" s="232">
        <v>37.14178</v>
      </c>
    </row>
    <row r="100" spans="1:13" s="8" customFormat="1" ht="15">
      <c r="A100" s="206" t="s">
        <v>164</v>
      </c>
      <c r="B100" s="191">
        <v>550</v>
      </c>
      <c r="C100" s="309">
        <f>Volume!J100</f>
        <v>577.25</v>
      </c>
      <c r="D100" s="345">
        <v>75.06</v>
      </c>
      <c r="E100" s="219">
        <f t="shared" si="9"/>
        <v>41283</v>
      </c>
      <c r="F100" s="224">
        <f t="shared" si="10"/>
        <v>13.003031615417932</v>
      </c>
      <c r="G100" s="298">
        <f t="shared" si="11"/>
        <v>61316.46124999999</v>
      </c>
      <c r="H100" s="296">
        <v>6.31</v>
      </c>
      <c r="I100" s="220">
        <f t="shared" si="7"/>
        <v>111.48447499999999</v>
      </c>
      <c r="J100" s="227">
        <f t="shared" si="8"/>
        <v>0.19313031615417928</v>
      </c>
      <c r="K100" s="231">
        <f t="shared" si="12"/>
        <v>2.462932375</v>
      </c>
      <c r="L100" s="221">
        <f t="shared" si="13"/>
        <v>13.490036193972728</v>
      </c>
      <c r="M100" s="232">
        <v>39.406918</v>
      </c>
    </row>
    <row r="101" spans="1:13" s="9" customFormat="1" ht="15">
      <c r="A101" s="206" t="s">
        <v>219</v>
      </c>
      <c r="B101" s="191">
        <v>300</v>
      </c>
      <c r="C101" s="309">
        <f>Volume!J101</f>
        <v>1253.7</v>
      </c>
      <c r="D101" s="345">
        <v>135.33</v>
      </c>
      <c r="E101" s="219">
        <f t="shared" si="9"/>
        <v>40599.00000000001</v>
      </c>
      <c r="F101" s="224">
        <f t="shared" si="10"/>
        <v>10.794448432639388</v>
      </c>
      <c r="G101" s="298">
        <f t="shared" si="11"/>
        <v>59404.50000000001</v>
      </c>
      <c r="H101" s="296">
        <v>5</v>
      </c>
      <c r="I101" s="220">
        <f t="shared" si="7"/>
        <v>198.01500000000001</v>
      </c>
      <c r="J101" s="227">
        <f t="shared" si="8"/>
        <v>0.15794448432639388</v>
      </c>
      <c r="K101" s="231">
        <f t="shared" si="12"/>
        <v>1.3764564375</v>
      </c>
      <c r="L101" s="221">
        <f t="shared" si="13"/>
        <v>7.539162402419498</v>
      </c>
      <c r="M101" s="232">
        <v>22.023303</v>
      </c>
    </row>
    <row r="102" spans="1:13" s="9" customFormat="1" ht="15">
      <c r="A102" s="206" t="s">
        <v>233</v>
      </c>
      <c r="B102" s="191">
        <v>3350</v>
      </c>
      <c r="C102" s="309">
        <f>Volume!J102</f>
        <v>64.1</v>
      </c>
      <c r="D102" s="345">
        <v>6.95</v>
      </c>
      <c r="E102" s="219">
        <f t="shared" si="9"/>
        <v>23282.5</v>
      </c>
      <c r="F102" s="224">
        <f t="shared" si="10"/>
        <v>10.842433697347895</v>
      </c>
      <c r="G102" s="298">
        <f t="shared" si="11"/>
        <v>34019.25</v>
      </c>
      <c r="H102" s="296">
        <v>5</v>
      </c>
      <c r="I102" s="220">
        <f t="shared" si="7"/>
        <v>10.155</v>
      </c>
      <c r="J102" s="227">
        <f t="shared" si="8"/>
        <v>0.15842433697347894</v>
      </c>
      <c r="K102" s="231">
        <f t="shared" si="12"/>
        <v>1.710367875</v>
      </c>
      <c r="L102" s="221">
        <f t="shared" si="13"/>
        <v>9.368070667696763</v>
      </c>
      <c r="M102" s="232">
        <v>27.365886</v>
      </c>
    </row>
    <row r="103" spans="1:13" s="9" customFormat="1" ht="15">
      <c r="A103" s="206" t="s">
        <v>252</v>
      </c>
      <c r="B103" s="191">
        <v>2700</v>
      </c>
      <c r="C103" s="309">
        <f>Volume!J103</f>
        <v>82.75</v>
      </c>
      <c r="D103" s="345">
        <v>8.66</v>
      </c>
      <c r="E103" s="219">
        <f t="shared" si="9"/>
        <v>23382</v>
      </c>
      <c r="F103" s="224">
        <f t="shared" si="10"/>
        <v>10.465256797583082</v>
      </c>
      <c r="G103" s="298">
        <f t="shared" si="11"/>
        <v>38195.0775</v>
      </c>
      <c r="H103" s="296">
        <v>6.63</v>
      </c>
      <c r="I103" s="220">
        <f t="shared" si="7"/>
        <v>14.146325</v>
      </c>
      <c r="J103" s="227">
        <f t="shared" si="8"/>
        <v>0.1709525679758308</v>
      </c>
      <c r="K103" s="231">
        <f t="shared" si="12"/>
        <v>2.594460125</v>
      </c>
      <c r="L103" s="221">
        <f t="shared" si="13"/>
        <v>14.210443350101729</v>
      </c>
      <c r="M103" s="232">
        <v>41.511362</v>
      </c>
    </row>
    <row r="104" spans="1:13" s="9" customFormat="1" ht="15">
      <c r="A104" s="206" t="s">
        <v>220</v>
      </c>
      <c r="B104" s="191">
        <v>600</v>
      </c>
      <c r="C104" s="309">
        <f>Volume!J104</f>
        <v>476.65</v>
      </c>
      <c r="D104" s="345">
        <v>50.24</v>
      </c>
      <c r="E104" s="219">
        <f t="shared" si="9"/>
        <v>30144</v>
      </c>
      <c r="F104" s="224">
        <f t="shared" si="10"/>
        <v>10.540228679324452</v>
      </c>
      <c r="G104" s="298">
        <f t="shared" si="11"/>
        <v>44443.5</v>
      </c>
      <c r="H104" s="296">
        <v>5</v>
      </c>
      <c r="I104" s="220">
        <f t="shared" si="7"/>
        <v>74.0725</v>
      </c>
      <c r="J104" s="227">
        <f t="shared" si="8"/>
        <v>0.15540228679324453</v>
      </c>
      <c r="K104" s="231">
        <f t="shared" si="12"/>
        <v>2.4772088125</v>
      </c>
      <c r="L104" s="221">
        <f t="shared" si="13"/>
        <v>13.568231462568354</v>
      </c>
      <c r="M104" s="232">
        <v>39.635341</v>
      </c>
    </row>
    <row r="105" spans="1:13" s="9" customFormat="1" ht="15">
      <c r="A105" s="206" t="s">
        <v>221</v>
      </c>
      <c r="B105" s="191">
        <v>500</v>
      </c>
      <c r="C105" s="309">
        <f>Volume!J105</f>
        <v>1264.45</v>
      </c>
      <c r="D105" s="345">
        <v>170.41</v>
      </c>
      <c r="E105" s="219">
        <f t="shared" si="9"/>
        <v>85205</v>
      </c>
      <c r="F105" s="224">
        <f t="shared" si="10"/>
        <v>13.477005812803986</v>
      </c>
      <c r="G105" s="298">
        <f t="shared" si="11"/>
        <v>116816.25</v>
      </c>
      <c r="H105" s="296">
        <v>5</v>
      </c>
      <c r="I105" s="220">
        <f t="shared" si="7"/>
        <v>233.6325</v>
      </c>
      <c r="J105" s="227">
        <f t="shared" si="8"/>
        <v>0.18477005812803984</v>
      </c>
      <c r="K105" s="231">
        <f t="shared" si="12"/>
        <v>1.8994160625</v>
      </c>
      <c r="L105" s="221">
        <f t="shared" si="13"/>
        <v>10.403530235188924</v>
      </c>
      <c r="M105" s="232">
        <v>30.390657</v>
      </c>
    </row>
    <row r="106" spans="1:13" s="8" customFormat="1" ht="15">
      <c r="A106" s="206" t="s">
        <v>51</v>
      </c>
      <c r="B106" s="191">
        <v>1600</v>
      </c>
      <c r="C106" s="309">
        <f>Volume!J106</f>
        <v>158.8</v>
      </c>
      <c r="D106" s="345">
        <v>17.02</v>
      </c>
      <c r="E106" s="219">
        <f t="shared" si="9"/>
        <v>27232</v>
      </c>
      <c r="F106" s="224">
        <f t="shared" si="10"/>
        <v>10.717884130982366</v>
      </c>
      <c r="G106" s="298">
        <f t="shared" si="11"/>
        <v>39936</v>
      </c>
      <c r="H106" s="296">
        <v>5</v>
      </c>
      <c r="I106" s="220">
        <f t="shared" si="7"/>
        <v>24.96</v>
      </c>
      <c r="J106" s="227">
        <f t="shared" si="8"/>
        <v>0.15717884130982368</v>
      </c>
      <c r="K106" s="231">
        <f t="shared" si="12"/>
        <v>2.0414336875</v>
      </c>
      <c r="L106" s="221">
        <f t="shared" si="13"/>
        <v>11.181392802947022</v>
      </c>
      <c r="M106" s="232">
        <v>32.662939</v>
      </c>
    </row>
    <row r="107" spans="1:13" s="8" customFormat="1" ht="15">
      <c r="A107" s="206" t="s">
        <v>245</v>
      </c>
      <c r="B107" s="191">
        <v>375</v>
      </c>
      <c r="C107" s="309">
        <f>Volume!J107</f>
        <v>1134.85</v>
      </c>
      <c r="D107" s="345">
        <v>206.87</v>
      </c>
      <c r="E107" s="219">
        <f t="shared" si="9"/>
        <v>77576.25</v>
      </c>
      <c r="F107" s="224">
        <f t="shared" si="10"/>
        <v>18.22884081596687</v>
      </c>
      <c r="G107" s="298">
        <f t="shared" si="11"/>
        <v>99918.609375</v>
      </c>
      <c r="H107" s="296">
        <v>5.25</v>
      </c>
      <c r="I107" s="220">
        <f t="shared" si="7"/>
        <v>266.449625</v>
      </c>
      <c r="J107" s="227">
        <f t="shared" si="8"/>
        <v>0.23478840815966873</v>
      </c>
      <c r="K107" s="231">
        <f t="shared" si="12"/>
        <v>3.8280188125</v>
      </c>
      <c r="L107" s="221">
        <f t="shared" si="13"/>
        <v>20.96692254160389</v>
      </c>
      <c r="M107" s="232">
        <v>61.248301</v>
      </c>
    </row>
    <row r="108" spans="1:13" s="8" customFormat="1" ht="15">
      <c r="A108" s="206" t="s">
        <v>196</v>
      </c>
      <c r="B108" s="191">
        <v>1500</v>
      </c>
      <c r="C108" s="309">
        <f>Volume!J108</f>
        <v>187.5</v>
      </c>
      <c r="D108" s="345">
        <v>38.59</v>
      </c>
      <c r="E108" s="219">
        <f t="shared" si="9"/>
        <v>57885.00000000001</v>
      </c>
      <c r="F108" s="224">
        <f t="shared" si="10"/>
        <v>20.581333333333333</v>
      </c>
      <c r="G108" s="298">
        <f t="shared" si="11"/>
        <v>79006.875</v>
      </c>
      <c r="H108" s="296">
        <v>7.51</v>
      </c>
      <c r="I108" s="220">
        <f t="shared" si="7"/>
        <v>52.67125</v>
      </c>
      <c r="J108" s="227">
        <f t="shared" si="8"/>
        <v>0.28091333333333335</v>
      </c>
      <c r="K108" s="231">
        <f t="shared" si="12"/>
        <v>2.5710660625</v>
      </c>
      <c r="L108" s="221">
        <f t="shared" si="13"/>
        <v>14.082308792672372</v>
      </c>
      <c r="M108" s="232">
        <v>41.137057</v>
      </c>
    </row>
    <row r="109" spans="1:13" s="8" customFormat="1" ht="15">
      <c r="A109" s="206" t="s">
        <v>197</v>
      </c>
      <c r="B109" s="191">
        <v>850</v>
      </c>
      <c r="C109" s="309">
        <f>Volume!J109</f>
        <v>334.1</v>
      </c>
      <c r="D109" s="345">
        <v>79.06</v>
      </c>
      <c r="E109" s="219">
        <f t="shared" si="9"/>
        <v>67201</v>
      </c>
      <c r="F109" s="224">
        <f t="shared" si="10"/>
        <v>23.663573780305295</v>
      </c>
      <c r="G109" s="298">
        <f t="shared" si="11"/>
        <v>81400.25</v>
      </c>
      <c r="H109" s="296">
        <v>5</v>
      </c>
      <c r="I109" s="220">
        <f t="shared" si="7"/>
        <v>95.765</v>
      </c>
      <c r="J109" s="227">
        <f t="shared" si="8"/>
        <v>0.28663573780305296</v>
      </c>
      <c r="K109" s="231">
        <f t="shared" si="12"/>
        <v>3.23027275</v>
      </c>
      <c r="L109" s="221">
        <f t="shared" si="13"/>
        <v>17.692932520692462</v>
      </c>
      <c r="M109" s="232">
        <v>51.684364</v>
      </c>
    </row>
    <row r="110" spans="1:13" s="8" customFormat="1" ht="15">
      <c r="A110" s="206" t="s">
        <v>165</v>
      </c>
      <c r="B110" s="191">
        <v>875</v>
      </c>
      <c r="C110" s="309">
        <f>Volume!J110</f>
        <v>551.75</v>
      </c>
      <c r="D110" s="345">
        <v>78.65</v>
      </c>
      <c r="E110" s="219">
        <f t="shared" si="9"/>
        <v>68818.75</v>
      </c>
      <c r="F110" s="224">
        <f t="shared" si="10"/>
        <v>14.254644313547804</v>
      </c>
      <c r="G110" s="298">
        <f t="shared" si="11"/>
        <v>105654.959375</v>
      </c>
      <c r="H110" s="296">
        <v>7.63</v>
      </c>
      <c r="I110" s="220">
        <f t="shared" si="7"/>
        <v>120.748525</v>
      </c>
      <c r="J110" s="227">
        <f t="shared" si="8"/>
        <v>0.21884644313547802</v>
      </c>
      <c r="K110" s="231">
        <f t="shared" si="12"/>
        <v>2.570947875</v>
      </c>
      <c r="L110" s="221">
        <f t="shared" si="13"/>
        <v>14.081661453074721</v>
      </c>
      <c r="M110" s="232">
        <v>41.135166</v>
      </c>
    </row>
    <row r="111" spans="1:13" s="8" customFormat="1" ht="15">
      <c r="A111" s="206" t="s">
        <v>166</v>
      </c>
      <c r="B111" s="191">
        <v>450</v>
      </c>
      <c r="C111" s="309">
        <f>Volume!J111</f>
        <v>980.05</v>
      </c>
      <c r="D111" s="345">
        <v>102.91</v>
      </c>
      <c r="E111" s="219">
        <f t="shared" si="9"/>
        <v>46309.5</v>
      </c>
      <c r="F111" s="224">
        <f t="shared" si="10"/>
        <v>10.500484669149532</v>
      </c>
      <c r="G111" s="298">
        <f t="shared" si="11"/>
        <v>68360.625</v>
      </c>
      <c r="H111" s="296">
        <v>5</v>
      </c>
      <c r="I111" s="220">
        <f t="shared" si="7"/>
        <v>151.9125</v>
      </c>
      <c r="J111" s="227">
        <f t="shared" si="8"/>
        <v>0.15500484669149533</v>
      </c>
      <c r="K111" s="231">
        <f t="shared" si="12"/>
        <v>1.86054475</v>
      </c>
      <c r="L111" s="221">
        <f t="shared" si="13"/>
        <v>10.1906232882281</v>
      </c>
      <c r="M111" s="232">
        <v>29.768716</v>
      </c>
    </row>
    <row r="112" spans="1:13" s="8" customFormat="1" ht="15">
      <c r="A112" s="206" t="s">
        <v>231</v>
      </c>
      <c r="B112" s="191">
        <v>250</v>
      </c>
      <c r="C112" s="309">
        <f>Volume!J112</f>
        <v>1331.4</v>
      </c>
      <c r="D112" s="345">
        <v>259.49</v>
      </c>
      <c r="E112" s="219">
        <f t="shared" si="9"/>
        <v>64872.5</v>
      </c>
      <c r="F112" s="224">
        <f t="shared" si="10"/>
        <v>19.490010515247107</v>
      </c>
      <c r="G112" s="298">
        <f t="shared" si="11"/>
        <v>86208.185</v>
      </c>
      <c r="H112" s="296">
        <v>6.41</v>
      </c>
      <c r="I112" s="220">
        <f t="shared" si="7"/>
        <v>344.83274</v>
      </c>
      <c r="J112" s="227">
        <f t="shared" si="8"/>
        <v>0.25900010515247107</v>
      </c>
      <c r="K112" s="231">
        <f t="shared" si="12"/>
        <v>3.3137528125</v>
      </c>
      <c r="L112" s="221">
        <f t="shared" si="13"/>
        <v>18.150171654024373</v>
      </c>
      <c r="M112" s="232">
        <v>53.020045</v>
      </c>
    </row>
    <row r="113" spans="1:13" s="9" customFormat="1" ht="15">
      <c r="A113" s="206" t="s">
        <v>246</v>
      </c>
      <c r="B113" s="191">
        <v>200</v>
      </c>
      <c r="C113" s="309">
        <f>Volume!J113</f>
        <v>1303.7</v>
      </c>
      <c r="D113" s="345">
        <v>172.55</v>
      </c>
      <c r="E113" s="219">
        <f t="shared" si="9"/>
        <v>34510</v>
      </c>
      <c r="F113" s="224">
        <f t="shared" si="10"/>
        <v>13.235406918769657</v>
      </c>
      <c r="G113" s="298">
        <f t="shared" si="11"/>
        <v>49711.142</v>
      </c>
      <c r="H113" s="296">
        <v>5.83</v>
      </c>
      <c r="I113" s="220">
        <f t="shared" si="7"/>
        <v>248.55571</v>
      </c>
      <c r="J113" s="227">
        <f t="shared" si="8"/>
        <v>0.19065406918769656</v>
      </c>
      <c r="K113" s="231">
        <f t="shared" si="12"/>
        <v>2.1643918125</v>
      </c>
      <c r="L113" s="221">
        <f t="shared" si="13"/>
        <v>11.85486218985742</v>
      </c>
      <c r="M113" s="232">
        <v>34.630269</v>
      </c>
    </row>
    <row r="114" spans="1:13" s="8" customFormat="1" ht="15">
      <c r="A114" s="206" t="s">
        <v>105</v>
      </c>
      <c r="B114" s="191">
        <v>7600</v>
      </c>
      <c r="C114" s="309">
        <f>Volume!J114</f>
        <v>73.3</v>
      </c>
      <c r="D114" s="345">
        <v>14.47</v>
      </c>
      <c r="E114" s="219">
        <f t="shared" si="9"/>
        <v>109972</v>
      </c>
      <c r="F114" s="224">
        <f t="shared" si="10"/>
        <v>19.740791268758528</v>
      </c>
      <c r="G114" s="298">
        <f t="shared" si="11"/>
        <v>141224.188</v>
      </c>
      <c r="H114" s="296">
        <v>5.61</v>
      </c>
      <c r="I114" s="220">
        <f t="shared" si="7"/>
        <v>18.58213</v>
      </c>
      <c r="J114" s="227">
        <f t="shared" si="8"/>
        <v>0.25350791268758527</v>
      </c>
      <c r="K114" s="231">
        <f t="shared" si="12"/>
        <v>2.076424375</v>
      </c>
      <c r="L114" s="221">
        <f t="shared" si="13"/>
        <v>11.373044691410662</v>
      </c>
      <c r="M114" s="232">
        <v>33.22279</v>
      </c>
    </row>
    <row r="115" spans="1:13" s="9" customFormat="1" ht="15">
      <c r="A115" s="206" t="s">
        <v>167</v>
      </c>
      <c r="B115" s="191">
        <v>1350</v>
      </c>
      <c r="C115" s="309">
        <f>Volume!J115</f>
        <v>224.35</v>
      </c>
      <c r="D115" s="345">
        <v>23.56</v>
      </c>
      <c r="E115" s="219">
        <f t="shared" si="9"/>
        <v>31806</v>
      </c>
      <c r="F115" s="224">
        <f t="shared" si="10"/>
        <v>10.501448629373746</v>
      </c>
      <c r="G115" s="298">
        <f t="shared" si="11"/>
        <v>46949.625</v>
      </c>
      <c r="H115" s="296">
        <v>5</v>
      </c>
      <c r="I115" s="220">
        <f t="shared" si="7"/>
        <v>34.7775</v>
      </c>
      <c r="J115" s="227">
        <f t="shared" si="8"/>
        <v>0.15501448629373749</v>
      </c>
      <c r="K115" s="231">
        <f t="shared" si="12"/>
        <v>1.383982</v>
      </c>
      <c r="L115" s="221">
        <f t="shared" si="13"/>
        <v>7.580381605811149</v>
      </c>
      <c r="M115" s="232">
        <v>22.143712</v>
      </c>
    </row>
    <row r="116" spans="1:13" s="9" customFormat="1" ht="15">
      <c r="A116" s="206" t="s">
        <v>224</v>
      </c>
      <c r="B116" s="191">
        <v>412</v>
      </c>
      <c r="C116" s="309">
        <f>Volume!J116</f>
        <v>858.25</v>
      </c>
      <c r="D116" s="345">
        <v>91.13</v>
      </c>
      <c r="E116" s="219">
        <f t="shared" si="9"/>
        <v>37545.56</v>
      </c>
      <c r="F116" s="224">
        <f t="shared" si="10"/>
        <v>10.618118263909118</v>
      </c>
      <c r="G116" s="298">
        <f t="shared" si="11"/>
        <v>55225.509999999995</v>
      </c>
      <c r="H116" s="296">
        <v>5</v>
      </c>
      <c r="I116" s="220">
        <f t="shared" si="7"/>
        <v>134.0425</v>
      </c>
      <c r="J116" s="227">
        <f t="shared" si="8"/>
        <v>0.15618118263909117</v>
      </c>
      <c r="K116" s="231">
        <f t="shared" si="12"/>
        <v>1.677494375</v>
      </c>
      <c r="L116" s="221">
        <f t="shared" si="13"/>
        <v>9.188015092755302</v>
      </c>
      <c r="M116" s="232">
        <v>26.83991</v>
      </c>
    </row>
    <row r="117" spans="1:13" s="9" customFormat="1" ht="15">
      <c r="A117" s="206" t="s">
        <v>247</v>
      </c>
      <c r="B117" s="191">
        <v>800</v>
      </c>
      <c r="C117" s="309">
        <f>Volume!J117</f>
        <v>558.9</v>
      </c>
      <c r="D117" s="345">
        <v>60.11</v>
      </c>
      <c r="E117" s="219">
        <f t="shared" si="9"/>
        <v>48088</v>
      </c>
      <c r="F117" s="224">
        <f t="shared" si="10"/>
        <v>10.755054571479693</v>
      </c>
      <c r="G117" s="298">
        <f t="shared" si="11"/>
        <v>70444</v>
      </c>
      <c r="H117" s="296">
        <v>5</v>
      </c>
      <c r="I117" s="220">
        <f t="shared" si="7"/>
        <v>88.055</v>
      </c>
      <c r="J117" s="227">
        <f t="shared" si="8"/>
        <v>0.15755054571479693</v>
      </c>
      <c r="K117" s="231">
        <f t="shared" si="12"/>
        <v>1.4315930625</v>
      </c>
      <c r="L117" s="221">
        <f t="shared" si="13"/>
        <v>7.841158134991531</v>
      </c>
      <c r="M117" s="232">
        <v>22.905489</v>
      </c>
    </row>
    <row r="118" spans="1:13" s="9" customFormat="1" ht="15">
      <c r="A118" s="206" t="s">
        <v>201</v>
      </c>
      <c r="B118" s="191">
        <v>675</v>
      </c>
      <c r="C118" s="309">
        <f>Volume!J118</f>
        <v>459.15</v>
      </c>
      <c r="D118" s="345">
        <v>49.03</v>
      </c>
      <c r="E118" s="219">
        <f t="shared" si="9"/>
        <v>33095.25</v>
      </c>
      <c r="F118" s="224">
        <f t="shared" si="10"/>
        <v>10.678427529129914</v>
      </c>
      <c r="G118" s="298">
        <f t="shared" si="11"/>
        <v>50885.016749999995</v>
      </c>
      <c r="H118" s="296">
        <v>5.74</v>
      </c>
      <c r="I118" s="220">
        <f t="shared" si="7"/>
        <v>75.38520999999999</v>
      </c>
      <c r="J118" s="227">
        <f t="shared" si="8"/>
        <v>0.16418427529129911</v>
      </c>
      <c r="K118" s="231">
        <f t="shared" si="12"/>
        <v>1.858407875</v>
      </c>
      <c r="L118" s="221">
        <f t="shared" si="13"/>
        <v>10.17891914182741</v>
      </c>
      <c r="M118" s="232">
        <v>29.734526</v>
      </c>
    </row>
    <row r="119" spans="1:13" s="9" customFormat="1" ht="15">
      <c r="A119" s="206" t="s">
        <v>222</v>
      </c>
      <c r="B119" s="191">
        <v>275</v>
      </c>
      <c r="C119" s="309">
        <f>Volume!J119</f>
        <v>716.65</v>
      </c>
      <c r="D119" s="345">
        <v>76.32</v>
      </c>
      <c r="E119" s="219">
        <f t="shared" si="9"/>
        <v>20987.999999999996</v>
      </c>
      <c r="F119" s="224">
        <f t="shared" si="10"/>
        <v>10.64954998953464</v>
      </c>
      <c r="G119" s="298">
        <f t="shared" si="11"/>
        <v>30841.937499999996</v>
      </c>
      <c r="H119" s="296">
        <v>5</v>
      </c>
      <c r="I119" s="220">
        <f t="shared" si="7"/>
        <v>112.15249999999999</v>
      </c>
      <c r="J119" s="227">
        <f t="shared" si="8"/>
        <v>0.1564954998953464</v>
      </c>
      <c r="K119" s="231">
        <f t="shared" si="12"/>
        <v>1.5470550625</v>
      </c>
      <c r="L119" s="221">
        <f t="shared" si="13"/>
        <v>8.473569554338146</v>
      </c>
      <c r="M119" s="232">
        <v>24.752881</v>
      </c>
    </row>
    <row r="120" spans="1:13" s="8" customFormat="1" ht="15">
      <c r="A120" s="206" t="s">
        <v>133</v>
      </c>
      <c r="B120" s="191">
        <v>250</v>
      </c>
      <c r="C120" s="309">
        <f>Volume!J120</f>
        <v>1160.2</v>
      </c>
      <c r="D120" s="345">
        <v>123.45</v>
      </c>
      <c r="E120" s="219">
        <f t="shared" si="9"/>
        <v>30862.5</v>
      </c>
      <c r="F120" s="224">
        <f t="shared" si="10"/>
        <v>10.640406826409238</v>
      </c>
      <c r="G120" s="298">
        <f t="shared" si="11"/>
        <v>45365</v>
      </c>
      <c r="H120" s="296">
        <v>5</v>
      </c>
      <c r="I120" s="220">
        <f t="shared" si="7"/>
        <v>181.46</v>
      </c>
      <c r="J120" s="227">
        <f t="shared" si="8"/>
        <v>0.1564040682640924</v>
      </c>
      <c r="K120" s="231">
        <f t="shared" si="12"/>
        <v>1.7161753125</v>
      </c>
      <c r="L120" s="221">
        <f t="shared" si="13"/>
        <v>9.399879312897278</v>
      </c>
      <c r="M120" s="232">
        <v>27.458805</v>
      </c>
    </row>
    <row r="121" spans="1:13" s="8" customFormat="1" ht="15">
      <c r="A121" s="206" t="s">
        <v>248</v>
      </c>
      <c r="B121" s="191">
        <v>411</v>
      </c>
      <c r="C121" s="309">
        <f>Volume!J121</f>
        <v>759.8</v>
      </c>
      <c r="D121" s="345">
        <v>120.16</v>
      </c>
      <c r="E121" s="219">
        <f t="shared" si="9"/>
        <v>49385.76</v>
      </c>
      <c r="F121" s="224">
        <f t="shared" si="10"/>
        <v>15.814688075809425</v>
      </c>
      <c r="G121" s="298">
        <f t="shared" si="11"/>
        <v>66685.95012</v>
      </c>
      <c r="H121" s="296">
        <v>5.54</v>
      </c>
      <c r="I121" s="220">
        <f t="shared" si="7"/>
        <v>162.25292</v>
      </c>
      <c r="J121" s="227">
        <f t="shared" si="8"/>
        <v>0.21354688075809422</v>
      </c>
      <c r="K121" s="231">
        <f t="shared" si="12"/>
        <v>2.2759976875</v>
      </c>
      <c r="L121" s="221">
        <f t="shared" si="13"/>
        <v>12.466152742733438</v>
      </c>
      <c r="M121" s="232">
        <v>36.415963</v>
      </c>
    </row>
    <row r="122" spans="1:13" s="9" customFormat="1" ht="15">
      <c r="A122" s="206" t="s">
        <v>189</v>
      </c>
      <c r="B122" s="191">
        <v>2950</v>
      </c>
      <c r="C122" s="309">
        <f>Volume!J122</f>
        <v>87.65</v>
      </c>
      <c r="D122" s="345">
        <v>14.08</v>
      </c>
      <c r="E122" s="219">
        <f t="shared" si="9"/>
        <v>41536</v>
      </c>
      <c r="F122" s="224">
        <f t="shared" si="10"/>
        <v>16.063890473474043</v>
      </c>
      <c r="G122" s="298">
        <f t="shared" si="11"/>
        <v>55731.35575</v>
      </c>
      <c r="H122" s="296">
        <v>5.49</v>
      </c>
      <c r="I122" s="220">
        <f t="shared" si="7"/>
        <v>18.891985000000002</v>
      </c>
      <c r="J122" s="227">
        <f t="shared" si="8"/>
        <v>0.21553890473474044</v>
      </c>
      <c r="K122" s="231">
        <f t="shared" si="12"/>
        <v>2.7328121875</v>
      </c>
      <c r="L122" s="221">
        <f t="shared" si="13"/>
        <v>14.968228805187875</v>
      </c>
      <c r="M122" s="232">
        <v>43.724995</v>
      </c>
    </row>
    <row r="123" spans="1:13" s="8" customFormat="1" ht="15">
      <c r="A123" s="206" t="s">
        <v>96</v>
      </c>
      <c r="B123" s="191">
        <v>4200</v>
      </c>
      <c r="C123" s="309">
        <f>Volume!J123</f>
        <v>119.15</v>
      </c>
      <c r="D123" s="345">
        <v>23.52</v>
      </c>
      <c r="E123" s="219">
        <f t="shared" si="9"/>
        <v>98784</v>
      </c>
      <c r="F123" s="224">
        <f t="shared" si="10"/>
        <v>19.739823751573645</v>
      </c>
      <c r="G123" s="298">
        <f t="shared" si="11"/>
        <v>123805.5</v>
      </c>
      <c r="H123" s="296">
        <v>5</v>
      </c>
      <c r="I123" s="220">
        <f t="shared" si="7"/>
        <v>29.4775</v>
      </c>
      <c r="J123" s="227">
        <f t="shared" si="8"/>
        <v>0.24739823751573645</v>
      </c>
      <c r="K123" s="231">
        <f t="shared" si="12"/>
        <v>2.1345306875</v>
      </c>
      <c r="L123" s="221">
        <f t="shared" si="13"/>
        <v>11.691306072307604</v>
      </c>
      <c r="M123" s="232">
        <v>34.152491</v>
      </c>
    </row>
    <row r="124" spans="1:13" s="8" customFormat="1" ht="15">
      <c r="A124" s="206" t="s">
        <v>168</v>
      </c>
      <c r="B124" s="191">
        <v>900</v>
      </c>
      <c r="C124" s="309">
        <f>Volume!J124</f>
        <v>458.65</v>
      </c>
      <c r="D124" s="345">
        <v>53.04</v>
      </c>
      <c r="E124" s="219">
        <f t="shared" si="9"/>
        <v>47736</v>
      </c>
      <c r="F124" s="224">
        <f t="shared" si="10"/>
        <v>11.564373705439879</v>
      </c>
      <c r="G124" s="298">
        <f t="shared" si="11"/>
        <v>68375.25</v>
      </c>
      <c r="H124" s="296">
        <v>5</v>
      </c>
      <c r="I124" s="220">
        <f t="shared" si="7"/>
        <v>75.9725</v>
      </c>
      <c r="J124" s="227">
        <f t="shared" si="8"/>
        <v>0.16564373705439878</v>
      </c>
      <c r="K124" s="231">
        <f t="shared" si="12"/>
        <v>2.4682371875</v>
      </c>
      <c r="L124" s="221">
        <f t="shared" si="13"/>
        <v>13.519091848668584</v>
      </c>
      <c r="M124" s="232">
        <v>39.491795</v>
      </c>
    </row>
    <row r="125" spans="1:13" s="8" customFormat="1" ht="15">
      <c r="A125" s="206" t="s">
        <v>169</v>
      </c>
      <c r="B125" s="191">
        <v>6900</v>
      </c>
      <c r="C125" s="309">
        <f>Volume!J125</f>
        <v>48.25</v>
      </c>
      <c r="D125" s="345">
        <v>8.14</v>
      </c>
      <c r="E125" s="219">
        <f t="shared" si="9"/>
        <v>56166.00000000001</v>
      </c>
      <c r="F125" s="224">
        <f t="shared" si="10"/>
        <v>16.870466321243523</v>
      </c>
      <c r="G125" s="298">
        <f t="shared" si="11"/>
        <v>73045.29750000002</v>
      </c>
      <c r="H125" s="296">
        <v>5.07</v>
      </c>
      <c r="I125" s="220">
        <f t="shared" si="7"/>
        <v>10.586275000000002</v>
      </c>
      <c r="J125" s="227">
        <f t="shared" si="8"/>
        <v>0.2194046632124353</v>
      </c>
      <c r="K125" s="231">
        <f t="shared" si="12"/>
        <v>1.991150125</v>
      </c>
      <c r="L125" s="221">
        <f t="shared" si="13"/>
        <v>10.905978388417312</v>
      </c>
      <c r="M125" s="232">
        <v>31.858402</v>
      </c>
    </row>
    <row r="126" spans="1:13" s="9" customFormat="1" ht="15">
      <c r="A126" s="206" t="s">
        <v>170</v>
      </c>
      <c r="B126" s="191">
        <v>525</v>
      </c>
      <c r="C126" s="309">
        <f>Volume!J126</f>
        <v>404.75</v>
      </c>
      <c r="D126" s="345">
        <v>48.91</v>
      </c>
      <c r="E126" s="219">
        <f t="shared" si="9"/>
        <v>25677.75</v>
      </c>
      <c r="F126" s="224">
        <f t="shared" si="10"/>
        <v>12.0840024706609</v>
      </c>
      <c r="G126" s="298">
        <f t="shared" si="11"/>
        <v>38448.624375</v>
      </c>
      <c r="H126" s="296">
        <v>6.01</v>
      </c>
      <c r="I126" s="220">
        <f t="shared" si="7"/>
        <v>73.235475</v>
      </c>
      <c r="J126" s="227">
        <f t="shared" si="8"/>
        <v>0.180940024706609</v>
      </c>
      <c r="K126" s="231">
        <f t="shared" si="12"/>
        <v>2.1986408125</v>
      </c>
      <c r="L126" s="221">
        <f t="shared" si="13"/>
        <v>12.042451688577364</v>
      </c>
      <c r="M126" s="232">
        <v>35.178253</v>
      </c>
    </row>
    <row r="127" spans="1:13" s="8" customFormat="1" ht="15">
      <c r="A127" s="206" t="s">
        <v>52</v>
      </c>
      <c r="B127" s="191">
        <v>600</v>
      </c>
      <c r="C127" s="309">
        <f>Volume!J127</f>
        <v>566.65</v>
      </c>
      <c r="D127" s="345">
        <v>61.22</v>
      </c>
      <c r="E127" s="219">
        <f t="shared" si="9"/>
        <v>36732</v>
      </c>
      <c r="F127" s="224">
        <f t="shared" si="10"/>
        <v>10.803847171975645</v>
      </c>
      <c r="G127" s="298">
        <f t="shared" si="11"/>
        <v>53731.5</v>
      </c>
      <c r="H127" s="296">
        <v>5</v>
      </c>
      <c r="I127" s="220">
        <f t="shared" si="7"/>
        <v>89.5525</v>
      </c>
      <c r="J127" s="227">
        <f t="shared" si="8"/>
        <v>0.15803847171975646</v>
      </c>
      <c r="K127" s="231">
        <f t="shared" si="12"/>
        <v>1.9608489375</v>
      </c>
      <c r="L127" s="221">
        <f t="shared" si="13"/>
        <v>10.740011949287876</v>
      </c>
      <c r="M127" s="232">
        <v>31.373583</v>
      </c>
    </row>
    <row r="128" spans="1:13" ht="14.25">
      <c r="A128" s="206" t="s">
        <v>171</v>
      </c>
      <c r="B128" s="191">
        <v>600</v>
      </c>
      <c r="C128" s="309">
        <f>Volume!J128</f>
        <v>345.2</v>
      </c>
      <c r="D128" s="345">
        <v>39.36</v>
      </c>
      <c r="E128" s="219">
        <f t="shared" si="9"/>
        <v>23616</v>
      </c>
      <c r="F128" s="224">
        <f t="shared" si="10"/>
        <v>11.402085747392816</v>
      </c>
      <c r="G128" s="298">
        <f t="shared" si="11"/>
        <v>33972</v>
      </c>
      <c r="H128" s="296">
        <v>5</v>
      </c>
      <c r="I128" s="220">
        <f t="shared" si="7"/>
        <v>56.62</v>
      </c>
      <c r="J128" s="227">
        <f t="shared" si="8"/>
        <v>0.16402085747392817</v>
      </c>
      <c r="K128" s="231">
        <f t="shared" si="12"/>
        <v>1.8346745</v>
      </c>
      <c r="L128" s="221">
        <f t="shared" si="13"/>
        <v>10.048926093295119</v>
      </c>
      <c r="M128" s="232">
        <v>29.354792</v>
      </c>
    </row>
    <row r="129" spans="1:13" ht="15" thickBot="1">
      <c r="A129" s="207" t="s">
        <v>227</v>
      </c>
      <c r="B129" s="191">
        <v>700</v>
      </c>
      <c r="C129" s="309">
        <f>Volume!J129</f>
        <v>342</v>
      </c>
      <c r="D129" s="345">
        <v>0</v>
      </c>
      <c r="E129" s="219">
        <f t="shared" si="9"/>
        <v>0</v>
      </c>
      <c r="F129" s="224">
        <f t="shared" si="10"/>
        <v>0</v>
      </c>
      <c r="G129" s="298">
        <f t="shared" si="11"/>
        <v>11970</v>
      </c>
      <c r="H129" s="296">
        <v>5</v>
      </c>
      <c r="I129" s="220">
        <f t="shared" si="7"/>
        <v>17.1</v>
      </c>
      <c r="J129" s="227">
        <f t="shared" si="8"/>
        <v>0.05</v>
      </c>
      <c r="K129" s="231">
        <f t="shared" si="12"/>
        <v>2.4774555625</v>
      </c>
      <c r="L129" s="221">
        <f t="shared" si="13"/>
        <v>13.569582967978999</v>
      </c>
      <c r="M129" s="232">
        <v>39.639289</v>
      </c>
    </row>
    <row r="130" spans="3:13" ht="14.25">
      <c r="C130" s="3"/>
      <c r="D130" s="115"/>
      <c r="H130" s="296"/>
      <c r="M130" s="72"/>
    </row>
    <row r="131" spans="3:13" ht="14.25">
      <c r="C131" s="3"/>
      <c r="D131" s="116"/>
      <c r="F131" s="68"/>
      <c r="H131" s="296"/>
      <c r="M131" s="72"/>
    </row>
    <row r="132" spans="3:13" ht="12.75">
      <c r="C132" s="3"/>
      <c r="D132" s="117"/>
      <c r="M132" s="72"/>
    </row>
    <row r="133" spans="3:13" ht="12.75">
      <c r="C133" s="3"/>
      <c r="D133" s="117"/>
      <c r="M133" s="2"/>
    </row>
    <row r="134" spans="3:13" ht="12.75">
      <c r="C134" s="3"/>
      <c r="D134" s="117"/>
      <c r="M134" s="2"/>
    </row>
    <row r="135" spans="3:13" ht="12.75">
      <c r="C135" s="3"/>
      <c r="D135" s="117"/>
      <c r="M135" s="2"/>
    </row>
    <row r="136" spans="3:13" ht="12.75">
      <c r="C136" s="3"/>
      <c r="D136" s="117"/>
      <c r="M136" s="2"/>
    </row>
    <row r="137" spans="3:13" ht="12.75">
      <c r="C137" s="3"/>
      <c r="D137" s="117"/>
      <c r="E137" s="3"/>
      <c r="F137" s="6"/>
      <c r="M137" s="2"/>
    </row>
    <row r="138" spans="3:13" ht="12.75">
      <c r="C138" s="3"/>
      <c r="D138" s="117"/>
      <c r="M138" s="2"/>
    </row>
    <row r="139" spans="3:13" ht="12.75">
      <c r="C139" s="3"/>
      <c r="D139" s="116"/>
      <c r="M139" s="2"/>
    </row>
    <row r="140" spans="3:13" ht="12.75">
      <c r="C140" s="3"/>
      <c r="D140" s="116"/>
      <c r="M140" s="2"/>
    </row>
    <row r="141" spans="3:13" ht="12.75">
      <c r="C141" s="3"/>
      <c r="D141" s="116"/>
      <c r="M141" s="2"/>
    </row>
    <row r="142" spans="3:13" ht="12.75">
      <c r="C142" s="3"/>
      <c r="D142" s="116"/>
      <c r="M142" s="2"/>
    </row>
    <row r="143" spans="3:13" ht="12.75">
      <c r="C143" s="3"/>
      <c r="D143" s="116"/>
      <c r="M143" s="2"/>
    </row>
    <row r="144" spans="1:13" ht="12.75">
      <c r="A144" s="78"/>
      <c r="C144" s="3"/>
      <c r="D144" s="116"/>
      <c r="M144" s="2"/>
    </row>
    <row r="145" spans="3:13" ht="12.75">
      <c r="C145" s="3"/>
      <c r="D145" s="116"/>
      <c r="M145" s="2"/>
    </row>
    <row r="146" spans="3:13" ht="12.75">
      <c r="C146" s="3"/>
      <c r="D146" s="116"/>
      <c r="M146" s="2"/>
    </row>
    <row r="147" spans="3:13" ht="12.75">
      <c r="C147" s="3"/>
      <c r="D147" s="116"/>
      <c r="M147" s="2"/>
    </row>
    <row r="148" spans="3:13" ht="12.75">
      <c r="C148" s="3"/>
      <c r="D148" s="116"/>
      <c r="M148" s="2"/>
    </row>
    <row r="149" spans="3:13" ht="12.75">
      <c r="C149" s="3"/>
      <c r="D149" s="116"/>
      <c r="M149" s="2"/>
    </row>
    <row r="150" spans="3:13" ht="12.75">
      <c r="C150" s="3"/>
      <c r="D150" s="116"/>
      <c r="M150" s="2"/>
    </row>
    <row r="151" spans="3:13" ht="12.75">
      <c r="C151" s="3"/>
      <c r="D151" s="116"/>
      <c r="M151" s="2"/>
    </row>
    <row r="152" spans="3:13" ht="12.75">
      <c r="C152" s="3"/>
      <c r="D152" s="116"/>
      <c r="M152" s="2"/>
    </row>
    <row r="153" spans="3:13" ht="12.75">
      <c r="C153" s="3"/>
      <c r="D153" s="116"/>
      <c r="M153" s="2"/>
    </row>
    <row r="154" spans="3:13" ht="12.75">
      <c r="C154" s="3"/>
      <c r="D154" s="116"/>
      <c r="M154" s="2"/>
    </row>
    <row r="155" spans="3:13" ht="12.75">
      <c r="C155" s="3"/>
      <c r="D155" s="116"/>
      <c r="M155" s="2"/>
    </row>
    <row r="156" spans="3:13" ht="12.75">
      <c r="C156" s="3"/>
      <c r="D156" s="116"/>
      <c r="M156" s="2"/>
    </row>
    <row r="157" spans="3:13" ht="12.75">
      <c r="C157" s="3"/>
      <c r="D157" s="116"/>
      <c r="M157" s="2"/>
    </row>
    <row r="158" spans="3:13" ht="12.75">
      <c r="C158" s="3"/>
      <c r="D158" s="116"/>
      <c r="M158" s="2"/>
    </row>
    <row r="159" spans="3:13" ht="12.75">
      <c r="C159" s="3"/>
      <c r="D159" s="116"/>
      <c r="M159" s="2"/>
    </row>
    <row r="160" spans="3:13" ht="12.75">
      <c r="C160" s="3"/>
      <c r="D160" s="116"/>
      <c r="M160" s="2"/>
    </row>
    <row r="161" spans="3:13" ht="12.75">
      <c r="C161" s="3"/>
      <c r="M161" s="2"/>
    </row>
    <row r="162" spans="3:13" ht="12.75">
      <c r="C162" s="3"/>
      <c r="M162" s="2"/>
    </row>
    <row r="163" ht="12.75">
      <c r="M163" s="2"/>
    </row>
    <row r="164" ht="12.75">
      <c r="M164" s="2"/>
    </row>
    <row r="165" ht="12.75">
      <c r="M165" s="2"/>
    </row>
    <row r="166" ht="12.75">
      <c r="M166" s="2"/>
    </row>
    <row r="167" ht="12.75">
      <c r="M167" s="2"/>
    </row>
    <row r="168" ht="12.75">
      <c r="M168" s="2"/>
    </row>
    <row r="169" ht="12.75">
      <c r="M169" s="2"/>
    </row>
    <row r="170" ht="12.75">
      <c r="M170" s="2"/>
    </row>
    <row r="171" ht="12.75">
      <c r="M171" s="2"/>
    </row>
    <row r="172" ht="12.75">
      <c r="M172" s="2"/>
    </row>
    <row r="173" ht="12.75">
      <c r="M173" s="2"/>
    </row>
    <row r="174" ht="12.75">
      <c r="M174" s="2"/>
    </row>
    <row r="175" ht="12.75">
      <c r="M175" s="2"/>
    </row>
    <row r="176" ht="12.75">
      <c r="M176" s="2"/>
    </row>
    <row r="177" ht="12.75">
      <c r="M177" s="2"/>
    </row>
    <row r="178" ht="12.75">
      <c r="M178" s="2"/>
    </row>
    <row r="179" ht="12.75">
      <c r="M179" s="2"/>
    </row>
    <row r="180" ht="12.75">
      <c r="M180" s="2"/>
    </row>
    <row r="181" ht="12.75">
      <c r="M181" s="2"/>
    </row>
    <row r="182" ht="12.75">
      <c r="M182" s="2"/>
    </row>
    <row r="183" ht="12.75">
      <c r="M183" s="2"/>
    </row>
    <row r="184" ht="12.75">
      <c r="M184" s="2"/>
    </row>
    <row r="185" ht="12.75">
      <c r="M185" s="2"/>
    </row>
    <row r="186" ht="12.75">
      <c r="M186" s="2"/>
    </row>
    <row r="187" ht="12.75">
      <c r="M187" s="2"/>
    </row>
    <row r="188" ht="12.75">
      <c r="M188" s="2"/>
    </row>
    <row r="189" ht="12.75">
      <c r="M189" s="2"/>
    </row>
    <row r="190" ht="12.75">
      <c r="M190" s="2"/>
    </row>
    <row r="191" ht="12.75">
      <c r="M191" s="2"/>
    </row>
    <row r="192" ht="12.75">
      <c r="M192" s="2"/>
    </row>
    <row r="193" ht="12.75">
      <c r="M193" s="2"/>
    </row>
    <row r="194" ht="12.75">
      <c r="M194" s="2"/>
    </row>
    <row r="195" ht="12.75">
      <c r="M195" s="2"/>
    </row>
    <row r="196" ht="12.75">
      <c r="M196" s="2"/>
    </row>
    <row r="197" ht="12.75">
      <c r="M197" s="2"/>
    </row>
    <row r="198" ht="12.75">
      <c r="M198" s="2"/>
    </row>
    <row r="199" ht="12.75">
      <c r="M199" s="2"/>
    </row>
    <row r="200" ht="12.75">
      <c r="M200" s="2"/>
    </row>
    <row r="201" ht="12.75">
      <c r="M201" s="2"/>
    </row>
    <row r="202" ht="12.75">
      <c r="M202" s="2"/>
    </row>
    <row r="203" ht="12.75">
      <c r="M203" s="2"/>
    </row>
    <row r="204" ht="12.75">
      <c r="M204" s="2"/>
    </row>
    <row r="205" ht="12.75">
      <c r="M205" s="2"/>
    </row>
    <row r="206" ht="12.75">
      <c r="M206" s="2"/>
    </row>
    <row r="207" ht="12.75">
      <c r="M207" s="2"/>
    </row>
    <row r="208" ht="12.75">
      <c r="M208" s="2"/>
    </row>
    <row r="209" ht="12.75">
      <c r="M209" s="2"/>
    </row>
    <row r="210" ht="12.75">
      <c r="M210" s="2"/>
    </row>
    <row r="211" ht="12.75">
      <c r="M211" s="2"/>
    </row>
    <row r="212" ht="12.75">
      <c r="M212" s="2"/>
    </row>
    <row r="213" ht="12.75">
      <c r="M213" s="2"/>
    </row>
    <row r="214" ht="12.75">
      <c r="M214" s="2"/>
    </row>
    <row r="215" ht="12.75">
      <c r="M215" s="2"/>
    </row>
    <row r="216" ht="12.75">
      <c r="M216" s="2"/>
    </row>
    <row r="217" ht="12.75">
      <c r="M217" s="2"/>
    </row>
    <row r="218" ht="12.75">
      <c r="M218" s="2"/>
    </row>
    <row r="219" ht="12.75">
      <c r="M219" s="2"/>
    </row>
    <row r="220" ht="12.75">
      <c r="M220" s="2"/>
    </row>
    <row r="221" ht="12.75">
      <c r="M221" s="2"/>
    </row>
    <row r="222" ht="12.75">
      <c r="M222" s="2"/>
    </row>
    <row r="223" ht="12.75">
      <c r="M223" s="2"/>
    </row>
    <row r="224" ht="12.75">
      <c r="M224" s="2"/>
    </row>
    <row r="225" ht="12.75">
      <c r="M225" s="2"/>
    </row>
    <row r="226" ht="12.75">
      <c r="M226" s="2"/>
    </row>
    <row r="227" ht="12.75">
      <c r="M227" s="2"/>
    </row>
    <row r="228" ht="12.75">
      <c r="M228" s="2"/>
    </row>
    <row r="229" ht="12.75">
      <c r="M229" s="2"/>
    </row>
    <row r="230" ht="12.75">
      <c r="M230" s="2"/>
    </row>
    <row r="231" ht="12.75">
      <c r="M231" s="2"/>
    </row>
    <row r="232" ht="12.75">
      <c r="M232" s="2"/>
    </row>
    <row r="233" ht="12.75">
      <c r="M233" s="2"/>
    </row>
    <row r="234" ht="12.75">
      <c r="M234" s="2"/>
    </row>
    <row r="235" ht="12.75">
      <c r="M235" s="2"/>
    </row>
    <row r="236" ht="12.75">
      <c r="M236" s="2"/>
    </row>
    <row r="237" ht="12.75">
      <c r="M237" s="2"/>
    </row>
    <row r="238" ht="12.75">
      <c r="M238" s="2"/>
    </row>
    <row r="239" ht="12.75">
      <c r="M239" s="2"/>
    </row>
    <row r="240" ht="12.75">
      <c r="M240" s="2"/>
    </row>
    <row r="241" ht="12.75">
      <c r="M241" s="2"/>
    </row>
    <row r="242" ht="12.75">
      <c r="M242" s="2"/>
    </row>
    <row r="243" ht="12.75">
      <c r="M243" s="2"/>
    </row>
    <row r="244" ht="12.75">
      <c r="M244" s="2"/>
    </row>
    <row r="245" ht="12.75">
      <c r="M245" s="2"/>
    </row>
    <row r="246" ht="12.75">
      <c r="M246" s="2"/>
    </row>
    <row r="247" ht="12.75">
      <c r="M247" s="2"/>
    </row>
    <row r="248" ht="12.75">
      <c r="M248" s="2"/>
    </row>
    <row r="249" ht="12.75">
      <c r="M249" s="2"/>
    </row>
    <row r="250" ht="12.75">
      <c r="M250" s="2"/>
    </row>
    <row r="251" ht="12.75">
      <c r="M251" s="2"/>
    </row>
    <row r="252" ht="12.75">
      <c r="M252" s="2"/>
    </row>
    <row r="253" ht="12.75">
      <c r="M253" s="2"/>
    </row>
    <row r="254" ht="12.75">
      <c r="M254" s="2"/>
    </row>
    <row r="255" ht="12.75">
      <c r="M255" s="2"/>
    </row>
    <row r="256" ht="12.75">
      <c r="M256" s="2"/>
    </row>
    <row r="257" ht="12.75">
      <c r="M257" s="2"/>
    </row>
    <row r="258" ht="12.75">
      <c r="M258" s="2"/>
    </row>
    <row r="259" ht="12.75">
      <c r="M259" s="2"/>
    </row>
    <row r="260" ht="12.75">
      <c r="M260" s="2"/>
    </row>
    <row r="261" ht="12.75">
      <c r="M261" s="6"/>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6"/>
    </row>
    <row r="410" ht="12.75">
      <c r="M410" s="6"/>
    </row>
    <row r="411" ht="12.75">
      <c r="M411" s="6"/>
    </row>
    <row r="412" ht="12.75">
      <c r="M412" s="6"/>
    </row>
    <row r="413" ht="12.75">
      <c r="M413" s="6"/>
    </row>
    <row r="414" ht="12.75">
      <c r="M414" s="3"/>
    </row>
    <row r="415" ht="12.75">
      <c r="M415" s="3"/>
    </row>
    <row r="416" ht="12.75">
      <c r="M416" s="3"/>
    </row>
    <row r="417" ht="12.75">
      <c r="M417" s="3"/>
    </row>
    <row r="418" ht="12.75">
      <c r="M418" s="3"/>
    </row>
    <row r="419" ht="12.75">
      <c r="M419" s="3"/>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2006-08-05T05:58:00Z</cp:lastPrinted>
  <dcterms:created xsi:type="dcterms:W3CDTF">2003-08-14T05:49:12Z</dcterms:created>
  <dcterms:modified xsi:type="dcterms:W3CDTF">2006-12-16T08:42:05Z</dcterms:modified>
  <cp:category/>
  <cp:version/>
  <cp:contentType/>
  <cp:contentStatus/>
</cp:coreProperties>
</file>