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10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<sst xmlns="http://schemas.openxmlformats.org/spreadsheetml/2006/main" count="1834" uniqueCount="489">
  <si>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</si>
  <si>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</si>
  <si>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</si>
  <si>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</si>
  <si>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</si>
  <si>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</si>
  <si>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</si>
  <si>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</si>
  <si>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</si>
  <si>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</si>
  <si>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</si>
  <si>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</si>
  <si>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</si>
  <si>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</si>
  <si>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</si>
  <si>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</si>
  <si>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</si>
  <si>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</si>
  <si>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</si>
  <si>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</si>
  <si>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</si>
  <si>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</si>
  <si>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</si>
  <si>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</si>
  <si>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</si>
  <si>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</si>
  <si>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</si>
  <si>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</si>
  <si>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</si>
  <si>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</si>
  <si>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</si>
  <si>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</si>
  <si>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</si>
  <si>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</si>
  <si>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</si>
  <si>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</si>
  <si>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</si>
  <si>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</si>
  <si>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</si>
  <si>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</si>
  <si>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</si>
  <si>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</si>
  <si>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</si>
  <si>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</si>
  <si>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</si>
  <si>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</si>
  <si>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</si>
  <si>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</si>
  <si>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</si>
  <si>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</si>
  <si>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</si>
  <si>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</si>
  <si>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</si>
  <si>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</si>
  <si>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</si>
  <si>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</si>
  <si>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</si>
  <si>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</si>
  <si>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</si>
  <si>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</si>
  <si>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</si>
  <si>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</si>
  <si>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</si>
  <si>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</si>
  <si>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</si>
  <si>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</si>
  <si>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</si>
  <si>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</si>
  <si>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</si>
  <si>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</si>
  <si>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</si>
  <si>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</si>
  <si>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</si>
  <si>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</si>
  <si>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</si>
  <si>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</si>
  <si>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</si>
  <si>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</si>
  <si>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</si>
  <si>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</si>
  <si>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</si>
  <si>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</si>
  <si>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</si>
  <si>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</si>
  <si>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</si>
  <si>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</si>
  <si>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</si>
  <si>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</si>
  <si>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</si>
  <si>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</si>
  <si>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</si>
  <si>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</si>
  <si>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</si>
  <si>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</si>
  <si>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</si>
  <si>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</si>
  <si>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</si>
  <si>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</si>
  <si>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</si>
  <si>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</si>
  <si>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</si>
  <si>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</si>
  <si>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</si>
  <si>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</si>
  <si>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</si>
  <si>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</si>
  <si>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</si>
  <si>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</si>
  <si>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</si>
  <si>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</si>
  <si>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</si>
  <si>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</si>
  <si>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</si>
  <si>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</si>
  <si>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</si>
  <si>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</si>
  <si>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</si>
  <si>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</si>
  <si>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</si>
  <si>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</si>
  <si>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</si>
  <si>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</si>
  <si>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</si>
  <si>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</si>
  <si>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</si>
  <si>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</si>
  <si>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</si>
  <si>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</si>
  <si>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</si>
  <si>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</si>
  <si>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</si>
  <si>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</si>
  <si>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</si>
  <si>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</si>
  <si>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</si>
  <si>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</si>
  <si>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</si>
  <si>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</si>
  <si>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</si>
  <si>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</si>
  <si>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</si>
  <si>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</si>
  <si>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</si>
  <si>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</si>
  <si>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</si>
  <si>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</si>
  <si>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</si>
  <si>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</si>
  <si>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</si>
  <si>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</si>
  <si>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</si>
  <si>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</si>
  <si>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</si>
  <si>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</si>
  <si>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</si>
  <si>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</si>
  <si>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</si>
  <si>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</si>
  <si>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</si>
  <si>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</si>
  <si>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</si>
  <si>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</si>
  <si>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</si>
  <si>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</si>
  <si>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</si>
  <si>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</si>
  <si>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</si>
  <si>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</si>
  <si>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</si>
  <si>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</si>
  <si>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</si>
  <si>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</si>
  <si>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</si>
  <si>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</si>
  <si>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</si>
  <si>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</si>
  <si>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</si>
  <si>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</si>
  <si>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</si>
  <si>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</si>
  <si>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</si>
  <si>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</si>
  <si>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</si>
  <si>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</si>
  <si>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</si>
  <si>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</si>
  <si>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</si>
  <si>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</si>
  <si>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</si>
  <si>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</si>
  <si>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</si>
  <si>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</si>
  <si>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</si>
  <si>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</si>
  <si>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</si>
  <si>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</si>
  <si>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</si>
  <si>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</si>
  <si>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</si>
  <si>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</si>
  <si>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</si>
  <si>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</si>
  <si>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</si>
  <si>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</si>
  <si>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</si>
  <si>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</si>
  <si>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</si>
  <si>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</si>
  <si>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</si>
  <si>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</si>
  <si>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</si>
  <si>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</si>
  <si>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</si>
  <si>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</si>
  <si>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</si>
  <si>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</si>
  <si>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</si>
  <si>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</si>
  <si>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</si>
  <si>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</si>
  <si>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</si>
  <si>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</si>
  <si>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</si>
  <si>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</si>
  <si>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</si>
  <si>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</si>
  <si>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</si>
  <si>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</si>
  <si>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</si>
  <si>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</si>
  <si>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</si>
  <si>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</si>
  <si>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</si>
  <si>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</si>
  <si>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</si>
  <si>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</si>
  <si>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</si>
  <si>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</si>
  <si>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</si>
  <si>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</si>
  <si>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</si>
  <si>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</si>
  <si>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</si>
  <si>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</si>
  <si>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</si>
  <si>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</si>
  <si>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</si>
  <si>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</si>
  <si>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</si>
  <si>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</si>
  <si>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</si>
  <si>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</si>
  <si>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</si>
  <si>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</si>
  <si>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</si>
  <si>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</si>
  <si>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</si>
  <si>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</si>
  <si>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</si>
  <si>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</si>
  <si>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</si>
  <si>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</si>
  <si>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</si>
  <si>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</si>
  <si>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</si>
  <si>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</si>
  <si>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</si>
  <si>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</si>
  <si>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</si>
  <si>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</si>
  <si>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</si>
  <si>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</si>
  <si>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</si>
  <si>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</si>
  <si>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</si>
  <si>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</si>
  <si>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</si>
  <si>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</si>
  <si>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</si>
  <si>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</si>
  <si>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</si>
  <si>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</si>
  <si>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</si>
  <si>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</si>
  <si>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</si>
  <si>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</si>
  <si>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</si>
  <si>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</si>
  <si>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</si>
  <si>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</si>
  <si>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</si>
  <si>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</si>
  <si>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</si>
  <si>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</si>
  <si>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</si>
  <si>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</si>
  <si>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</si>
  <si>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</si>
  <si>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</si>
  <si>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</si>
  <si>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</si>
  <si>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</si>
  <si>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</si>
  <si>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</si>
  <si>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</si>
  <si>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</si>
  <si>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</si>
  <si>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</si>
  <si>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</si>
  <si>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</si>
  <si>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</si>
  <si>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</si>
  <si>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</si>
  <si>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</si>
  <si>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</si>
  <si>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</si>
  <si>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</si>
  <si>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</si>
  <si>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</si>
  <si>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</si>
  <si>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</si>
  <si>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</si>
  <si>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</si>
  <si>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</si>
  <si>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</si>
  <si>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</si>
  <si>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</si>
  <si>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</si>
  <si>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</si>
  <si>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</si>
  <si>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</si>
  <si>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</si>
  <si>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</si>
  <si>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</si>
  <si>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</si>
  <si>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</si>
  <si>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</si>
  <si>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</si>
  <si>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</si>
  <si>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</si>
  <si>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</si>
  <si>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</si>
  <si>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</si>
  <si>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</si>
  <si>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</si>
  <si>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</si>
  <si>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</si>
  <si>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</si>
  <si>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</si>
  <si>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</si>
  <si>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</si>
  <si>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</si>
  <si>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</si>
  <si>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</si>
  <si>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</si>
  <si>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</si>
  <si>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</si>
  <si>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</si>
  <si>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</si>
  <si>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</si>
  <si>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</si>
  <si>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</si>
  <si>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</si>
  <si>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</si>
  <si>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</si>
  <si>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</si>
  <si>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</si>
  <si>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</si>
  <si>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</si>
  <si>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</si>
  <si>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</si>
  <si>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</si>
  <si>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</si>
  <si>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</si>
  <si>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</si>
  <si>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</si>
  <si>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</si>
  <si>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</si>
  <si>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</si>
  <si>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</si>
  <si>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</si>
  <si>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</si>
  <si>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</si>
  <si>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</si>
  <si>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</si>
  <si>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</si>
  <si>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</si>
  <si>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</si>
  <si>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</si>
  <si>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</si>
  <si>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</si>
  <si>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</si>
  <si>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ZEEL</t>
  </si>
  <si>
    <t>Indianb</t>
  </si>
  <si>
    <t>INDIANB</t>
  </si>
  <si>
    <t>IDEA</t>
  </si>
  <si>
    <t>HINDUJATMT</t>
  </si>
  <si>
    <t>Jul</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</si>
  <si>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</si>
  <si>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</si>
  <si>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</si>
  <si>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</si>
  <si>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</si>
  <si>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</si>
  <si>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</si>
  <si>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</si>
  <si>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</si>
  <si>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</si>
  <si>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</si>
  <si>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</si>
  <si>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</si>
  <si>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</si>
  <si>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</si>
  <si>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</si>
  <si>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</si>
  <si>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</si>
  <si>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</si>
  <si>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</si>
  <si>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</si>
  <si>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</si>
  <si>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</si>
  <si>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</si>
  <si>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</si>
  <si>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</si>
  <si>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</si>
  <si>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</si>
  <si>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</si>
  <si>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</si>
  <si>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</si>
  <si>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</si>
  <si>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</si>
  <si>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</si>
  <si>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</si>
  <si>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</si>
  <si>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</si>
  <si>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</si>
  <si>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</si>
  <si>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</si>
  <si>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</si>
  <si>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</si>
  <si>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</si>
  <si>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</si>
  <si>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</si>
  <si>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</si>
  <si>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</si>
  <si>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</si>
  <si>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</si>
  <si>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</si>
  <si>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</si>
  <si>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</si>
  <si>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</si>
  <si>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</si>
  <si>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</si>
  <si>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</si>
  <si>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</si>
  <si>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</si>
  <si>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</si>
  <si>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</si>
  <si>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</si>
  <si>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CNX100</t>
  </si>
  <si>
    <t>JUNIOR</t>
  </si>
  <si>
    <t>Prev OI</t>
  </si>
  <si>
    <t>Hindalc0</t>
  </si>
  <si>
    <t xml:space="preserve">OI Change </t>
  </si>
  <si>
    <t>Total Open Interest of Nifty Stocks</t>
  </si>
  <si>
    <t>OI Change</t>
  </si>
  <si>
    <t>% change</t>
  </si>
  <si>
    <t>AGM/FINAL DIVIDEND-100%</t>
  </si>
  <si>
    <t>HTMTGLOBAL</t>
  </si>
  <si>
    <t>HTMTGlobal</t>
  </si>
  <si>
    <t>Aug</t>
  </si>
  <si>
    <t>AGM/DIVIDEND-25%</t>
  </si>
  <si>
    <t>DIVIDEND-175%</t>
  </si>
  <si>
    <t>AGM/DIV-RS.15/- PER SH</t>
  </si>
  <si>
    <t>Sep</t>
  </si>
  <si>
    <t>-</t>
  </si>
  <si>
    <t>AGM/DIVIDEND-20%</t>
  </si>
  <si>
    <t>AGM/DIVIDEND-55%</t>
  </si>
  <si>
    <t>AGM/SPL/BON-1:1/DIV-20%</t>
  </si>
  <si>
    <t>DLF</t>
  </si>
  <si>
    <t>DIVIDEND-150%</t>
  </si>
  <si>
    <t>AGM/DIVIDEND-120%</t>
  </si>
  <si>
    <t>BONUS 1:4</t>
  </si>
  <si>
    <t>DIVIDEND-RS.4.25/- PER SH</t>
  </si>
  <si>
    <t>AGM/FINAL DIVIDEND-7.5%</t>
  </si>
  <si>
    <t>AGM/DIV-RE.0.80 PER SH</t>
  </si>
  <si>
    <t>AGM/FIN DIV-RE0.15 PER SH</t>
  </si>
  <si>
    <t>HINDUNILVR</t>
  </si>
  <si>
    <t>Derivatives Info Kit for 19 JUL,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</si>
</sst>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2">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3" fillId="0" borderId="15" xfId="0" applyFont="1" applyBorder="1" applyAlignment="1">
      <alignment/>
    </xf>
    <xf numFmtId="0" fontId="3" fillId="0" borderId="34" xfId="0" applyFont="1" applyBorder="1" applyAlignment="1">
      <alignment/>
    </xf>
    <xf numFmtId="10" fontId="3" fillId="0" borderId="13" xfId="22" applyNumberFormat="1" applyFont="1" applyBorder="1" applyAlignment="1">
      <alignment/>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2"/>
  <sheetViews>
    <sheetView tabSelected="1" workbookViewId="0" topLeftCell="A1">
      <pane xSplit="1" ySplit="3" topLeftCell="B188" activePane="bottomRight" state="frozen"/>
      <selection pane="topLeft" activeCell="E255" sqref="E255"/>
      <selection pane="topRight" activeCell="E255" sqref="E255"/>
      <selection pane="bottomLeft" activeCell="E255" sqref="E255"/>
      <selection pane="bottomRight" activeCell="L272" sqref="L272"/>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5" t="s">
        <v>488</v>
      </c>
      <c r="B1" s="396"/>
      <c r="C1" s="396"/>
      <c r="D1" s="396"/>
      <c r="E1" s="396"/>
      <c r="F1" s="396"/>
      <c r="G1" s="396"/>
      <c r="H1" s="396"/>
      <c r="I1" s="396"/>
      <c r="J1" s="396"/>
      <c r="K1" s="396"/>
    </row>
    <row r="2" spans="1:11" ht="15.75" thickBot="1">
      <c r="A2" s="27"/>
      <c r="B2" s="102"/>
      <c r="C2" s="28"/>
      <c r="D2" s="392" t="s">
        <v>100</v>
      </c>
      <c r="E2" s="394"/>
      <c r="F2" s="394"/>
      <c r="G2" s="389" t="s">
        <v>103</v>
      </c>
      <c r="H2" s="390"/>
      <c r="I2" s="391"/>
      <c r="J2" s="392" t="s">
        <v>52</v>
      </c>
      <c r="K2" s="393"/>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7137.9</v>
      </c>
      <c r="D4" s="180">
        <f>Volume!M4</f>
        <v>0.9775350837482946</v>
      </c>
      <c r="E4" s="181">
        <f>Volume!C4*100</f>
        <v>17</v>
      </c>
      <c r="F4" s="371">
        <f>'Open Int.'!D4*100</f>
        <v>2</v>
      </c>
      <c r="G4" s="372">
        <f>'Open Int.'!R4</f>
        <v>225.771777</v>
      </c>
      <c r="H4" s="372">
        <f>'Open Int.'!Z4</f>
        <v>7.239824999999996</v>
      </c>
      <c r="I4" s="373">
        <f>'Open Int.'!O4</f>
        <v>0.836073348087259</v>
      </c>
      <c r="J4" s="183">
        <f>IF(Volume!D4=0,0,Volume!F4/Volume!D4)</f>
        <v>0</v>
      </c>
      <c r="K4" s="186">
        <f>IF('Open Int.'!E4=0,0,'Open Int.'!H4/'Open Int.'!E4)</f>
        <v>0</v>
      </c>
    </row>
    <row r="5" spans="1:11" ht="15">
      <c r="A5" s="201" t="s">
        <v>459</v>
      </c>
      <c r="B5" s="287">
        <f>Margins!B5</f>
        <v>50</v>
      </c>
      <c r="C5" s="287">
        <f>Volume!J5</f>
        <v>4479.9</v>
      </c>
      <c r="D5" s="182">
        <f>Volume!M5</f>
        <v>1.228095942877144</v>
      </c>
      <c r="E5" s="175">
        <f>Volume!C5*100</f>
        <v>-37</v>
      </c>
      <c r="F5" s="381">
        <f>'Open Int.'!D5*100</f>
        <v>-1</v>
      </c>
      <c r="G5" s="382">
        <f>'Open Int.'!R5</f>
        <v>8.06382</v>
      </c>
      <c r="H5" s="382">
        <f>'Open Int.'!Z5</f>
        <v>0.031446750000000634</v>
      </c>
      <c r="I5" s="383">
        <f>'Open Int.'!O5</f>
        <v>0.9972222222222222</v>
      </c>
      <c r="J5" s="185">
        <f>IF(Volume!D5=0,0,Volume!F5/Volume!D5)</f>
        <v>0</v>
      </c>
      <c r="K5" s="187">
        <f>IF('Open Int.'!E5=0,0,'Open Int.'!H5/'Open Int.'!E5)</f>
        <v>0</v>
      </c>
    </row>
    <row r="6" spans="1:11" ht="15">
      <c r="A6" s="201" t="s">
        <v>74</v>
      </c>
      <c r="B6" s="287">
        <f>Margins!B6</f>
        <v>50</v>
      </c>
      <c r="C6" s="287">
        <f>Volume!J6</f>
        <v>5228</v>
      </c>
      <c r="D6" s="182">
        <f>Volume!M6</f>
        <v>0.9393070559046914</v>
      </c>
      <c r="E6" s="175">
        <f>Volume!C6*100</f>
        <v>61</v>
      </c>
      <c r="F6" s="347">
        <f>'Open Int.'!D6*100</f>
        <v>-5</v>
      </c>
      <c r="G6" s="176">
        <f>'Open Int.'!R6</f>
        <v>46.08482</v>
      </c>
      <c r="H6" s="176">
        <f>'Open Int.'!Z6</f>
        <v>-2.0054447500000023</v>
      </c>
      <c r="I6" s="171">
        <f>'Open Int.'!O6</f>
        <v>0.9591605218377766</v>
      </c>
      <c r="J6" s="185">
        <f>IF(Volume!D6=0,0,Volume!F6/Volume!D6)</f>
        <v>0</v>
      </c>
      <c r="K6" s="187">
        <f>IF('Open Int.'!E6=0,0,'Open Int.'!H6/'Open Int.'!E6)</f>
        <v>0</v>
      </c>
    </row>
    <row r="7" spans="1:11" ht="15">
      <c r="A7" s="201" t="s">
        <v>460</v>
      </c>
      <c r="B7" s="287">
        <f>Margins!B7</f>
        <v>25</v>
      </c>
      <c r="C7" s="287">
        <f>Volume!J7</f>
        <v>9070.35</v>
      </c>
      <c r="D7" s="182">
        <f>Volume!M7</f>
        <v>0.29301680147282405</v>
      </c>
      <c r="E7" s="175">
        <f>Volume!C7*100</f>
        <v>-61</v>
      </c>
      <c r="F7" s="347">
        <f>'Open Int.'!D7*100</f>
        <v>-1</v>
      </c>
      <c r="G7" s="176">
        <f>'Open Int.'!R7</f>
        <v>205.8062415</v>
      </c>
      <c r="H7" s="176">
        <f>'Open Int.'!Z7</f>
        <v>-0.7779021249999971</v>
      </c>
      <c r="I7" s="171">
        <f>'Open Int.'!O7</f>
        <v>0.9614367562802997</v>
      </c>
      <c r="J7" s="185">
        <f>IF(Volume!D7=0,0,Volume!F7/Volume!D7)</f>
        <v>0</v>
      </c>
      <c r="K7" s="187">
        <f>IF('Open Int.'!E7=0,0,'Open Int.'!H7/'Open Int.'!E7)</f>
        <v>0</v>
      </c>
    </row>
    <row r="8" spans="1:11" ht="15">
      <c r="A8" s="201" t="s">
        <v>9</v>
      </c>
      <c r="B8" s="287">
        <f>Margins!B8</f>
        <v>50</v>
      </c>
      <c r="C8" s="287">
        <f>Volume!J8</f>
        <v>4562.1</v>
      </c>
      <c r="D8" s="182">
        <f>Volume!M8</f>
        <v>1.390139013901394</v>
      </c>
      <c r="E8" s="175">
        <f>Volume!C8*100</f>
        <v>-17</v>
      </c>
      <c r="F8" s="347">
        <f>'Open Int.'!D8*100</f>
        <v>5</v>
      </c>
      <c r="G8" s="176">
        <f>'Open Int.'!R8</f>
        <v>40487.725080000004</v>
      </c>
      <c r="H8" s="176">
        <f>'Open Int.'!Z8</f>
        <v>1805.9036490000071</v>
      </c>
      <c r="I8" s="171">
        <f>'Open Int.'!O8</f>
        <v>0.7856943255059269</v>
      </c>
      <c r="J8" s="185">
        <f>IF(Volume!D8=0,0,Volume!F8/Volume!D8)</f>
        <v>1.9483631210596333</v>
      </c>
      <c r="K8" s="187">
        <f>IF('Open Int.'!E8=0,0,'Open Int.'!H8/'Open Int.'!E8)</f>
        <v>1.6495340619700416</v>
      </c>
    </row>
    <row r="9" spans="1:11" ht="15">
      <c r="A9" s="201" t="s">
        <v>278</v>
      </c>
      <c r="B9" s="287">
        <f>Margins!B9</f>
        <v>200</v>
      </c>
      <c r="C9" s="287">
        <f>Volume!J9</f>
        <v>3024.25</v>
      </c>
      <c r="D9" s="182">
        <f>Volume!M9</f>
        <v>-0.23257348332399239</v>
      </c>
      <c r="E9" s="175">
        <f>Volume!C9*100</f>
        <v>92</v>
      </c>
      <c r="F9" s="347">
        <f>'Open Int.'!D9*100</f>
        <v>0</v>
      </c>
      <c r="G9" s="176">
        <f>'Open Int.'!R9</f>
        <v>309.6832</v>
      </c>
      <c r="H9" s="176">
        <f>'Open Int.'!Z9</f>
        <v>0.30872199999998884</v>
      </c>
      <c r="I9" s="171">
        <f>'Open Int.'!O9</f>
        <v>0.612890625</v>
      </c>
      <c r="J9" s="185">
        <f>IF(Volume!D9=0,0,Volume!F9/Volume!D9)</f>
        <v>0</v>
      </c>
      <c r="K9" s="187">
        <f>IF('Open Int.'!E9=0,0,'Open Int.'!H9/'Open Int.'!E9)</f>
        <v>0</v>
      </c>
    </row>
    <row r="10" spans="1:11" ht="15">
      <c r="A10" s="201" t="s">
        <v>134</v>
      </c>
      <c r="B10" s="287">
        <f>Margins!B10</f>
        <v>500</v>
      </c>
      <c r="C10" s="287">
        <f>Volume!J10</f>
        <v>1076.2</v>
      </c>
      <c r="D10" s="182">
        <f>Volume!M10</f>
        <v>0.48552754435107803</v>
      </c>
      <c r="E10" s="175">
        <f>Volume!C10*100</f>
        <v>-15</v>
      </c>
      <c r="F10" s="347">
        <f>'Open Int.'!D10*100</f>
        <v>3</v>
      </c>
      <c r="G10" s="176">
        <f>'Open Int.'!R10</f>
        <v>227.34725</v>
      </c>
      <c r="H10" s="176">
        <f>'Open Int.'!Z10</f>
        <v>7.631599999999992</v>
      </c>
      <c r="I10" s="171">
        <f>'Open Int.'!O10</f>
        <v>0.917396449704142</v>
      </c>
      <c r="J10" s="185">
        <f>IF(Volume!D10=0,0,Volume!F10/Volume!D10)</f>
        <v>0</v>
      </c>
      <c r="K10" s="187">
        <f>IF('Open Int.'!E10=0,0,'Open Int.'!H10/'Open Int.'!E10)</f>
        <v>0.19444444444444445</v>
      </c>
    </row>
    <row r="11" spans="1:11" ht="15">
      <c r="A11" s="201" t="s">
        <v>398</v>
      </c>
      <c r="B11" s="287">
        <f>Margins!B11</f>
        <v>200</v>
      </c>
      <c r="C11" s="287">
        <f>Volume!J11</f>
        <v>1571.8</v>
      </c>
      <c r="D11" s="182">
        <f>Volume!M11</f>
        <v>-0.37396209672308367</v>
      </c>
      <c r="E11" s="175">
        <f>Volume!C11*100</f>
        <v>-56.00000000000001</v>
      </c>
      <c r="F11" s="347">
        <f>'Open Int.'!D11*100</f>
        <v>6</v>
      </c>
      <c r="G11" s="176">
        <f>'Open Int.'!R11</f>
        <v>84.845764</v>
      </c>
      <c r="H11" s="176">
        <f>'Open Int.'!Z11</f>
        <v>4.256848000000005</v>
      </c>
      <c r="I11" s="171">
        <f>'Open Int.'!O11</f>
        <v>0.9770285290848463</v>
      </c>
      <c r="J11" s="185">
        <f>IF(Volume!D11=0,0,Volume!F11/Volume!D11)</f>
        <v>0</v>
      </c>
      <c r="K11" s="187">
        <f>IF('Open Int.'!E11=0,0,'Open Int.'!H11/'Open Int.'!E11)</f>
        <v>0</v>
      </c>
    </row>
    <row r="12" spans="1:11" ht="15">
      <c r="A12" s="201" t="s">
        <v>0</v>
      </c>
      <c r="B12" s="287">
        <f>Margins!B12</f>
        <v>375</v>
      </c>
      <c r="C12" s="287">
        <f>Volume!J12</f>
        <v>1147.1</v>
      </c>
      <c r="D12" s="182">
        <f>Volume!M12</f>
        <v>1.3966233536639223</v>
      </c>
      <c r="E12" s="175">
        <f>Volume!C12*100</f>
        <v>42</v>
      </c>
      <c r="F12" s="347">
        <f>'Open Int.'!D12*100</f>
        <v>-6</v>
      </c>
      <c r="G12" s="176">
        <f>'Open Int.'!R12</f>
        <v>421.73131499999994</v>
      </c>
      <c r="H12" s="176">
        <f>'Open Int.'!Z12</f>
        <v>-10.990935000000036</v>
      </c>
      <c r="I12" s="171">
        <f>'Open Int.'!O12</f>
        <v>0.9272745818033455</v>
      </c>
      <c r="J12" s="185">
        <f>IF(Volume!D12=0,0,Volume!F12/Volume!D12)</f>
        <v>0.16152019002375298</v>
      </c>
      <c r="K12" s="187">
        <f>IF('Open Int.'!E12=0,0,'Open Int.'!H12/'Open Int.'!E12)</f>
        <v>0.5469255663430421</v>
      </c>
    </row>
    <row r="13" spans="1:11" ht="15">
      <c r="A13" s="201" t="s">
        <v>399</v>
      </c>
      <c r="B13" s="287">
        <f>Margins!B13</f>
        <v>450</v>
      </c>
      <c r="C13" s="287">
        <f>Volume!J13</f>
        <v>536</v>
      </c>
      <c r="D13" s="182">
        <f>Volume!M13</f>
        <v>-1.2527634487840742</v>
      </c>
      <c r="E13" s="175">
        <f>Volume!C13*100</f>
        <v>16</v>
      </c>
      <c r="F13" s="347">
        <f>'Open Int.'!D13*100</f>
        <v>8</v>
      </c>
      <c r="G13" s="176">
        <f>'Open Int.'!R13</f>
        <v>125.97876</v>
      </c>
      <c r="H13" s="176">
        <f>'Open Int.'!Z13</f>
        <v>7.854624000000001</v>
      </c>
      <c r="I13" s="171">
        <f>'Open Int.'!O13</f>
        <v>0.9044610377177867</v>
      </c>
      <c r="J13" s="185">
        <f>IF(Volume!D13=0,0,Volume!F13/Volume!D13)</f>
        <v>0</v>
      </c>
      <c r="K13" s="187">
        <f>IF('Open Int.'!E13=0,0,'Open Int.'!H13/'Open Int.'!E13)</f>
        <v>0.017857142857142856</v>
      </c>
    </row>
    <row r="14" spans="1:11" ht="15">
      <c r="A14" s="201" t="s">
        <v>400</v>
      </c>
      <c r="B14" s="287">
        <f>Margins!B14</f>
        <v>200</v>
      </c>
      <c r="C14" s="287">
        <f>Volume!J14</f>
        <v>1633.95</v>
      </c>
      <c r="D14" s="182">
        <f>Volume!M14</f>
        <v>0.07349563619660361</v>
      </c>
      <c r="E14" s="175">
        <f>Volume!C14*100</f>
        <v>-36</v>
      </c>
      <c r="F14" s="347">
        <f>'Open Int.'!D14*100</f>
        <v>0</v>
      </c>
      <c r="G14" s="176">
        <f>'Open Int.'!R14</f>
        <v>126.663804</v>
      </c>
      <c r="H14" s="176">
        <f>'Open Int.'!Z14</f>
        <v>0.6155040000000014</v>
      </c>
      <c r="I14" s="171">
        <f>'Open Int.'!O14</f>
        <v>0.9814241486068112</v>
      </c>
      <c r="J14" s="185">
        <f>IF(Volume!D14=0,0,Volume!F14/Volume!D14)</f>
        <v>0</v>
      </c>
      <c r="K14" s="187">
        <f>IF('Open Int.'!E14=0,0,'Open Int.'!H14/'Open Int.'!E14)</f>
        <v>0</v>
      </c>
    </row>
    <row r="15" spans="1:11" ht="15">
      <c r="A15" s="201" t="s">
        <v>401</v>
      </c>
      <c r="B15" s="287">
        <f>Margins!B15</f>
        <v>1700</v>
      </c>
      <c r="C15" s="287">
        <f>Volume!J15</f>
        <v>143.9</v>
      </c>
      <c r="D15" s="182">
        <f>Volume!M15</f>
        <v>0.38367631670736757</v>
      </c>
      <c r="E15" s="175">
        <f>Volume!C15*100</f>
        <v>3</v>
      </c>
      <c r="F15" s="347">
        <f>'Open Int.'!D15*100</f>
        <v>-1</v>
      </c>
      <c r="G15" s="176">
        <f>'Open Int.'!R15</f>
        <v>53.989841</v>
      </c>
      <c r="H15" s="176">
        <f>'Open Int.'!Z15</f>
        <v>-0.1348185000000015</v>
      </c>
      <c r="I15" s="171">
        <f>'Open Int.'!O15</f>
        <v>0.8980516538287268</v>
      </c>
      <c r="J15" s="185">
        <f>IF(Volume!D15=0,0,Volume!F15/Volume!D15)</f>
        <v>0.18181818181818182</v>
      </c>
      <c r="K15" s="187">
        <f>IF('Open Int.'!E15=0,0,'Open Int.'!H15/'Open Int.'!E15)</f>
        <v>0.11336032388663968</v>
      </c>
    </row>
    <row r="16" spans="1:11" ht="15">
      <c r="A16" s="201" t="s">
        <v>135</v>
      </c>
      <c r="B16" s="287">
        <f>Margins!B16</f>
        <v>2450</v>
      </c>
      <c r="C16" s="287">
        <f>Volume!J16</f>
        <v>102.05</v>
      </c>
      <c r="D16" s="182">
        <f>Volume!M16</f>
        <v>0.049019607843134465</v>
      </c>
      <c r="E16" s="175">
        <f>Volume!C16*100</f>
        <v>-31</v>
      </c>
      <c r="F16" s="347">
        <f>'Open Int.'!D16*100</f>
        <v>6</v>
      </c>
      <c r="G16" s="176">
        <f>'Open Int.'!R16</f>
        <v>83.607524</v>
      </c>
      <c r="H16" s="176">
        <f>'Open Int.'!Z16</f>
        <v>4.464193999999992</v>
      </c>
      <c r="I16" s="171">
        <f>'Open Int.'!O16</f>
        <v>0.8764952153110048</v>
      </c>
      <c r="J16" s="185">
        <f>IF(Volume!D16=0,0,Volume!F16/Volume!D16)</f>
        <v>0.07894736842105263</v>
      </c>
      <c r="K16" s="187">
        <f>IF('Open Int.'!E16=0,0,'Open Int.'!H16/'Open Int.'!E16)</f>
        <v>0.08928571428571429</v>
      </c>
    </row>
    <row r="17" spans="1:11" ht="15">
      <c r="A17" s="201" t="s">
        <v>174</v>
      </c>
      <c r="B17" s="287">
        <f>Margins!B17</f>
        <v>3350</v>
      </c>
      <c r="C17" s="287">
        <f>Volume!J17</f>
        <v>57.4</v>
      </c>
      <c r="D17" s="182">
        <f>Volume!M17</f>
        <v>1.6829052258635884</v>
      </c>
      <c r="E17" s="175">
        <f>Volume!C17*100</f>
        <v>157</v>
      </c>
      <c r="F17" s="347">
        <f>'Open Int.'!D17*100</f>
        <v>1</v>
      </c>
      <c r="G17" s="176">
        <f>'Open Int.'!R17</f>
        <v>43.246021</v>
      </c>
      <c r="H17" s="176">
        <f>'Open Int.'!Z17</f>
        <v>1.2074237499999967</v>
      </c>
      <c r="I17" s="171">
        <f>'Open Int.'!O17</f>
        <v>0.9266340595820365</v>
      </c>
      <c r="J17" s="185">
        <f>IF(Volume!D17=0,0,Volume!F17/Volume!D17)</f>
        <v>0</v>
      </c>
      <c r="K17" s="187">
        <f>IF('Open Int.'!E17=0,0,'Open Int.'!H17/'Open Int.'!E17)</f>
        <v>0.008264462809917356</v>
      </c>
    </row>
    <row r="18" spans="1:11" ht="15">
      <c r="A18" s="201" t="s">
        <v>279</v>
      </c>
      <c r="B18" s="287">
        <f>Margins!B18</f>
        <v>600</v>
      </c>
      <c r="C18" s="287">
        <f>Volume!J18</f>
        <v>406.5</v>
      </c>
      <c r="D18" s="182">
        <f>Volume!M18</f>
        <v>0.5690252350321651</v>
      </c>
      <c r="E18" s="175">
        <f>Volume!C18*100</f>
        <v>1325</v>
      </c>
      <c r="F18" s="347">
        <f>'Open Int.'!D18*100</f>
        <v>0</v>
      </c>
      <c r="G18" s="176">
        <f>'Open Int.'!R18</f>
        <v>60.53598</v>
      </c>
      <c r="H18" s="176">
        <f>'Open Int.'!Z18</f>
        <v>0.6335400000000035</v>
      </c>
      <c r="I18" s="171">
        <f>'Open Int.'!O18</f>
        <v>0.6800966962127317</v>
      </c>
      <c r="J18" s="185">
        <f>IF(Volume!D18=0,0,Volume!F18/Volume!D18)</f>
        <v>0</v>
      </c>
      <c r="K18" s="187">
        <f>IF('Open Int.'!E18=0,0,'Open Int.'!H18/'Open Int.'!E18)</f>
        <v>0</v>
      </c>
    </row>
    <row r="19" spans="1:11" ht="15">
      <c r="A19" s="201" t="s">
        <v>75</v>
      </c>
      <c r="B19" s="287">
        <f>Margins!B19</f>
        <v>2300</v>
      </c>
      <c r="C19" s="287">
        <f>Volume!J19</f>
        <v>95.5</v>
      </c>
      <c r="D19" s="182">
        <f>Volume!M19</f>
        <v>0.31512605042016506</v>
      </c>
      <c r="E19" s="175">
        <f>Volume!C19*100</f>
        <v>-48</v>
      </c>
      <c r="F19" s="347">
        <f>'Open Int.'!D19*100</f>
        <v>-4</v>
      </c>
      <c r="G19" s="176">
        <f>'Open Int.'!R19</f>
        <v>54.51713</v>
      </c>
      <c r="H19" s="176">
        <f>'Open Int.'!Z19</f>
        <v>-1.8431739999999976</v>
      </c>
      <c r="I19" s="171">
        <f>'Open Int.'!O19</f>
        <v>0.9568896051571314</v>
      </c>
      <c r="J19" s="185">
        <f>IF(Volume!D19=0,0,Volume!F19/Volume!D19)</f>
        <v>0</v>
      </c>
      <c r="K19" s="187">
        <f>IF('Open Int.'!E19=0,0,'Open Int.'!H19/'Open Int.'!E19)</f>
        <v>0.14410480349344978</v>
      </c>
    </row>
    <row r="20" spans="1:11" ht="15">
      <c r="A20" s="201" t="s">
        <v>402</v>
      </c>
      <c r="B20" s="287">
        <f>Margins!B20</f>
        <v>650</v>
      </c>
      <c r="C20" s="287">
        <f>Volume!J20</f>
        <v>303.95</v>
      </c>
      <c r="D20" s="182">
        <f>Volume!M20</f>
        <v>2.40902964959568</v>
      </c>
      <c r="E20" s="175">
        <f>Volume!C20*100</f>
        <v>30</v>
      </c>
      <c r="F20" s="347">
        <f>'Open Int.'!D20*100</f>
        <v>-1</v>
      </c>
      <c r="G20" s="176">
        <f>'Open Int.'!R20</f>
        <v>52.8295495</v>
      </c>
      <c r="H20" s="176">
        <f>'Open Int.'!Z20</f>
        <v>0.6253974999999983</v>
      </c>
      <c r="I20" s="171">
        <f>'Open Int.'!O20</f>
        <v>0.9633507853403142</v>
      </c>
      <c r="J20" s="185">
        <f>IF(Volume!D20=0,0,Volume!F20/Volume!D20)</f>
        <v>0</v>
      </c>
      <c r="K20" s="187">
        <f>IF('Open Int.'!E20=0,0,'Open Int.'!H20/'Open Int.'!E20)</f>
        <v>0.2857142857142857</v>
      </c>
    </row>
    <row r="21" spans="1:11" ht="15">
      <c r="A21" s="201" t="s">
        <v>403</v>
      </c>
      <c r="B21" s="287">
        <f>Margins!B21</f>
        <v>400</v>
      </c>
      <c r="C21" s="287">
        <f>Volume!J21</f>
        <v>851.5</v>
      </c>
      <c r="D21" s="182">
        <f>Volume!M21</f>
        <v>4.4977603239860064</v>
      </c>
      <c r="E21" s="175">
        <f>Volume!C21*100</f>
        <v>186</v>
      </c>
      <c r="F21" s="347">
        <f>'Open Int.'!D21*100</f>
        <v>8</v>
      </c>
      <c r="G21" s="176">
        <f>'Open Int.'!R21</f>
        <v>144.38034</v>
      </c>
      <c r="H21" s="176">
        <f>'Open Int.'!Z21</f>
        <v>16.514077999999984</v>
      </c>
      <c r="I21" s="171">
        <f>'Open Int.'!O21</f>
        <v>0.979240386883699</v>
      </c>
      <c r="J21" s="185">
        <f>IF(Volume!D21=0,0,Volume!F21/Volume!D21)</f>
        <v>0</v>
      </c>
      <c r="K21" s="187">
        <f>IF('Open Int.'!E21=0,0,'Open Int.'!H21/'Open Int.'!E21)</f>
        <v>0</v>
      </c>
    </row>
    <row r="22" spans="1:11" ht="15">
      <c r="A22" s="201" t="s">
        <v>88</v>
      </c>
      <c r="B22" s="287">
        <f>Margins!B22</f>
        <v>4300</v>
      </c>
      <c r="C22" s="287">
        <f>Volume!J22</f>
        <v>51.3</v>
      </c>
      <c r="D22" s="182">
        <f>Volume!M22</f>
        <v>6.874999999999994</v>
      </c>
      <c r="E22" s="175">
        <f>Volume!C22*100</f>
        <v>950</v>
      </c>
      <c r="F22" s="347">
        <f>'Open Int.'!D22*100</f>
        <v>10</v>
      </c>
      <c r="G22" s="176">
        <f>'Open Int.'!R22</f>
        <v>135.464319</v>
      </c>
      <c r="H22" s="176">
        <f>'Open Int.'!Z22</f>
        <v>20.458238999999992</v>
      </c>
      <c r="I22" s="171">
        <f>'Open Int.'!O22</f>
        <v>0.8720078163165608</v>
      </c>
      <c r="J22" s="185">
        <f>IF(Volume!D22=0,0,Volume!F22/Volume!D22)</f>
        <v>0.08256880733944955</v>
      </c>
      <c r="K22" s="187">
        <f>IF('Open Int.'!E22=0,0,'Open Int.'!H22/'Open Int.'!E22)</f>
        <v>0.13701923076923078</v>
      </c>
    </row>
    <row r="23" spans="1:11" ht="15">
      <c r="A23" s="201" t="s">
        <v>136</v>
      </c>
      <c r="B23" s="287">
        <f>Margins!B23</f>
        <v>4775</v>
      </c>
      <c r="C23" s="287">
        <f>Volume!J23</f>
        <v>38.85</v>
      </c>
      <c r="D23" s="182">
        <f>Volume!M23</f>
        <v>-0.5121638924455717</v>
      </c>
      <c r="E23" s="175">
        <f>Volume!C23*100</f>
        <v>38</v>
      </c>
      <c r="F23" s="347">
        <f>'Open Int.'!D23*100</f>
        <v>3</v>
      </c>
      <c r="G23" s="176">
        <f>'Open Int.'!R23</f>
        <v>95.963676375</v>
      </c>
      <c r="H23" s="176">
        <f>'Open Int.'!Z23</f>
        <v>1.94865362500002</v>
      </c>
      <c r="I23" s="171">
        <f>'Open Int.'!O23</f>
        <v>0.945872801082544</v>
      </c>
      <c r="J23" s="185">
        <f>IF(Volume!D23=0,0,Volume!F23/Volume!D23)</f>
        <v>0.09090909090909091</v>
      </c>
      <c r="K23" s="187">
        <f>IF('Open Int.'!E23=0,0,'Open Int.'!H23/'Open Int.'!E23)</f>
        <v>0.14869888475836432</v>
      </c>
    </row>
    <row r="24" spans="1:11" ht="15">
      <c r="A24" s="201" t="s">
        <v>157</v>
      </c>
      <c r="B24" s="287">
        <f>Margins!B24</f>
        <v>350</v>
      </c>
      <c r="C24" s="287">
        <f>Volume!J24</f>
        <v>716.5</v>
      </c>
      <c r="D24" s="182">
        <f>Volume!M24</f>
        <v>0.5825787885168776</v>
      </c>
      <c r="E24" s="175">
        <f>Volume!C24*100</f>
        <v>40</v>
      </c>
      <c r="F24" s="347">
        <f>'Open Int.'!D24*100</f>
        <v>1</v>
      </c>
      <c r="G24" s="176">
        <f>'Open Int.'!R24</f>
        <v>147.505855</v>
      </c>
      <c r="H24" s="176">
        <f>'Open Int.'!Z24</f>
        <v>2.0012439999999856</v>
      </c>
      <c r="I24" s="171">
        <f>'Open Int.'!O24</f>
        <v>0.8818429105746345</v>
      </c>
      <c r="J24" s="185">
        <f>IF(Volume!D24=0,0,Volume!F24/Volume!D24)</f>
        <v>0</v>
      </c>
      <c r="K24" s="187">
        <f>IF('Open Int.'!E24=0,0,'Open Int.'!H24/'Open Int.'!E24)</f>
        <v>0</v>
      </c>
    </row>
    <row r="25" spans="1:11" s="8" customFormat="1" ht="15">
      <c r="A25" s="201" t="s">
        <v>193</v>
      </c>
      <c r="B25" s="287">
        <f>Margins!B25</f>
        <v>100</v>
      </c>
      <c r="C25" s="287">
        <f>Volume!J25</f>
        <v>2383.65</v>
      </c>
      <c r="D25" s="182">
        <f>Volume!M25</f>
        <v>4.500219202104344</v>
      </c>
      <c r="E25" s="175">
        <f>Volume!C25*100</f>
        <v>19</v>
      </c>
      <c r="F25" s="347">
        <f>'Open Int.'!D25*100</f>
        <v>-4</v>
      </c>
      <c r="G25" s="176">
        <f>'Open Int.'!R25</f>
        <v>333.7348365</v>
      </c>
      <c r="H25" s="176">
        <f>'Open Int.'!Z25</f>
        <v>2.41958649999998</v>
      </c>
      <c r="I25" s="171">
        <f>'Open Int.'!O25</f>
        <v>0.9254338975787444</v>
      </c>
      <c r="J25" s="185">
        <f>IF(Volume!D25=0,0,Volume!F25/Volume!D25)</f>
        <v>0.004705882352941176</v>
      </c>
      <c r="K25" s="187">
        <f>IF('Open Int.'!E25=0,0,'Open Int.'!H25/'Open Int.'!E25)</f>
        <v>0.11428571428571428</v>
      </c>
    </row>
    <row r="26" spans="1:11" s="8" customFormat="1" ht="15">
      <c r="A26" s="201" t="s">
        <v>280</v>
      </c>
      <c r="B26" s="287">
        <f>Margins!B26</f>
        <v>1900</v>
      </c>
      <c r="C26" s="287">
        <f>Volume!J26</f>
        <v>162</v>
      </c>
      <c r="D26" s="182">
        <f>Volume!M26</f>
        <v>-0.3076923076923077</v>
      </c>
      <c r="E26" s="175">
        <f>Volume!C26*100</f>
        <v>-70</v>
      </c>
      <c r="F26" s="347">
        <f>'Open Int.'!D26*100</f>
        <v>0</v>
      </c>
      <c r="G26" s="176">
        <f>'Open Int.'!R26</f>
        <v>175.47678</v>
      </c>
      <c r="H26" s="176">
        <f>'Open Int.'!Z26</f>
        <v>0.07590499999997746</v>
      </c>
      <c r="I26" s="171">
        <f>'Open Int.'!O26</f>
        <v>0.9412383792317137</v>
      </c>
      <c r="J26" s="185">
        <f>IF(Volume!D26=0,0,Volume!F26/Volume!D26)</f>
        <v>0</v>
      </c>
      <c r="K26" s="187">
        <f>IF('Open Int.'!E26=0,0,'Open Int.'!H26/'Open Int.'!E26)</f>
        <v>0.04655493482309125</v>
      </c>
    </row>
    <row r="27" spans="1:11" s="8" customFormat="1" ht="15">
      <c r="A27" s="201" t="s">
        <v>281</v>
      </c>
      <c r="B27" s="287">
        <f>Margins!B27</f>
        <v>4800</v>
      </c>
      <c r="C27" s="287">
        <f>Volume!J27</f>
        <v>71.7</v>
      </c>
      <c r="D27" s="182">
        <f>Volume!M27</f>
        <v>-1.443298969072161</v>
      </c>
      <c r="E27" s="175">
        <f>Volume!C27*100</f>
        <v>-60</v>
      </c>
      <c r="F27" s="347">
        <f>'Open Int.'!D27*100</f>
        <v>-2</v>
      </c>
      <c r="G27" s="176">
        <f>'Open Int.'!R27</f>
        <v>128.234016</v>
      </c>
      <c r="H27" s="176">
        <f>'Open Int.'!Z27</f>
        <v>-4.182624000000004</v>
      </c>
      <c r="I27" s="171">
        <f>'Open Int.'!O27</f>
        <v>0.9414922168545357</v>
      </c>
      <c r="J27" s="185">
        <f>IF(Volume!D27=0,0,Volume!F27/Volume!D27)</f>
        <v>0.1875</v>
      </c>
      <c r="K27" s="187">
        <f>IF('Open Int.'!E27=0,0,'Open Int.'!H27/'Open Int.'!E27)</f>
        <v>0.2168284789644013</v>
      </c>
    </row>
    <row r="28" spans="1:11" ht="15">
      <c r="A28" s="201" t="s">
        <v>76</v>
      </c>
      <c r="B28" s="287">
        <f>Margins!B28</f>
        <v>1400</v>
      </c>
      <c r="C28" s="287">
        <f>Volume!J28</f>
        <v>304.5</v>
      </c>
      <c r="D28" s="182">
        <f>Volume!M28</f>
        <v>1.4830861523079448</v>
      </c>
      <c r="E28" s="175">
        <f>Volume!C28*100</f>
        <v>1</v>
      </c>
      <c r="F28" s="347">
        <f>'Open Int.'!D28*100</f>
        <v>4</v>
      </c>
      <c r="G28" s="176">
        <f>'Open Int.'!R28</f>
        <v>218.94768</v>
      </c>
      <c r="H28" s="176">
        <f>'Open Int.'!Z28</f>
        <v>10.676974000000001</v>
      </c>
      <c r="I28" s="171">
        <f>'Open Int.'!O28</f>
        <v>0.8099688473520249</v>
      </c>
      <c r="J28" s="185">
        <f>IF(Volume!D28=0,0,Volume!F28/Volume!D28)</f>
        <v>0</v>
      </c>
      <c r="K28" s="187">
        <f>IF('Open Int.'!E28=0,0,'Open Int.'!H28/'Open Int.'!E28)</f>
        <v>0.25</v>
      </c>
    </row>
    <row r="29" spans="1:11" ht="15">
      <c r="A29" s="201" t="s">
        <v>77</v>
      </c>
      <c r="B29" s="287">
        <f>Margins!B29</f>
        <v>1900</v>
      </c>
      <c r="C29" s="287">
        <f>Volume!J29</f>
        <v>264.55</v>
      </c>
      <c r="D29" s="182">
        <f>Volume!M29</f>
        <v>-0.9176029962546773</v>
      </c>
      <c r="E29" s="175">
        <f>Volume!C29*100</f>
        <v>-7.000000000000001</v>
      </c>
      <c r="F29" s="347">
        <f>'Open Int.'!D29*100</f>
        <v>-3</v>
      </c>
      <c r="G29" s="176">
        <f>'Open Int.'!R29</f>
        <v>146.77234</v>
      </c>
      <c r="H29" s="176">
        <f>'Open Int.'!Z29</f>
        <v>-4.6567099999999755</v>
      </c>
      <c r="I29" s="171">
        <f>'Open Int.'!O29</f>
        <v>0.9267123287671233</v>
      </c>
      <c r="J29" s="185">
        <f>IF(Volume!D29=0,0,Volume!F29/Volume!D29)</f>
        <v>0.4444444444444444</v>
      </c>
      <c r="K29" s="187">
        <f>IF('Open Int.'!E29=0,0,'Open Int.'!H29/'Open Int.'!E29)</f>
        <v>0.84375</v>
      </c>
    </row>
    <row r="30" spans="1:11" ht="15">
      <c r="A30" s="201" t="s">
        <v>282</v>
      </c>
      <c r="B30" s="287">
        <f>Margins!B30</f>
        <v>1050</v>
      </c>
      <c r="C30" s="287">
        <f>Volume!J30</f>
        <v>175.35</v>
      </c>
      <c r="D30" s="182">
        <f>Volume!M30</f>
        <v>2.155549082435181</v>
      </c>
      <c r="E30" s="175">
        <f>Volume!C30*100</f>
        <v>167</v>
      </c>
      <c r="F30" s="347">
        <f>'Open Int.'!D30*100</f>
        <v>-3</v>
      </c>
      <c r="G30" s="176">
        <f>'Open Int.'!R30</f>
        <v>37.54155825</v>
      </c>
      <c r="H30" s="176">
        <f>'Open Int.'!Z30</f>
        <v>-0.36133650000000017</v>
      </c>
      <c r="I30" s="171">
        <f>'Open Int.'!O30</f>
        <v>0.9450711132908288</v>
      </c>
      <c r="J30" s="185">
        <f>IF(Volume!D30=0,0,Volume!F30/Volume!D30)</f>
        <v>0</v>
      </c>
      <c r="K30" s="187">
        <f>IF('Open Int.'!E30=0,0,'Open Int.'!H30/'Open Int.'!E30)</f>
        <v>0</v>
      </c>
    </row>
    <row r="31" spans="1:11" s="8" customFormat="1" ht="15">
      <c r="A31" s="201" t="s">
        <v>34</v>
      </c>
      <c r="B31" s="287">
        <f>Margins!B31</f>
        <v>275</v>
      </c>
      <c r="C31" s="287">
        <f>Volume!J31</f>
        <v>1806.75</v>
      </c>
      <c r="D31" s="182">
        <f>Volume!M31</f>
        <v>0.4056795131845817</v>
      </c>
      <c r="E31" s="175">
        <f>Volume!C31*100</f>
        <v>-32</v>
      </c>
      <c r="F31" s="347">
        <f>'Open Int.'!D31*100</f>
        <v>0</v>
      </c>
      <c r="G31" s="176">
        <f>'Open Int.'!R31</f>
        <v>186.91732125</v>
      </c>
      <c r="H31" s="176">
        <f>'Open Int.'!Z31</f>
        <v>-0.13550625000002015</v>
      </c>
      <c r="I31" s="171">
        <f>'Open Int.'!O31</f>
        <v>0.9875066454013822</v>
      </c>
      <c r="J31" s="185">
        <f>IF(Volume!D31=0,0,Volume!F31/Volume!D31)</f>
        <v>0</v>
      </c>
      <c r="K31" s="187">
        <f>IF('Open Int.'!E31=0,0,'Open Int.'!H31/'Open Int.'!E31)</f>
        <v>0</v>
      </c>
    </row>
    <row r="32" spans="1:11" s="8" customFormat="1" ht="15">
      <c r="A32" s="201" t="s">
        <v>283</v>
      </c>
      <c r="B32" s="287">
        <f>Margins!B32</f>
        <v>250</v>
      </c>
      <c r="C32" s="287">
        <f>Volume!J32</f>
        <v>1235.8</v>
      </c>
      <c r="D32" s="182">
        <f>Volume!M32</f>
        <v>3.0262609420591877</v>
      </c>
      <c r="E32" s="175">
        <f>Volume!C32*100</f>
        <v>69</v>
      </c>
      <c r="F32" s="347">
        <f>'Open Int.'!D32*100</f>
        <v>1</v>
      </c>
      <c r="G32" s="176">
        <f>'Open Int.'!R32</f>
        <v>117.89532</v>
      </c>
      <c r="H32" s="176">
        <f>'Open Int.'!Z32</f>
        <v>4.482595000000003</v>
      </c>
      <c r="I32" s="171">
        <f>'Open Int.'!O32</f>
        <v>0.9316037735849056</v>
      </c>
      <c r="J32" s="185">
        <f>IF(Volume!D32=0,0,Volume!F32/Volume!D32)</f>
        <v>0</v>
      </c>
      <c r="K32" s="187">
        <f>IF('Open Int.'!E32=0,0,'Open Int.'!H32/'Open Int.'!E32)</f>
        <v>0.24444444444444444</v>
      </c>
    </row>
    <row r="33" spans="1:11" s="8" customFormat="1" ht="15">
      <c r="A33" s="201" t="s">
        <v>137</v>
      </c>
      <c r="B33" s="287">
        <f>Margins!B33</f>
        <v>1000</v>
      </c>
      <c r="C33" s="287">
        <f>Volume!J33</f>
        <v>304.95</v>
      </c>
      <c r="D33" s="182">
        <f>Volume!M33</f>
        <v>-1.501937984496135</v>
      </c>
      <c r="E33" s="175">
        <f>Volume!C33*100</f>
        <v>113.99999999999999</v>
      </c>
      <c r="F33" s="347">
        <f>'Open Int.'!D33*100</f>
        <v>1</v>
      </c>
      <c r="G33" s="176">
        <f>'Open Int.'!R33</f>
        <v>341.574495</v>
      </c>
      <c r="H33" s="176">
        <f>'Open Int.'!Z33</f>
        <v>-4.001025000000027</v>
      </c>
      <c r="I33" s="171">
        <f>'Open Int.'!O33</f>
        <v>0.8767074368359968</v>
      </c>
      <c r="J33" s="185">
        <f>IF(Volume!D33=0,0,Volume!F33/Volume!D33)</f>
        <v>0</v>
      </c>
      <c r="K33" s="187">
        <f>IF('Open Int.'!E33=0,0,'Open Int.'!H33/'Open Int.'!E33)</f>
        <v>0.09900990099009901</v>
      </c>
    </row>
    <row r="34" spans="1:11" s="8" customFormat="1" ht="15">
      <c r="A34" s="201" t="s">
        <v>231</v>
      </c>
      <c r="B34" s="287">
        <f>Margins!B34</f>
        <v>500</v>
      </c>
      <c r="C34" s="287">
        <f>Volume!J34</f>
        <v>896.5</v>
      </c>
      <c r="D34" s="182">
        <f>Volume!M34</f>
        <v>1.3337854639990905</v>
      </c>
      <c r="E34" s="175">
        <f>Volume!C34*100</f>
        <v>112.00000000000001</v>
      </c>
      <c r="F34" s="347">
        <f>'Open Int.'!D34*100</f>
        <v>4</v>
      </c>
      <c r="G34" s="176">
        <f>'Open Int.'!R34</f>
        <v>1099.781375</v>
      </c>
      <c r="H34" s="176">
        <f>'Open Int.'!Z34</f>
        <v>56.012314999999944</v>
      </c>
      <c r="I34" s="171">
        <f>'Open Int.'!O34</f>
        <v>0.8814346851436723</v>
      </c>
      <c r="J34" s="185">
        <f>IF(Volume!D34=0,0,Volume!F34/Volume!D34)</f>
        <v>0.042105263157894736</v>
      </c>
      <c r="K34" s="187">
        <f>IF('Open Int.'!E34=0,0,'Open Int.'!H34/'Open Int.'!E34)</f>
        <v>0.27070063694267515</v>
      </c>
    </row>
    <row r="35" spans="1:11" ht="15">
      <c r="A35" s="201" t="s">
        <v>1</v>
      </c>
      <c r="B35" s="287">
        <f>Margins!B35</f>
        <v>300</v>
      </c>
      <c r="C35" s="287">
        <f>Volume!J35</f>
        <v>1654.35</v>
      </c>
      <c r="D35" s="182">
        <f>Volume!M35</f>
        <v>1.3725910720303847</v>
      </c>
      <c r="E35" s="175">
        <f>Volume!C35*100</f>
        <v>-7.000000000000001</v>
      </c>
      <c r="F35" s="347">
        <f>'Open Int.'!D35*100</f>
        <v>1</v>
      </c>
      <c r="G35" s="176">
        <f>'Open Int.'!R35</f>
        <v>512.18676</v>
      </c>
      <c r="H35" s="176">
        <f>'Open Int.'!Z35</f>
        <v>12.026724000000058</v>
      </c>
      <c r="I35" s="171">
        <f>'Open Int.'!O35</f>
        <v>0.8648255813953488</v>
      </c>
      <c r="J35" s="185">
        <f>IF(Volume!D35=0,0,Volume!F35/Volume!D35)</f>
        <v>0</v>
      </c>
      <c r="K35" s="187">
        <f>IF('Open Int.'!E35=0,0,'Open Int.'!H35/'Open Int.'!E35)</f>
        <v>0.5405405405405406</v>
      </c>
    </row>
    <row r="36" spans="1:11" ht="15">
      <c r="A36" s="201" t="s">
        <v>158</v>
      </c>
      <c r="B36" s="287">
        <f>Margins!B36</f>
        <v>1900</v>
      </c>
      <c r="C36" s="287">
        <f>Volume!J36</f>
        <v>119.75</v>
      </c>
      <c r="D36" s="182">
        <f>Volume!M36</f>
        <v>0.7996632996633021</v>
      </c>
      <c r="E36" s="175">
        <f>Volume!C36*100</f>
        <v>-42</v>
      </c>
      <c r="F36" s="347">
        <f>'Open Int.'!D36*100</f>
        <v>-7.000000000000001</v>
      </c>
      <c r="G36" s="176">
        <f>'Open Int.'!R36</f>
        <v>51.830195</v>
      </c>
      <c r="H36" s="176">
        <f>'Open Int.'!Z36</f>
        <v>-2.9520489999999953</v>
      </c>
      <c r="I36" s="171">
        <f>'Open Int.'!O36</f>
        <v>0.9503950834064969</v>
      </c>
      <c r="J36" s="185">
        <f>IF(Volume!D36=0,0,Volume!F36/Volume!D36)</f>
        <v>0</v>
      </c>
      <c r="K36" s="187">
        <f>IF('Open Int.'!E36=0,0,'Open Int.'!H36/'Open Int.'!E36)</f>
        <v>0.030303030303030304</v>
      </c>
    </row>
    <row r="37" spans="1:11" ht="15">
      <c r="A37" s="201" t="s">
        <v>404</v>
      </c>
      <c r="B37" s="287">
        <f>Margins!B37</f>
        <v>4950</v>
      </c>
      <c r="C37" s="287">
        <f>Volume!J37</f>
        <v>37.15</v>
      </c>
      <c r="D37" s="182">
        <f>Volume!M37</f>
        <v>0.13477088948786295</v>
      </c>
      <c r="E37" s="175">
        <f>Volume!C37*100</f>
        <v>-50</v>
      </c>
      <c r="F37" s="347">
        <f>'Open Int.'!D37*100</f>
        <v>0</v>
      </c>
      <c r="G37" s="176">
        <f>'Open Int.'!R37</f>
        <v>79.956459</v>
      </c>
      <c r="H37" s="176">
        <f>'Open Int.'!Z37</f>
        <v>-0.03930300000000386</v>
      </c>
      <c r="I37" s="171">
        <f>'Open Int.'!O37</f>
        <v>0.953541858325667</v>
      </c>
      <c r="J37" s="185">
        <f>IF(Volume!D37=0,0,Volume!F37/Volume!D37)</f>
        <v>0</v>
      </c>
      <c r="K37" s="187">
        <f>IF('Open Int.'!E37=0,0,'Open Int.'!H37/'Open Int.'!E37)</f>
        <v>0.016483516483516484</v>
      </c>
    </row>
    <row r="38" spans="1:11" ht="15">
      <c r="A38" s="201" t="s">
        <v>405</v>
      </c>
      <c r="B38" s="287">
        <f>Margins!B38</f>
        <v>850</v>
      </c>
      <c r="C38" s="287">
        <f>Volume!J38</f>
        <v>311.45</v>
      </c>
      <c r="D38" s="182">
        <f>Volume!M38</f>
        <v>3.4889516530985216</v>
      </c>
      <c r="E38" s="175">
        <f>Volume!C38*100</f>
        <v>71</v>
      </c>
      <c r="F38" s="347">
        <f>'Open Int.'!D38*100</f>
        <v>8</v>
      </c>
      <c r="G38" s="176">
        <f>'Open Int.'!R38</f>
        <v>73.701528</v>
      </c>
      <c r="H38" s="176">
        <f>'Open Int.'!Z38</f>
        <v>7.856677499999989</v>
      </c>
      <c r="I38" s="171">
        <f>'Open Int.'!O38</f>
        <v>0.9870689655172413</v>
      </c>
      <c r="J38" s="185">
        <f>IF(Volume!D38=0,0,Volume!F38/Volume!D38)</f>
        <v>0</v>
      </c>
      <c r="K38" s="187">
        <f>IF('Open Int.'!E38=0,0,'Open Int.'!H38/'Open Int.'!E38)</f>
        <v>0</v>
      </c>
    </row>
    <row r="39" spans="1:11" ht="15">
      <c r="A39" s="201" t="s">
        <v>284</v>
      </c>
      <c r="B39" s="287">
        <f>Margins!B39</f>
        <v>300</v>
      </c>
      <c r="C39" s="287">
        <f>Volume!J39</f>
        <v>615.2</v>
      </c>
      <c r="D39" s="182">
        <f>Volume!M39</f>
        <v>-0.21086780210867062</v>
      </c>
      <c r="E39" s="175">
        <f>Volume!C39*100</f>
        <v>-40</v>
      </c>
      <c r="F39" s="347">
        <f>'Open Int.'!D39*100</f>
        <v>-1</v>
      </c>
      <c r="G39" s="176">
        <f>'Open Int.'!R39</f>
        <v>57.804192</v>
      </c>
      <c r="H39" s="176">
        <f>'Open Int.'!Z39</f>
        <v>-0.47355300000000256</v>
      </c>
      <c r="I39" s="171">
        <f>'Open Int.'!O39</f>
        <v>0.9683908045977011</v>
      </c>
      <c r="J39" s="185">
        <f>IF(Volume!D39=0,0,Volume!F39/Volume!D39)</f>
        <v>0</v>
      </c>
      <c r="K39" s="187">
        <f>IF('Open Int.'!E39=0,0,'Open Int.'!H39/'Open Int.'!E39)</f>
        <v>0.07692307692307693</v>
      </c>
    </row>
    <row r="40" spans="1:11" ht="15">
      <c r="A40" s="201" t="s">
        <v>159</v>
      </c>
      <c r="B40" s="287">
        <f>Margins!B40</f>
        <v>4500</v>
      </c>
      <c r="C40" s="287">
        <f>Volume!J40</f>
        <v>50.95</v>
      </c>
      <c r="D40" s="182">
        <f>Volume!M40</f>
        <v>-0.19588638589616908</v>
      </c>
      <c r="E40" s="175">
        <f>Volume!C40*100</f>
        <v>51</v>
      </c>
      <c r="F40" s="347">
        <f>'Open Int.'!D40*100</f>
        <v>-2</v>
      </c>
      <c r="G40" s="176">
        <f>'Open Int.'!R40</f>
        <v>26.756392500000004</v>
      </c>
      <c r="H40" s="176">
        <f>'Open Int.'!Z40</f>
        <v>-0.6497999999999955</v>
      </c>
      <c r="I40" s="171">
        <f>'Open Int.'!O40</f>
        <v>0.6820908311910883</v>
      </c>
      <c r="J40" s="185">
        <f>IF(Volume!D40=0,0,Volume!F40/Volume!D40)</f>
        <v>0</v>
      </c>
      <c r="K40" s="187">
        <f>IF('Open Int.'!E40=0,0,'Open Int.'!H40/'Open Int.'!E40)</f>
        <v>0</v>
      </c>
    </row>
    <row r="41" spans="1:11" ht="15">
      <c r="A41" s="201" t="s">
        <v>2</v>
      </c>
      <c r="B41" s="287">
        <f>Margins!B41</f>
        <v>1100</v>
      </c>
      <c r="C41" s="287">
        <f>Volume!J41</f>
        <v>332.3</v>
      </c>
      <c r="D41" s="182">
        <f>Volume!M41</f>
        <v>0.3624282694050101</v>
      </c>
      <c r="E41" s="175">
        <f>Volume!C41*100</f>
        <v>68</v>
      </c>
      <c r="F41" s="347">
        <f>'Open Int.'!D41*100</f>
        <v>5</v>
      </c>
      <c r="G41" s="176">
        <f>'Open Int.'!R41</f>
        <v>93.612233</v>
      </c>
      <c r="H41" s="176">
        <f>'Open Int.'!Z41</f>
        <v>4.526466999999997</v>
      </c>
      <c r="I41" s="171">
        <f>'Open Int.'!O41</f>
        <v>0.8531823506442796</v>
      </c>
      <c r="J41" s="185">
        <f>IF(Volume!D41=0,0,Volume!F41/Volume!D41)</f>
        <v>0</v>
      </c>
      <c r="K41" s="187">
        <f>IF('Open Int.'!E41=0,0,'Open Int.'!H41/'Open Int.'!E41)</f>
        <v>0</v>
      </c>
    </row>
    <row r="42" spans="1:11" ht="15">
      <c r="A42" s="201" t="s">
        <v>406</v>
      </c>
      <c r="B42" s="287">
        <f>Margins!B42</f>
        <v>1150</v>
      </c>
      <c r="C42" s="287">
        <f>Volume!J42</f>
        <v>220.75</v>
      </c>
      <c r="D42" s="182">
        <f>Volume!M42</f>
        <v>-2.0195295162006266</v>
      </c>
      <c r="E42" s="175">
        <f>Volume!C42*100</f>
        <v>41</v>
      </c>
      <c r="F42" s="347">
        <f>'Open Int.'!D42*100</f>
        <v>0</v>
      </c>
      <c r="G42" s="176">
        <f>'Open Int.'!R42</f>
        <v>127.41358875</v>
      </c>
      <c r="H42" s="176">
        <f>'Open Int.'!Z42</f>
        <v>-3.2480197499999974</v>
      </c>
      <c r="I42" s="171">
        <f>'Open Int.'!O42</f>
        <v>0.9938234708109185</v>
      </c>
      <c r="J42" s="185">
        <f>IF(Volume!D42=0,0,Volume!F42/Volume!D42)</f>
        <v>0</v>
      </c>
      <c r="K42" s="187">
        <f>IF('Open Int.'!E42=0,0,'Open Int.'!H42/'Open Int.'!E42)</f>
        <v>0</v>
      </c>
    </row>
    <row r="43" spans="1:11" ht="15">
      <c r="A43" s="201" t="s">
        <v>389</v>
      </c>
      <c r="B43" s="287">
        <f>Margins!B43</f>
        <v>2500</v>
      </c>
      <c r="C43" s="287">
        <f>Volume!J43</f>
        <v>159.75</v>
      </c>
      <c r="D43" s="182">
        <f>Volume!M43</f>
        <v>1.0436432637571194</v>
      </c>
      <c r="E43" s="175">
        <f>Volume!C43*100</f>
        <v>-22</v>
      </c>
      <c r="F43" s="347">
        <f>'Open Int.'!D43*100</f>
        <v>5</v>
      </c>
      <c r="G43" s="176">
        <f>'Open Int.'!R43</f>
        <v>258.4355625</v>
      </c>
      <c r="H43" s="176">
        <f>'Open Int.'!Z43</f>
        <v>13.341037499999999</v>
      </c>
      <c r="I43" s="171">
        <f>'Open Int.'!O43</f>
        <v>0.9558028125482924</v>
      </c>
      <c r="J43" s="185">
        <f>IF(Volume!D43=0,0,Volume!F43/Volume!D43)</f>
        <v>0.0410958904109589</v>
      </c>
      <c r="K43" s="187">
        <f>IF('Open Int.'!E43=0,0,'Open Int.'!H43/'Open Int.'!E43)</f>
        <v>0.17337031900138697</v>
      </c>
    </row>
    <row r="44" spans="1:11" ht="15">
      <c r="A44" s="201" t="s">
        <v>78</v>
      </c>
      <c r="B44" s="287">
        <f>Margins!B44</f>
        <v>1600</v>
      </c>
      <c r="C44" s="287">
        <f>Volume!J44</f>
        <v>285.55</v>
      </c>
      <c r="D44" s="182">
        <f>Volume!M44</f>
        <v>0.4573438874230471</v>
      </c>
      <c r="E44" s="175">
        <f>Volume!C44*100</f>
        <v>-15</v>
      </c>
      <c r="F44" s="347">
        <f>'Open Int.'!D44*100</f>
        <v>3</v>
      </c>
      <c r="G44" s="176">
        <f>'Open Int.'!R44</f>
        <v>70.725024</v>
      </c>
      <c r="H44" s="176">
        <f>'Open Int.'!Z44</f>
        <v>2.277624000000003</v>
      </c>
      <c r="I44" s="171">
        <f>'Open Int.'!O44</f>
        <v>0.9560723514211886</v>
      </c>
      <c r="J44" s="185">
        <f>IF(Volume!D44=0,0,Volume!F44/Volume!D44)</f>
        <v>0</v>
      </c>
      <c r="K44" s="187">
        <f>IF('Open Int.'!E44=0,0,'Open Int.'!H44/'Open Int.'!E44)</f>
        <v>0.1111111111111111</v>
      </c>
    </row>
    <row r="45" spans="1:11" ht="15">
      <c r="A45" s="201" t="s">
        <v>138</v>
      </c>
      <c r="B45" s="287">
        <f>Margins!B45</f>
        <v>425</v>
      </c>
      <c r="C45" s="287">
        <f>Volume!J45</f>
        <v>718.4</v>
      </c>
      <c r="D45" s="182">
        <f>Volume!M45</f>
        <v>1.4904287631560293</v>
      </c>
      <c r="E45" s="175">
        <f>Volume!C45*100</f>
        <v>-5</v>
      </c>
      <c r="F45" s="347">
        <f>'Open Int.'!D45*100</f>
        <v>1</v>
      </c>
      <c r="G45" s="176">
        <f>'Open Int.'!R45</f>
        <v>495.503828</v>
      </c>
      <c r="H45" s="176">
        <f>'Open Int.'!Z45</f>
        <v>10.676127500000007</v>
      </c>
      <c r="I45" s="171">
        <f>'Open Int.'!O45</f>
        <v>0.9349929139195268</v>
      </c>
      <c r="J45" s="185">
        <f>IF(Volume!D45=0,0,Volume!F45/Volume!D45)</f>
        <v>0</v>
      </c>
      <c r="K45" s="187">
        <f>IF('Open Int.'!E45=0,0,'Open Int.'!H45/'Open Int.'!E45)</f>
        <v>0.18867924528301888</v>
      </c>
    </row>
    <row r="46" spans="1:11" ht="15">
      <c r="A46" s="201" t="s">
        <v>160</v>
      </c>
      <c r="B46" s="287">
        <f>Margins!B46</f>
        <v>550</v>
      </c>
      <c r="C46" s="287">
        <f>Volume!J46</f>
        <v>494.45</v>
      </c>
      <c r="D46" s="182">
        <f>Volume!M46</f>
        <v>0.1113585746102473</v>
      </c>
      <c r="E46" s="175">
        <f>Volume!C46*100</f>
        <v>-41</v>
      </c>
      <c r="F46" s="347">
        <f>'Open Int.'!D46*100</f>
        <v>4</v>
      </c>
      <c r="G46" s="176">
        <f>'Open Int.'!R46</f>
        <v>94.33858775</v>
      </c>
      <c r="H46" s="176">
        <f>'Open Int.'!Z46</f>
        <v>3.310348250000004</v>
      </c>
      <c r="I46" s="171">
        <f>'Open Int.'!O46</f>
        <v>0.9717497837993658</v>
      </c>
      <c r="J46" s="185">
        <f>IF(Volume!D46=0,0,Volume!F46/Volume!D46)</f>
        <v>0</v>
      </c>
      <c r="K46" s="187">
        <f>IF('Open Int.'!E46=0,0,'Open Int.'!H46/'Open Int.'!E46)</f>
        <v>0.058823529411764705</v>
      </c>
    </row>
    <row r="47" spans="1:11" ht="15">
      <c r="A47" s="201" t="s">
        <v>161</v>
      </c>
      <c r="B47" s="287">
        <f>Margins!B47</f>
        <v>6900</v>
      </c>
      <c r="C47" s="287">
        <f>Volume!J47</f>
        <v>35.95</v>
      </c>
      <c r="D47" s="182">
        <f>Volume!M47</f>
        <v>0.7002801120448179</v>
      </c>
      <c r="E47" s="175">
        <f>Volume!C47*100</f>
        <v>-12</v>
      </c>
      <c r="F47" s="347">
        <f>'Open Int.'!D47*100</f>
        <v>-2</v>
      </c>
      <c r="G47" s="176">
        <f>'Open Int.'!R47</f>
        <v>30.858042</v>
      </c>
      <c r="H47" s="176">
        <f>'Open Int.'!Z47</f>
        <v>-0.3519690000000004</v>
      </c>
      <c r="I47" s="171">
        <f>'Open Int.'!O47</f>
        <v>0.8906752411575563</v>
      </c>
      <c r="J47" s="185">
        <f>IF(Volume!D47=0,0,Volume!F47/Volume!D47)</f>
        <v>0</v>
      </c>
      <c r="K47" s="187">
        <f>IF('Open Int.'!E47=0,0,'Open Int.'!H47/'Open Int.'!E47)</f>
        <v>0.0321285140562249</v>
      </c>
    </row>
    <row r="48" spans="1:11" ht="15">
      <c r="A48" s="201" t="s">
        <v>390</v>
      </c>
      <c r="B48" s="287">
        <f>Margins!B48</f>
        <v>1800</v>
      </c>
      <c r="C48" s="287">
        <f>Volume!J48</f>
        <v>299.7</v>
      </c>
      <c r="D48" s="182">
        <f>Volume!M48</f>
        <v>-0.11664722546243049</v>
      </c>
      <c r="E48" s="175">
        <f>Volume!C48*100</f>
        <v>-28.000000000000004</v>
      </c>
      <c r="F48" s="347">
        <f>'Open Int.'!D48*100</f>
        <v>2</v>
      </c>
      <c r="G48" s="176">
        <f>'Open Int.'!R48</f>
        <v>25.948026</v>
      </c>
      <c r="H48" s="176">
        <f>'Open Int.'!Z48</f>
        <v>0.563796</v>
      </c>
      <c r="I48" s="171">
        <f>'Open Int.'!O48</f>
        <v>0.8503118503118503</v>
      </c>
      <c r="J48" s="185">
        <f>IF(Volume!D48=0,0,Volume!F48/Volume!D48)</f>
        <v>0</v>
      </c>
      <c r="K48" s="187">
        <f>IF('Open Int.'!E48=0,0,'Open Int.'!H48/'Open Int.'!E48)</f>
        <v>0</v>
      </c>
    </row>
    <row r="49" spans="1:11" ht="15">
      <c r="A49" s="201" t="s">
        <v>3</v>
      </c>
      <c r="B49" s="287">
        <f>Margins!B49</f>
        <v>1250</v>
      </c>
      <c r="C49" s="287">
        <f>Volume!J49</f>
        <v>205.75</v>
      </c>
      <c r="D49" s="182">
        <f>Volume!M49</f>
        <v>-0.048579062424092455</v>
      </c>
      <c r="E49" s="175">
        <f>Volume!C49*100</f>
        <v>55.00000000000001</v>
      </c>
      <c r="F49" s="347">
        <f>'Open Int.'!D49*100</f>
        <v>5</v>
      </c>
      <c r="G49" s="176">
        <f>'Open Int.'!R49</f>
        <v>373.41053125</v>
      </c>
      <c r="H49" s="176">
        <f>'Open Int.'!Z49</f>
        <v>19.502918749999992</v>
      </c>
      <c r="I49" s="171">
        <f>'Open Int.'!O49</f>
        <v>0.8209931813485777</v>
      </c>
      <c r="J49" s="185">
        <f>IF(Volume!D49=0,0,Volume!F49/Volume!D49)</f>
        <v>0.17647058823529413</v>
      </c>
      <c r="K49" s="187">
        <f>IF('Open Int.'!E49=0,0,'Open Int.'!H49/'Open Int.'!E49)</f>
        <v>0.14285714285714285</v>
      </c>
    </row>
    <row r="50" spans="1:11" ht="15">
      <c r="A50" s="201" t="s">
        <v>217</v>
      </c>
      <c r="B50" s="287">
        <f>Margins!B50</f>
        <v>1050</v>
      </c>
      <c r="C50" s="287">
        <f>Volume!J50</f>
        <v>372.1</v>
      </c>
      <c r="D50" s="182">
        <f>Volume!M50</f>
        <v>-0.1341921631776704</v>
      </c>
      <c r="E50" s="175">
        <f>Volume!C50*100</f>
        <v>-75</v>
      </c>
      <c r="F50" s="347">
        <f>'Open Int.'!D50*100</f>
        <v>-2</v>
      </c>
      <c r="G50" s="176">
        <f>'Open Int.'!R50</f>
        <v>73.608822</v>
      </c>
      <c r="H50" s="176">
        <f>'Open Int.'!Z50</f>
        <v>-1.3117230000000006</v>
      </c>
      <c r="I50" s="171">
        <f>'Open Int.'!O50</f>
        <v>0.9877919320594479</v>
      </c>
      <c r="J50" s="185">
        <f>IF(Volume!D50=0,0,Volume!F50/Volume!D50)</f>
        <v>0</v>
      </c>
      <c r="K50" s="187">
        <f>IF('Open Int.'!E50=0,0,'Open Int.'!H50/'Open Int.'!E50)</f>
        <v>0.13043478260869565</v>
      </c>
    </row>
    <row r="51" spans="1:11" ht="15">
      <c r="A51" s="201" t="s">
        <v>162</v>
      </c>
      <c r="B51" s="287">
        <f>Margins!B51</f>
        <v>1200</v>
      </c>
      <c r="C51" s="287">
        <f>Volume!J51</f>
        <v>382.7</v>
      </c>
      <c r="D51" s="182">
        <f>Volume!M51</f>
        <v>-0.4940197607904404</v>
      </c>
      <c r="E51" s="175">
        <f>Volume!C51*100</f>
        <v>-64</v>
      </c>
      <c r="F51" s="347">
        <f>'Open Int.'!D51*100</f>
        <v>-9</v>
      </c>
      <c r="G51" s="176">
        <f>'Open Int.'!R51</f>
        <v>14.9253</v>
      </c>
      <c r="H51" s="176">
        <f>'Open Int.'!Z51</f>
        <v>-1.5048120000000011</v>
      </c>
      <c r="I51" s="171">
        <f>'Open Int.'!O51</f>
        <v>0.9476923076923077</v>
      </c>
      <c r="J51" s="185">
        <f>IF(Volume!D51=0,0,Volume!F51/Volume!D51)</f>
        <v>0</v>
      </c>
      <c r="K51" s="187">
        <f>IF('Open Int.'!E51=0,0,'Open Int.'!H51/'Open Int.'!E51)</f>
        <v>0</v>
      </c>
    </row>
    <row r="52" spans="1:11" ht="15">
      <c r="A52" s="201" t="s">
        <v>285</v>
      </c>
      <c r="B52" s="287">
        <f>Margins!B52</f>
        <v>1000</v>
      </c>
      <c r="C52" s="287">
        <f>Volume!J52</f>
        <v>266.95</v>
      </c>
      <c r="D52" s="182">
        <f>Volume!M52</f>
        <v>1.695238095238091</v>
      </c>
      <c r="E52" s="175">
        <f>Volume!C52*100</f>
        <v>84</v>
      </c>
      <c r="F52" s="347">
        <f>'Open Int.'!D52*100</f>
        <v>6</v>
      </c>
      <c r="G52" s="176">
        <f>'Open Int.'!R52</f>
        <v>31.07298</v>
      </c>
      <c r="H52" s="176">
        <f>'Open Int.'!Z52</f>
        <v>2.381730000000001</v>
      </c>
      <c r="I52" s="171">
        <f>'Open Int.'!O52</f>
        <v>0.9518900343642611</v>
      </c>
      <c r="J52" s="185">
        <f>IF(Volume!D52=0,0,Volume!F52/Volume!D52)</f>
        <v>0</v>
      </c>
      <c r="K52" s="187">
        <f>IF('Open Int.'!E52=0,0,'Open Int.'!H52/'Open Int.'!E52)</f>
        <v>0</v>
      </c>
    </row>
    <row r="53" spans="1:11" ht="15">
      <c r="A53" s="201" t="s">
        <v>183</v>
      </c>
      <c r="B53" s="287">
        <f>Margins!B53</f>
        <v>950</v>
      </c>
      <c r="C53" s="287">
        <f>Volume!J53</f>
        <v>378.8</v>
      </c>
      <c r="D53" s="182">
        <f>Volume!M53</f>
        <v>6.899957668971353</v>
      </c>
      <c r="E53" s="175">
        <f>Volume!C53*100</f>
        <v>614</v>
      </c>
      <c r="F53" s="347">
        <f>'Open Int.'!D53*100</f>
        <v>21</v>
      </c>
      <c r="G53" s="176">
        <f>'Open Int.'!R53</f>
        <v>35.662126</v>
      </c>
      <c r="H53" s="176">
        <f>'Open Int.'!Z53</f>
        <v>8.159250750000002</v>
      </c>
      <c r="I53" s="171">
        <f>'Open Int.'!O53</f>
        <v>0.9616548940464178</v>
      </c>
      <c r="J53" s="185">
        <f>IF(Volume!D53=0,0,Volume!F53/Volume!D53)</f>
        <v>0</v>
      </c>
      <c r="K53" s="187">
        <f>IF('Open Int.'!E53=0,0,'Open Int.'!H53/'Open Int.'!E53)</f>
        <v>0</v>
      </c>
    </row>
    <row r="54" spans="1:11" ht="15">
      <c r="A54" s="201" t="s">
        <v>218</v>
      </c>
      <c r="B54" s="287">
        <f>Margins!B54</f>
        <v>2700</v>
      </c>
      <c r="C54" s="287">
        <f>Volume!J54</f>
        <v>102.9</v>
      </c>
      <c r="D54" s="182">
        <f>Volume!M54</f>
        <v>2.4390243902439055</v>
      </c>
      <c r="E54" s="175">
        <f>Volume!C54*100</f>
        <v>3</v>
      </c>
      <c r="F54" s="347">
        <f>'Open Int.'!D54*100</f>
        <v>2</v>
      </c>
      <c r="G54" s="176">
        <f>'Open Int.'!R54</f>
        <v>82.848906</v>
      </c>
      <c r="H54" s="176">
        <f>'Open Int.'!Z54</f>
        <v>3.2744249999999937</v>
      </c>
      <c r="I54" s="171">
        <f>'Open Int.'!O54</f>
        <v>0.8993963782696177</v>
      </c>
      <c r="J54" s="185">
        <f>IF(Volume!D54=0,0,Volume!F54/Volume!D54)</f>
        <v>1.0909090909090908</v>
      </c>
      <c r="K54" s="187">
        <f>IF('Open Int.'!E54=0,0,'Open Int.'!H54/'Open Int.'!E54)</f>
        <v>0.2647058823529412</v>
      </c>
    </row>
    <row r="55" spans="1:11" ht="15">
      <c r="A55" s="201" t="s">
        <v>407</v>
      </c>
      <c r="B55" s="287">
        <f>Margins!B55</f>
        <v>5250</v>
      </c>
      <c r="C55" s="287">
        <f>Volume!J55</f>
        <v>56.95</v>
      </c>
      <c r="D55" s="182">
        <f>Volume!M55</f>
        <v>0</v>
      </c>
      <c r="E55" s="175">
        <f>Volume!C55*100</f>
        <v>-47</v>
      </c>
      <c r="F55" s="347">
        <f>'Open Int.'!D55*100</f>
        <v>1</v>
      </c>
      <c r="G55" s="176">
        <f>'Open Int.'!R55</f>
        <v>73.70041875</v>
      </c>
      <c r="H55" s="176">
        <f>'Open Int.'!Z55</f>
        <v>0.687671249999994</v>
      </c>
      <c r="I55" s="171">
        <f>'Open Int.'!O55</f>
        <v>0.9237322515212981</v>
      </c>
      <c r="J55" s="185">
        <f>IF(Volume!D55=0,0,Volume!F55/Volume!D55)</f>
        <v>0.125</v>
      </c>
      <c r="K55" s="187">
        <f>IF('Open Int.'!E55=0,0,'Open Int.'!H55/'Open Int.'!E55)</f>
        <v>0.42105263157894735</v>
      </c>
    </row>
    <row r="56" spans="1:11" ht="15">
      <c r="A56" s="201" t="s">
        <v>163</v>
      </c>
      <c r="B56" s="287">
        <f>Margins!B56</f>
        <v>62</v>
      </c>
      <c r="C56" s="287">
        <f>Volume!J56</f>
        <v>6957.05</v>
      </c>
      <c r="D56" s="182">
        <f>Volume!M56</f>
        <v>0.684539961648398</v>
      </c>
      <c r="E56" s="175">
        <f>Volume!C56*100</f>
        <v>-15</v>
      </c>
      <c r="F56" s="347">
        <f>'Open Int.'!D56*100</f>
        <v>-2</v>
      </c>
      <c r="G56" s="176">
        <f>'Open Int.'!R56</f>
        <v>380.26678735999997</v>
      </c>
      <c r="H56" s="176">
        <f>'Open Int.'!Z56</f>
        <v>-3.1552401400000463</v>
      </c>
      <c r="I56" s="171">
        <f>'Open Int.'!O56</f>
        <v>0.8830535390199638</v>
      </c>
      <c r="J56" s="185">
        <f>IF(Volume!D56=0,0,Volume!F56/Volume!D56)</f>
        <v>0.08695652173913043</v>
      </c>
      <c r="K56" s="187">
        <f>IF('Open Int.'!E56=0,0,'Open Int.'!H56/'Open Int.'!E56)</f>
        <v>0.17346938775510204</v>
      </c>
    </row>
    <row r="57" spans="1:11" ht="15">
      <c r="A57" s="201" t="s">
        <v>479</v>
      </c>
      <c r="B57" s="287">
        <f>Margins!B57</f>
        <v>400</v>
      </c>
      <c r="C57" s="287">
        <f>Volume!J57</f>
        <v>646.15</v>
      </c>
      <c r="D57" s="182">
        <f>Volume!M57</f>
        <v>0.42741684799502644</v>
      </c>
      <c r="E57" s="175">
        <f>Volume!C57*100</f>
        <v>13</v>
      </c>
      <c r="F57" s="347">
        <f>'Open Int.'!D57*100</f>
        <v>-8</v>
      </c>
      <c r="G57" s="176">
        <f>'Open Int.'!R57</f>
        <v>1206.36205</v>
      </c>
      <c r="H57" s="176">
        <f>'Open Int.'!Z57</f>
        <v>-55.86006999999995</v>
      </c>
      <c r="I57" s="171">
        <f>'Open Int.'!O57</f>
        <v>0.8740867702196037</v>
      </c>
      <c r="J57" s="185">
        <f>IF(Volume!D57=0,0,Volume!F57/Volume!D57)</f>
        <v>0.2179176755447942</v>
      </c>
      <c r="K57" s="187">
        <f>IF('Open Int.'!E57=0,0,'Open Int.'!H57/'Open Int.'!E57)</f>
        <v>0.34940544062550905</v>
      </c>
    </row>
    <row r="58" spans="1:11" ht="15">
      <c r="A58" s="201" t="s">
        <v>194</v>
      </c>
      <c r="B58" s="287">
        <f>Margins!B58</f>
        <v>400</v>
      </c>
      <c r="C58" s="287">
        <f>Volume!J58</f>
        <v>666</v>
      </c>
      <c r="D58" s="182">
        <f>Volume!M58</f>
        <v>0.09769294356353456</v>
      </c>
      <c r="E58" s="175">
        <f>Volume!C58*100</f>
        <v>-26</v>
      </c>
      <c r="F58" s="347">
        <f>'Open Int.'!D58*100</f>
        <v>3</v>
      </c>
      <c r="G58" s="176">
        <f>'Open Int.'!R58</f>
        <v>194.57856</v>
      </c>
      <c r="H58" s="176">
        <f>'Open Int.'!Z58</f>
        <v>5.086880000000008</v>
      </c>
      <c r="I58" s="171">
        <f>'Open Int.'!O58</f>
        <v>0.9507119386637459</v>
      </c>
      <c r="J58" s="185">
        <f>IF(Volume!D58=0,0,Volume!F58/Volume!D58)</f>
        <v>0</v>
      </c>
      <c r="K58" s="187">
        <f>IF('Open Int.'!E58=0,0,'Open Int.'!H58/'Open Int.'!E58)</f>
        <v>0.04285714285714286</v>
      </c>
    </row>
    <row r="59" spans="1:11" ht="15">
      <c r="A59" s="201" t="s">
        <v>408</v>
      </c>
      <c r="B59" s="287">
        <f>Margins!B59</f>
        <v>150</v>
      </c>
      <c r="C59" s="287">
        <f>Volume!J59</f>
        <v>2153.35</v>
      </c>
      <c r="D59" s="182">
        <f>Volume!M59</f>
        <v>-0.15301509285234888</v>
      </c>
      <c r="E59" s="175">
        <f>Volume!C59*100</f>
        <v>-44</v>
      </c>
      <c r="F59" s="347">
        <f>'Open Int.'!D59*100</f>
        <v>2</v>
      </c>
      <c r="G59" s="176">
        <f>'Open Int.'!R59</f>
        <v>145.1573235</v>
      </c>
      <c r="H59" s="176">
        <f>'Open Int.'!Z59</f>
        <v>2.3978767499999947</v>
      </c>
      <c r="I59" s="171">
        <f>'Open Int.'!O59</f>
        <v>0.9365821094793058</v>
      </c>
      <c r="J59" s="185">
        <f>IF(Volume!D59=0,0,Volume!F59/Volume!D59)</f>
        <v>0</v>
      </c>
      <c r="K59" s="187">
        <f>IF('Open Int.'!E59=0,0,'Open Int.'!H59/'Open Int.'!E59)</f>
        <v>0</v>
      </c>
    </row>
    <row r="60" spans="1:11" ht="15">
      <c r="A60" s="201" t="s">
        <v>409</v>
      </c>
      <c r="B60" s="287">
        <f>Margins!B60</f>
        <v>200</v>
      </c>
      <c r="C60" s="287">
        <f>Volume!J60</f>
        <v>1063.75</v>
      </c>
      <c r="D60" s="182">
        <f>Volume!M60</f>
        <v>-0.17829493736218185</v>
      </c>
      <c r="E60" s="175">
        <f>Volume!C60*100</f>
        <v>-51</v>
      </c>
      <c r="F60" s="347">
        <f>'Open Int.'!D60*100</f>
        <v>-1</v>
      </c>
      <c r="G60" s="176">
        <f>'Open Int.'!R60</f>
        <v>43.549925</v>
      </c>
      <c r="H60" s="176">
        <f>'Open Int.'!Z60</f>
        <v>-0.3974810000000062</v>
      </c>
      <c r="I60" s="171">
        <f>'Open Int.'!O60</f>
        <v>0.9848558866634098</v>
      </c>
      <c r="J60" s="185">
        <f>IF(Volume!D60=0,0,Volume!F60/Volume!D60)</f>
        <v>0</v>
      </c>
      <c r="K60" s="187">
        <f>IF('Open Int.'!E60=0,0,'Open Int.'!H60/'Open Int.'!E60)</f>
        <v>0</v>
      </c>
    </row>
    <row r="61" spans="1:11" ht="15">
      <c r="A61" s="201" t="s">
        <v>219</v>
      </c>
      <c r="B61" s="287">
        <f>Margins!B61</f>
        <v>2400</v>
      </c>
      <c r="C61" s="287">
        <f>Volume!J61</f>
        <v>114.1</v>
      </c>
      <c r="D61" s="182">
        <f>Volume!M61</f>
        <v>-0.4797208896642053</v>
      </c>
      <c r="E61" s="175">
        <f>Volume!C61*100</f>
        <v>-20</v>
      </c>
      <c r="F61" s="347">
        <f>'Open Int.'!D61*100</f>
        <v>1</v>
      </c>
      <c r="G61" s="176">
        <f>'Open Int.'!R61</f>
        <v>85.657152</v>
      </c>
      <c r="H61" s="176">
        <f>'Open Int.'!Z61</f>
        <v>0.6327119999999979</v>
      </c>
      <c r="I61" s="171">
        <f>'Open Int.'!O61</f>
        <v>0.8967391304347826</v>
      </c>
      <c r="J61" s="185">
        <f>IF(Volume!D61=0,0,Volume!F61/Volume!D61)</f>
        <v>0</v>
      </c>
      <c r="K61" s="187">
        <f>IF('Open Int.'!E61=0,0,'Open Int.'!H61/'Open Int.'!E61)</f>
        <v>0.06493506493506493</v>
      </c>
    </row>
    <row r="62" spans="1:11" ht="15">
      <c r="A62" s="201" t="s">
        <v>164</v>
      </c>
      <c r="B62" s="287">
        <f>Margins!B62</f>
        <v>5650</v>
      </c>
      <c r="C62" s="287">
        <f>Volume!J62</f>
        <v>53.9</v>
      </c>
      <c r="D62" s="182">
        <f>Volume!M62</f>
        <v>-0.09267840593142587</v>
      </c>
      <c r="E62" s="175">
        <f>Volume!C62*100</f>
        <v>-78</v>
      </c>
      <c r="F62" s="347">
        <f>'Open Int.'!D62*100</f>
        <v>-2</v>
      </c>
      <c r="G62" s="176">
        <f>'Open Int.'!R62</f>
        <v>134.5131095</v>
      </c>
      <c r="H62" s="176">
        <f>'Open Int.'!Z62</f>
        <v>-2.8681377499999883</v>
      </c>
      <c r="I62" s="171">
        <f>'Open Int.'!O62</f>
        <v>0.8512565089427213</v>
      </c>
      <c r="J62" s="185">
        <f>IF(Volume!D62=0,0,Volume!F62/Volume!D62)</f>
        <v>0</v>
      </c>
      <c r="K62" s="187">
        <f>IF('Open Int.'!E62=0,0,'Open Int.'!H62/'Open Int.'!E62)</f>
        <v>0.04580152671755725</v>
      </c>
    </row>
    <row r="63" spans="1:11" ht="15">
      <c r="A63" s="201" t="s">
        <v>165</v>
      </c>
      <c r="B63" s="287">
        <f>Margins!B63</f>
        <v>1300</v>
      </c>
      <c r="C63" s="287">
        <f>Volume!J63</f>
        <v>330.15</v>
      </c>
      <c r="D63" s="182">
        <f>Volume!M63</f>
        <v>-0.31702898550724984</v>
      </c>
      <c r="E63" s="175">
        <f>Volume!C63*100</f>
        <v>-62</v>
      </c>
      <c r="F63" s="347">
        <f>'Open Int.'!D63*100</f>
        <v>1</v>
      </c>
      <c r="G63" s="176">
        <f>'Open Int.'!R63</f>
        <v>18.7558215</v>
      </c>
      <c r="H63" s="176">
        <f>'Open Int.'!Z63</f>
        <v>0.15562949999999987</v>
      </c>
      <c r="I63" s="171">
        <f>'Open Int.'!O63</f>
        <v>0.9702517162471396</v>
      </c>
      <c r="J63" s="185">
        <f>IF(Volume!D63=0,0,Volume!F63/Volume!D63)</f>
        <v>0</v>
      </c>
      <c r="K63" s="187">
        <f>IF('Open Int.'!E63=0,0,'Open Int.'!H63/'Open Int.'!E63)</f>
        <v>0</v>
      </c>
    </row>
    <row r="64" spans="1:11" ht="15">
      <c r="A64" s="201" t="s">
        <v>410</v>
      </c>
      <c r="B64" s="287">
        <f>Margins!B64</f>
        <v>150</v>
      </c>
      <c r="C64" s="287">
        <f>Volume!J64</f>
        <v>2905.6</v>
      </c>
      <c r="D64" s="182">
        <f>Volume!M64</f>
        <v>1.9133301766015933</v>
      </c>
      <c r="E64" s="175">
        <f>Volume!C64*100</f>
        <v>2</v>
      </c>
      <c r="F64" s="347">
        <f>'Open Int.'!D64*100</f>
        <v>-3</v>
      </c>
      <c r="G64" s="176">
        <f>'Open Int.'!R64</f>
        <v>260.937408</v>
      </c>
      <c r="H64" s="176">
        <f>'Open Int.'!Z64</f>
        <v>-3.2693954999999733</v>
      </c>
      <c r="I64" s="171">
        <f>'Open Int.'!O64</f>
        <v>0.9721062301653582</v>
      </c>
      <c r="J64" s="185">
        <f>IF(Volume!D64=0,0,Volume!F64/Volume!D64)</f>
        <v>0</v>
      </c>
      <c r="K64" s="187">
        <f>IF('Open Int.'!E64=0,0,'Open Int.'!H64/'Open Int.'!E64)</f>
        <v>0</v>
      </c>
    </row>
    <row r="65" spans="1:11" ht="15">
      <c r="A65" s="201" t="s">
        <v>89</v>
      </c>
      <c r="B65" s="287">
        <f>Margins!B65</f>
        <v>750</v>
      </c>
      <c r="C65" s="287">
        <f>Volume!J65</f>
        <v>337.65</v>
      </c>
      <c r="D65" s="182">
        <f>Volume!M65</f>
        <v>1.5183403487672742</v>
      </c>
      <c r="E65" s="175">
        <f>Volume!C65*100</f>
        <v>-31</v>
      </c>
      <c r="F65" s="347">
        <f>'Open Int.'!D65*100</f>
        <v>7.000000000000001</v>
      </c>
      <c r="G65" s="176">
        <f>'Open Int.'!R65</f>
        <v>179.29214999999996</v>
      </c>
      <c r="H65" s="176">
        <f>'Open Int.'!Z65</f>
        <v>14.405699999999968</v>
      </c>
      <c r="I65" s="171">
        <f>'Open Int.'!O65</f>
        <v>0.8074858757062147</v>
      </c>
      <c r="J65" s="185">
        <f>IF(Volume!D65=0,0,Volume!F65/Volume!D65)</f>
        <v>0.3125</v>
      </c>
      <c r="K65" s="187">
        <f>IF('Open Int.'!E65=0,0,'Open Int.'!H65/'Open Int.'!E65)</f>
        <v>0.3364485981308411</v>
      </c>
    </row>
    <row r="66" spans="1:11" ht="15">
      <c r="A66" s="201" t="s">
        <v>286</v>
      </c>
      <c r="B66" s="287">
        <f>Margins!B66</f>
        <v>2000</v>
      </c>
      <c r="C66" s="287">
        <f>Volume!J66</f>
        <v>182.9</v>
      </c>
      <c r="D66" s="182">
        <f>Volume!M66</f>
        <v>-0.543773790103317</v>
      </c>
      <c r="E66" s="175">
        <f>Volume!C66*100</f>
        <v>-23</v>
      </c>
      <c r="F66" s="347">
        <f>'Open Int.'!D66*100</f>
        <v>-2</v>
      </c>
      <c r="G66" s="176">
        <f>'Open Int.'!R66</f>
        <v>90.02338</v>
      </c>
      <c r="H66" s="176">
        <f>'Open Int.'!Z66</f>
        <v>-2.220860000000002</v>
      </c>
      <c r="I66" s="171">
        <f>'Open Int.'!O66</f>
        <v>0.9110117838277123</v>
      </c>
      <c r="J66" s="185">
        <f>IF(Volume!D66=0,0,Volume!F66/Volume!D66)</f>
        <v>0</v>
      </c>
      <c r="K66" s="187">
        <f>IF('Open Int.'!E66=0,0,'Open Int.'!H66/'Open Int.'!E66)</f>
        <v>0</v>
      </c>
    </row>
    <row r="67" spans="1:11" ht="15">
      <c r="A67" s="201" t="s">
        <v>411</v>
      </c>
      <c r="B67" s="287">
        <f>Margins!B67</f>
        <v>350</v>
      </c>
      <c r="C67" s="287">
        <f>Volume!J67</f>
        <v>575.4</v>
      </c>
      <c r="D67" s="182">
        <f>Volume!M67</f>
        <v>3.07210031347962</v>
      </c>
      <c r="E67" s="175">
        <f>Volume!C67*100</f>
        <v>98</v>
      </c>
      <c r="F67" s="347">
        <f>'Open Int.'!D67*100</f>
        <v>-11</v>
      </c>
      <c r="G67" s="176">
        <f>'Open Int.'!R67</f>
        <v>68.190654</v>
      </c>
      <c r="H67" s="176">
        <f>'Open Int.'!Z67</f>
        <v>-5.861208500000004</v>
      </c>
      <c r="I67" s="171">
        <f>'Open Int.'!O67</f>
        <v>0.9636739515652688</v>
      </c>
      <c r="J67" s="185">
        <f>IF(Volume!D67=0,0,Volume!F67/Volume!D67)</f>
        <v>0</v>
      </c>
      <c r="K67" s="187">
        <f>IF('Open Int.'!E67=0,0,'Open Int.'!H67/'Open Int.'!E67)</f>
        <v>0</v>
      </c>
    </row>
    <row r="68" spans="1:11" ht="15">
      <c r="A68" s="201" t="s">
        <v>270</v>
      </c>
      <c r="B68" s="287">
        <f>Margins!B68</f>
        <v>1200</v>
      </c>
      <c r="C68" s="287">
        <f>Volume!J68</f>
        <v>337.45</v>
      </c>
      <c r="D68" s="182">
        <f>Volume!M68</f>
        <v>1.199580146948568</v>
      </c>
      <c r="E68" s="175">
        <f>Volume!C68*100</f>
        <v>-30</v>
      </c>
      <c r="F68" s="347">
        <f>'Open Int.'!D68*100</f>
        <v>0</v>
      </c>
      <c r="G68" s="176">
        <f>'Open Int.'!R68</f>
        <v>136.991202</v>
      </c>
      <c r="H68" s="176">
        <f>'Open Int.'!Z68</f>
        <v>1.5438119999999742</v>
      </c>
      <c r="I68" s="171">
        <f>'Open Int.'!O68</f>
        <v>0.9704404374815253</v>
      </c>
      <c r="J68" s="185">
        <f>IF(Volume!D68=0,0,Volume!F68/Volume!D68)</f>
        <v>0</v>
      </c>
      <c r="K68" s="187">
        <f>IF('Open Int.'!E68=0,0,'Open Int.'!H68/'Open Int.'!E68)</f>
        <v>0.06666666666666667</v>
      </c>
    </row>
    <row r="69" spans="1:11" ht="15">
      <c r="A69" s="201" t="s">
        <v>220</v>
      </c>
      <c r="B69" s="287">
        <f>Margins!B69</f>
        <v>300</v>
      </c>
      <c r="C69" s="287">
        <f>Volume!J69</f>
        <v>1256.75</v>
      </c>
      <c r="D69" s="182">
        <f>Volume!M69</f>
        <v>-0.24606103901257367</v>
      </c>
      <c r="E69" s="175">
        <f>Volume!C69*100</f>
        <v>-33</v>
      </c>
      <c r="F69" s="347">
        <f>'Open Int.'!D69*100</f>
        <v>3</v>
      </c>
      <c r="G69" s="176">
        <f>'Open Int.'!R69</f>
        <v>82.266855</v>
      </c>
      <c r="H69" s="176">
        <f>'Open Int.'!Z69</f>
        <v>2.215986000000001</v>
      </c>
      <c r="I69" s="171">
        <f>'Open Int.'!O69</f>
        <v>0.8712190650779101</v>
      </c>
      <c r="J69" s="185">
        <f>IF(Volume!D69=0,0,Volume!F69/Volume!D69)</f>
        <v>0</v>
      </c>
      <c r="K69" s="187">
        <f>IF('Open Int.'!E69=0,0,'Open Int.'!H69/'Open Int.'!E69)</f>
        <v>0</v>
      </c>
    </row>
    <row r="70" spans="1:11" ht="15">
      <c r="A70" s="201" t="s">
        <v>232</v>
      </c>
      <c r="B70" s="287">
        <f>Margins!B70</f>
        <v>1000</v>
      </c>
      <c r="C70" s="287">
        <f>Volume!J70</f>
        <v>855.4</v>
      </c>
      <c r="D70" s="182">
        <f>Volume!M70</f>
        <v>-1.434579708474972</v>
      </c>
      <c r="E70" s="175">
        <f>Volume!C70*100</f>
        <v>-73</v>
      </c>
      <c r="F70" s="347">
        <f>'Open Int.'!D70*100</f>
        <v>-4</v>
      </c>
      <c r="G70" s="176">
        <f>'Open Int.'!R70</f>
        <v>900.7362</v>
      </c>
      <c r="H70" s="176">
        <f>'Open Int.'!Z70</f>
        <v>-51.64238999999998</v>
      </c>
      <c r="I70" s="171">
        <f>'Open Int.'!O70</f>
        <v>0.9247863247863248</v>
      </c>
      <c r="J70" s="185">
        <f>IF(Volume!D70=0,0,Volume!F70/Volume!D70)</f>
        <v>0.5714285714285714</v>
      </c>
      <c r="K70" s="187">
        <f>IF('Open Int.'!E70=0,0,'Open Int.'!H70/'Open Int.'!E70)</f>
        <v>0.5669642857142857</v>
      </c>
    </row>
    <row r="71" spans="1:11" ht="15">
      <c r="A71" s="201" t="s">
        <v>166</v>
      </c>
      <c r="B71" s="287">
        <f>Margins!B71</f>
        <v>2950</v>
      </c>
      <c r="C71" s="287">
        <f>Volume!J71</f>
        <v>135.65</v>
      </c>
      <c r="D71" s="182">
        <f>Volume!M71</f>
        <v>0.33284023668640317</v>
      </c>
      <c r="E71" s="175">
        <f>Volume!C71*100</f>
        <v>-42</v>
      </c>
      <c r="F71" s="347">
        <f>'Open Int.'!D71*100</f>
        <v>-2</v>
      </c>
      <c r="G71" s="176">
        <f>'Open Int.'!R71</f>
        <v>56.7437515</v>
      </c>
      <c r="H71" s="176">
        <f>'Open Int.'!Z71</f>
        <v>-1.0481644999999986</v>
      </c>
      <c r="I71" s="171">
        <f>'Open Int.'!O71</f>
        <v>0.9301833568406206</v>
      </c>
      <c r="J71" s="185">
        <f>IF(Volume!D71=0,0,Volume!F71/Volume!D71)</f>
        <v>0</v>
      </c>
      <c r="K71" s="187">
        <f>IF('Open Int.'!E71=0,0,'Open Int.'!H71/'Open Int.'!E71)</f>
        <v>0.1956521739130435</v>
      </c>
    </row>
    <row r="72" spans="1:11" ht="15">
      <c r="A72" s="201" t="s">
        <v>221</v>
      </c>
      <c r="B72" s="287">
        <f>Margins!B72</f>
        <v>88</v>
      </c>
      <c r="C72" s="287">
        <f>Volume!J72</f>
        <v>2999.4</v>
      </c>
      <c r="D72" s="182">
        <f>Volume!M72</f>
        <v>3.511466188117957</v>
      </c>
      <c r="E72" s="175">
        <f>Volume!C72*100</f>
        <v>170</v>
      </c>
      <c r="F72" s="347">
        <f>'Open Int.'!D72*100</f>
        <v>18</v>
      </c>
      <c r="G72" s="176">
        <f>'Open Int.'!R72</f>
        <v>297.91720464</v>
      </c>
      <c r="H72" s="176">
        <f>'Open Int.'!Z72</f>
        <v>53.35322651999999</v>
      </c>
      <c r="I72" s="171">
        <f>'Open Int.'!O72</f>
        <v>0.8758749003278108</v>
      </c>
      <c r="J72" s="185">
        <f>IF(Volume!D72=0,0,Volume!F72/Volume!D72)</f>
        <v>0</v>
      </c>
      <c r="K72" s="187">
        <f>IF('Open Int.'!E72=0,0,'Open Int.'!H72/'Open Int.'!E72)</f>
        <v>0</v>
      </c>
    </row>
    <row r="73" spans="1:11" ht="15">
      <c r="A73" s="201" t="s">
        <v>287</v>
      </c>
      <c r="B73" s="287">
        <f>Margins!B73</f>
        <v>1500</v>
      </c>
      <c r="C73" s="287">
        <f>Volume!J73</f>
        <v>228.9</v>
      </c>
      <c r="D73" s="182">
        <f>Volume!M73</f>
        <v>2.5997310623039045</v>
      </c>
      <c r="E73" s="175">
        <f>Volume!C73*100</f>
        <v>129</v>
      </c>
      <c r="F73" s="347">
        <f>'Open Int.'!D73*100</f>
        <v>-2</v>
      </c>
      <c r="G73" s="176">
        <f>'Open Int.'!R73</f>
        <v>166.490415</v>
      </c>
      <c r="H73" s="176">
        <f>'Open Int.'!Z73</f>
        <v>1.2737100000000225</v>
      </c>
      <c r="I73" s="171">
        <f>'Open Int.'!O73</f>
        <v>0.9632914002887193</v>
      </c>
      <c r="J73" s="185">
        <f>IF(Volume!D73=0,0,Volume!F73/Volume!D73)</f>
        <v>0.045454545454545456</v>
      </c>
      <c r="K73" s="187">
        <f>IF('Open Int.'!E73=0,0,'Open Int.'!H73/'Open Int.'!E73)</f>
        <v>0.12222222222222222</v>
      </c>
    </row>
    <row r="74" spans="1:11" ht="15">
      <c r="A74" s="201" t="s">
        <v>288</v>
      </c>
      <c r="B74" s="287">
        <f>Margins!B74</f>
        <v>1400</v>
      </c>
      <c r="C74" s="287">
        <f>Volume!J74</f>
        <v>145.25</v>
      </c>
      <c r="D74" s="182">
        <f>Volume!M74</f>
        <v>-0.3088538091969723</v>
      </c>
      <c r="E74" s="175">
        <f>Volume!C74*100</f>
        <v>-31</v>
      </c>
      <c r="F74" s="347">
        <f>'Open Int.'!D74*100</f>
        <v>1</v>
      </c>
      <c r="G74" s="176">
        <f>'Open Int.'!R74</f>
        <v>57.38537</v>
      </c>
      <c r="H74" s="176">
        <f>'Open Int.'!Z74</f>
        <v>0.1689800000000048</v>
      </c>
      <c r="I74" s="171">
        <f>'Open Int.'!O74</f>
        <v>0.9535790219702339</v>
      </c>
      <c r="J74" s="185">
        <f>IF(Volume!D74=0,0,Volume!F74/Volume!D74)</f>
        <v>0</v>
      </c>
      <c r="K74" s="187">
        <f>IF('Open Int.'!E74=0,0,'Open Int.'!H74/'Open Int.'!E74)</f>
        <v>0</v>
      </c>
    </row>
    <row r="75" spans="1:11" ht="15">
      <c r="A75" s="201" t="s">
        <v>195</v>
      </c>
      <c r="B75" s="287">
        <f>Margins!B75</f>
        <v>2062</v>
      </c>
      <c r="C75" s="287">
        <f>Volume!J75</f>
        <v>138.45</v>
      </c>
      <c r="D75" s="182">
        <f>Volume!M75</f>
        <v>-0.5387931034482759</v>
      </c>
      <c r="E75" s="175">
        <f>Volume!C75*100</f>
        <v>24</v>
      </c>
      <c r="F75" s="347">
        <f>'Open Int.'!D75*100</f>
        <v>-5</v>
      </c>
      <c r="G75" s="176">
        <f>'Open Int.'!R75</f>
        <v>218.9661513</v>
      </c>
      <c r="H75" s="176">
        <f>'Open Int.'!Z75</f>
        <v>-15.308061179999953</v>
      </c>
      <c r="I75" s="171">
        <f>'Open Int.'!O75</f>
        <v>0.8568448500651891</v>
      </c>
      <c r="J75" s="185">
        <f>IF(Volume!D75=0,0,Volume!F75/Volume!D75)</f>
        <v>0.25654450261780104</v>
      </c>
      <c r="K75" s="187">
        <f>IF('Open Int.'!E75=0,0,'Open Int.'!H75/'Open Int.'!E75)</f>
        <v>0.3694029850746269</v>
      </c>
    </row>
    <row r="76" spans="1:11" ht="15">
      <c r="A76" s="201" t="s">
        <v>289</v>
      </c>
      <c r="B76" s="287">
        <f>Margins!B76</f>
        <v>1400</v>
      </c>
      <c r="C76" s="287">
        <f>Volume!J76</f>
        <v>126</v>
      </c>
      <c r="D76" s="182">
        <f>Volume!M76</f>
        <v>1.6538926986688156</v>
      </c>
      <c r="E76" s="175">
        <f>Volume!C76*100</f>
        <v>45</v>
      </c>
      <c r="F76" s="347">
        <f>'Open Int.'!D76*100</f>
        <v>-1</v>
      </c>
      <c r="G76" s="176">
        <f>'Open Int.'!R76</f>
        <v>43.28856</v>
      </c>
      <c r="H76" s="176">
        <f>'Open Int.'!Z76</f>
        <v>0.5307679999999948</v>
      </c>
      <c r="I76" s="171">
        <f>'Open Int.'!O76</f>
        <v>0.9551752241238793</v>
      </c>
      <c r="J76" s="185">
        <f>IF(Volume!D76=0,0,Volume!F76/Volume!D76)</f>
        <v>0.037037037037037035</v>
      </c>
      <c r="K76" s="187">
        <f>IF('Open Int.'!E76=0,0,'Open Int.'!H76/'Open Int.'!E76)</f>
        <v>0.17142857142857143</v>
      </c>
    </row>
    <row r="77" spans="1:11" ht="15">
      <c r="A77" s="201" t="s">
        <v>197</v>
      </c>
      <c r="B77" s="287">
        <f>Margins!B77</f>
        <v>650</v>
      </c>
      <c r="C77" s="287">
        <f>Volume!J77</f>
        <v>326.4</v>
      </c>
      <c r="D77" s="182">
        <f>Volume!M77</f>
        <v>-1.8641010222489613</v>
      </c>
      <c r="E77" s="175">
        <f>Volume!C77*100</f>
        <v>81</v>
      </c>
      <c r="F77" s="347">
        <f>'Open Int.'!D77*100</f>
        <v>4</v>
      </c>
      <c r="G77" s="176">
        <f>'Open Int.'!R77</f>
        <v>136.440096</v>
      </c>
      <c r="H77" s="176">
        <f>'Open Int.'!Z77</f>
        <v>2.445534000000009</v>
      </c>
      <c r="I77" s="171">
        <f>'Open Int.'!O77</f>
        <v>0.8370393406935158</v>
      </c>
      <c r="J77" s="185">
        <f>IF(Volume!D77=0,0,Volume!F77/Volume!D77)</f>
        <v>0</v>
      </c>
      <c r="K77" s="187">
        <f>IF('Open Int.'!E77=0,0,'Open Int.'!H77/'Open Int.'!E77)</f>
        <v>0</v>
      </c>
    </row>
    <row r="78" spans="1:11" ht="15">
      <c r="A78" s="201" t="s">
        <v>4</v>
      </c>
      <c r="B78" s="287">
        <f>Margins!B78</f>
        <v>150</v>
      </c>
      <c r="C78" s="287">
        <f>Volume!J78</f>
        <v>1957.8</v>
      </c>
      <c r="D78" s="182">
        <f>Volume!M78</f>
        <v>0.39485154607456263</v>
      </c>
      <c r="E78" s="175">
        <f>Volume!C78*100</f>
        <v>26</v>
      </c>
      <c r="F78" s="347">
        <f>'Open Int.'!D78*100</f>
        <v>4</v>
      </c>
      <c r="G78" s="176">
        <f>'Open Int.'!R78</f>
        <v>300.042639</v>
      </c>
      <c r="H78" s="176">
        <f>'Open Int.'!Z78</f>
        <v>11.915364000000011</v>
      </c>
      <c r="I78" s="171">
        <f>'Open Int.'!O78</f>
        <v>0.8588626798473133</v>
      </c>
      <c r="J78" s="185">
        <f>IF(Volume!D78=0,0,Volume!F78/Volume!D78)</f>
        <v>0</v>
      </c>
      <c r="K78" s="187">
        <f>IF('Open Int.'!E78=0,0,'Open Int.'!H78/'Open Int.'!E78)</f>
        <v>0</v>
      </c>
    </row>
    <row r="79" spans="1:11" ht="15">
      <c r="A79" s="201" t="s">
        <v>79</v>
      </c>
      <c r="B79" s="287">
        <f>Margins!B79</f>
        <v>200</v>
      </c>
      <c r="C79" s="287">
        <f>Volume!J79</f>
        <v>1209.25</v>
      </c>
      <c r="D79" s="182">
        <f>Volume!M79</f>
        <v>0.7666347235531892</v>
      </c>
      <c r="E79" s="175">
        <f>Volume!C79*100</f>
        <v>1</v>
      </c>
      <c r="F79" s="347">
        <f>'Open Int.'!D79*100</f>
        <v>8</v>
      </c>
      <c r="G79" s="176">
        <f>'Open Int.'!R79</f>
        <v>251.47563</v>
      </c>
      <c r="H79" s="176">
        <f>'Open Int.'!Z79</f>
        <v>21.330040999999994</v>
      </c>
      <c r="I79" s="171">
        <f>'Open Int.'!O79</f>
        <v>0.8444893248701674</v>
      </c>
      <c r="J79" s="185">
        <f>IF(Volume!D79=0,0,Volume!F79/Volume!D79)</f>
        <v>0</v>
      </c>
      <c r="K79" s="187">
        <f>IF('Open Int.'!E79=0,0,'Open Int.'!H79/'Open Int.'!E79)</f>
        <v>0.09090909090909091</v>
      </c>
    </row>
    <row r="80" spans="1:11" ht="15">
      <c r="A80" s="201" t="s">
        <v>196</v>
      </c>
      <c r="B80" s="287">
        <f>Margins!B80</f>
        <v>400</v>
      </c>
      <c r="C80" s="287">
        <f>Volume!J80</f>
        <v>694.1</v>
      </c>
      <c r="D80" s="182">
        <f>Volume!M80</f>
        <v>-3.4765679321373937</v>
      </c>
      <c r="E80" s="175">
        <f>Volume!C80*100</f>
        <v>-5</v>
      </c>
      <c r="F80" s="347">
        <f>'Open Int.'!D80*100</f>
        <v>8</v>
      </c>
      <c r="G80" s="176">
        <f>'Open Int.'!R80</f>
        <v>115.970228</v>
      </c>
      <c r="H80" s="176">
        <f>'Open Int.'!Z80</f>
        <v>4.941188000000011</v>
      </c>
      <c r="I80" s="171">
        <f>'Open Int.'!O80</f>
        <v>0.8767057696911659</v>
      </c>
      <c r="J80" s="185">
        <f>IF(Volume!D80=0,0,Volume!F80/Volume!D80)</f>
        <v>0</v>
      </c>
      <c r="K80" s="187">
        <f>IF('Open Int.'!E80=0,0,'Open Int.'!H80/'Open Int.'!E80)</f>
        <v>0.2857142857142857</v>
      </c>
    </row>
    <row r="81" spans="1:11" ht="15">
      <c r="A81" s="201" t="s">
        <v>5</v>
      </c>
      <c r="B81" s="287">
        <f>Margins!B81</f>
        <v>1595</v>
      </c>
      <c r="C81" s="287">
        <f>Volume!J81</f>
        <v>185.9</v>
      </c>
      <c r="D81" s="182">
        <f>Volume!M81</f>
        <v>0.7042253521126822</v>
      </c>
      <c r="E81" s="175">
        <f>Volume!C81*100</f>
        <v>-11</v>
      </c>
      <c r="F81" s="347">
        <f>'Open Int.'!D81*100</f>
        <v>-5</v>
      </c>
      <c r="G81" s="176">
        <f>'Open Int.'!R81</f>
        <v>751.20935175</v>
      </c>
      <c r="H81" s="176">
        <f>'Open Int.'!Z81</f>
        <v>-16.564569450000022</v>
      </c>
      <c r="I81" s="171">
        <f>'Open Int.'!O81</f>
        <v>0.8699427669232287</v>
      </c>
      <c r="J81" s="185">
        <f>IF(Volume!D81=0,0,Volume!F81/Volume!D81)</f>
        <v>0.26383763837638374</v>
      </c>
      <c r="K81" s="187">
        <f>IF('Open Int.'!E81=0,0,'Open Int.'!H81/'Open Int.'!E81)</f>
        <v>0.5498220640569395</v>
      </c>
    </row>
    <row r="82" spans="1:11" ht="15">
      <c r="A82" s="201" t="s">
        <v>198</v>
      </c>
      <c r="B82" s="287">
        <f>Margins!B82</f>
        <v>1300</v>
      </c>
      <c r="C82" s="287">
        <f>Volume!J82</f>
        <v>258.95</v>
      </c>
      <c r="D82" s="182">
        <f>Volume!M82</f>
        <v>-0.4229955777735138</v>
      </c>
      <c r="E82" s="175">
        <f>Volume!C82*100</f>
        <v>-8</v>
      </c>
      <c r="F82" s="347">
        <f>'Open Int.'!D82*100</f>
        <v>3</v>
      </c>
      <c r="G82" s="176">
        <f>'Open Int.'!R82</f>
        <v>155.5590335</v>
      </c>
      <c r="H82" s="176">
        <f>'Open Int.'!Z82</f>
        <v>3.395976999999988</v>
      </c>
      <c r="I82" s="171">
        <f>'Open Int.'!O82</f>
        <v>0.7933347760225059</v>
      </c>
      <c r="J82" s="185">
        <f>IF(Volume!D82=0,0,Volume!F82/Volume!D82)</f>
        <v>0</v>
      </c>
      <c r="K82" s="187">
        <f>IF('Open Int.'!E82=0,0,'Open Int.'!H82/'Open Int.'!E82)</f>
        <v>0.06321839080459771</v>
      </c>
    </row>
    <row r="83" spans="1:11" ht="15">
      <c r="A83" s="201" t="s">
        <v>396</v>
      </c>
      <c r="B83" s="287">
        <f>Margins!B83</f>
        <v>250</v>
      </c>
      <c r="C83" s="287">
        <f>Volume!J83</f>
        <v>450.25</v>
      </c>
      <c r="D83" s="182">
        <f>Volume!M83</f>
        <v>2.30629402408543</v>
      </c>
      <c r="E83" s="175">
        <f>Volume!C83*100</f>
        <v>214</v>
      </c>
      <c r="F83" s="347">
        <f>'Open Int.'!D83*100</f>
        <v>-3</v>
      </c>
      <c r="G83" s="176">
        <f>'Open Int.'!R83</f>
        <v>20.126175</v>
      </c>
      <c r="H83" s="176">
        <f>'Open Int.'!Z83</f>
        <v>-0.06341249999999832</v>
      </c>
      <c r="I83" s="171">
        <f>'Open Int.'!O83</f>
        <v>0.9686800894854586</v>
      </c>
      <c r="J83" s="185">
        <f>IF(Volume!D83=0,0,Volume!F83/Volume!D83)</f>
        <v>0</v>
      </c>
      <c r="K83" s="187">
        <f>IF('Open Int.'!E83=0,0,'Open Int.'!H83/'Open Int.'!E83)</f>
        <v>0</v>
      </c>
    </row>
    <row r="84" spans="1:11" ht="15">
      <c r="A84" s="201" t="s">
        <v>487</v>
      </c>
      <c r="B84" s="287">
        <f>Margins!B84</f>
        <v>1000</v>
      </c>
      <c r="C84" s="287">
        <f>Volume!J84</f>
        <v>197.8</v>
      </c>
      <c r="D84" s="182">
        <f>Volume!M84</f>
        <v>-0.5030181086519114</v>
      </c>
      <c r="E84" s="175">
        <f>Volume!C84*100</f>
        <v>0</v>
      </c>
      <c r="F84" s="347">
        <f>'Open Int.'!D84*100</f>
        <v>0</v>
      </c>
      <c r="G84" s="176">
        <f>'Open Int.'!R84</f>
        <v>299.78568</v>
      </c>
      <c r="H84" s="176">
        <f>'Open Int.'!Z84</f>
        <v>299.78568</v>
      </c>
      <c r="I84" s="171">
        <f>'Open Int.'!O84</f>
        <v>0.8298363684349432</v>
      </c>
      <c r="J84" s="185">
        <f>IF(Volume!D84=0,0,Volume!F84/Volume!D84)</f>
        <v>0.01904761904761905</v>
      </c>
      <c r="K84" s="187">
        <f>IF('Open Int.'!E84=0,0,'Open Int.'!H84/'Open Int.'!E84)</f>
        <v>0.12837837837837837</v>
      </c>
    </row>
    <row r="85" spans="1:11" ht="15">
      <c r="A85" s="201" t="s">
        <v>412</v>
      </c>
      <c r="B85" s="287">
        <f>Margins!B85</f>
        <v>3750</v>
      </c>
      <c r="C85" s="287">
        <f>Volume!J85</f>
        <v>51.5</v>
      </c>
      <c r="D85" s="182">
        <f>Volume!M85</f>
        <v>-0.4830917874396135</v>
      </c>
      <c r="E85" s="175">
        <f>Volume!C85*100</f>
        <v>13</v>
      </c>
      <c r="F85" s="347">
        <f>'Open Int.'!D85*100</f>
        <v>2</v>
      </c>
      <c r="G85" s="176">
        <f>'Open Int.'!R85</f>
        <v>84.048</v>
      </c>
      <c r="H85" s="176">
        <f>'Open Int.'!Z85</f>
        <v>1.2803437500000001</v>
      </c>
      <c r="I85" s="171">
        <f>'Open Int.'!O85</f>
        <v>0.8857996323529411</v>
      </c>
      <c r="J85" s="185">
        <f>IF(Volume!D85=0,0,Volume!F85/Volume!D85)</f>
        <v>0</v>
      </c>
      <c r="K85" s="187">
        <f>IF('Open Int.'!E85=0,0,'Open Int.'!H85/'Open Int.'!E85)</f>
        <v>0.005235602094240838</v>
      </c>
    </row>
    <row r="86" spans="1:11" ht="15">
      <c r="A86" s="201" t="s">
        <v>468</v>
      </c>
      <c r="B86" s="287">
        <f>Margins!B86</f>
        <v>250</v>
      </c>
      <c r="C86" s="287">
        <f>Volume!J86</f>
        <v>426.75</v>
      </c>
      <c r="D86" s="182">
        <f>Volume!M86</f>
        <v>-2.8236365706478375</v>
      </c>
      <c r="E86" s="175">
        <f>Volume!C86*100</f>
        <v>140</v>
      </c>
      <c r="F86" s="347">
        <f>'Open Int.'!D86*100</f>
        <v>6</v>
      </c>
      <c r="G86" s="176">
        <f>'Open Int.'!R86</f>
        <v>49.30029375</v>
      </c>
      <c r="H86" s="176">
        <f>'Open Int.'!Z86</f>
        <v>1.2463049999999996</v>
      </c>
      <c r="I86" s="171">
        <f>'Open Int.'!O86</f>
        <v>0.9757628219000216</v>
      </c>
      <c r="J86" s="185">
        <f>IF(Volume!D86=0,0,Volume!F86/Volume!D86)</f>
        <v>0</v>
      </c>
      <c r="K86" s="187">
        <f>IF('Open Int.'!E86=0,0,'Open Int.'!H86/'Open Int.'!E86)</f>
        <v>0</v>
      </c>
    </row>
    <row r="87" spans="1:11" ht="15">
      <c r="A87" s="201" t="s">
        <v>43</v>
      </c>
      <c r="B87" s="287">
        <f>Margins!B87</f>
        <v>150</v>
      </c>
      <c r="C87" s="287">
        <f>Volume!J87</f>
        <v>2367</v>
      </c>
      <c r="D87" s="182">
        <f>Volume!M87</f>
        <v>-2.1051325530418996</v>
      </c>
      <c r="E87" s="175">
        <f>Volume!C87*100</f>
        <v>146</v>
      </c>
      <c r="F87" s="347">
        <f>'Open Int.'!D87*100</f>
        <v>3</v>
      </c>
      <c r="G87" s="176">
        <f>'Open Int.'!R87</f>
        <v>212.568435</v>
      </c>
      <c r="H87" s="176">
        <f>'Open Int.'!Z87</f>
        <v>2.029792499999985</v>
      </c>
      <c r="I87" s="171">
        <f>'Open Int.'!O87</f>
        <v>0.957407716719559</v>
      </c>
      <c r="J87" s="185">
        <f>IF(Volume!D87=0,0,Volume!F87/Volume!D87)</f>
        <v>0</v>
      </c>
      <c r="K87" s="187">
        <f>IF('Open Int.'!E87=0,0,'Open Int.'!H87/'Open Int.'!E87)</f>
        <v>0</v>
      </c>
    </row>
    <row r="88" spans="1:11" ht="15">
      <c r="A88" s="201" t="s">
        <v>199</v>
      </c>
      <c r="B88" s="287">
        <f>Margins!B88</f>
        <v>350</v>
      </c>
      <c r="C88" s="287">
        <f>Volume!J88</f>
        <v>989.6</v>
      </c>
      <c r="D88" s="182">
        <f>Volume!M88</f>
        <v>0.6355824477551228</v>
      </c>
      <c r="E88" s="175">
        <f>Volume!C88*100</f>
        <v>74</v>
      </c>
      <c r="F88" s="347">
        <f>'Open Int.'!D88*100</f>
        <v>7.000000000000001</v>
      </c>
      <c r="G88" s="176">
        <f>'Open Int.'!R88</f>
        <v>1887.384912</v>
      </c>
      <c r="H88" s="176">
        <f>'Open Int.'!Z88</f>
        <v>120.23121074999995</v>
      </c>
      <c r="I88" s="171">
        <f>'Open Int.'!O88</f>
        <v>0.8956911106217427</v>
      </c>
      <c r="J88" s="185">
        <f>IF(Volume!D88=0,0,Volume!F88/Volume!D88)</f>
        <v>0.10606784519827998</v>
      </c>
      <c r="K88" s="187">
        <f>IF('Open Int.'!E88=0,0,'Open Int.'!H88/'Open Int.'!E88)</f>
        <v>0.23529411764705882</v>
      </c>
    </row>
    <row r="89" spans="1:11" ht="15">
      <c r="A89" s="201" t="s">
        <v>141</v>
      </c>
      <c r="B89" s="287">
        <f>Margins!B89</f>
        <v>2400</v>
      </c>
      <c r="C89" s="287">
        <f>Volume!J89</f>
        <v>112.35</v>
      </c>
      <c r="D89" s="182">
        <f>Volume!M89</f>
        <v>-2.937365010799141</v>
      </c>
      <c r="E89" s="175">
        <f>Volume!C89*100</f>
        <v>-79</v>
      </c>
      <c r="F89" s="347">
        <f>'Open Int.'!D89*100</f>
        <v>-7.000000000000001</v>
      </c>
      <c r="G89" s="176">
        <f>'Open Int.'!R89</f>
        <v>710.744076</v>
      </c>
      <c r="H89" s="176">
        <f>'Open Int.'!Z89</f>
        <v>-77.29118400000004</v>
      </c>
      <c r="I89" s="171">
        <f>'Open Int.'!O89</f>
        <v>0.8834174285822679</v>
      </c>
      <c r="J89" s="185">
        <f>IF(Volume!D89=0,0,Volume!F89/Volume!D89)</f>
        <v>0.23141891891891891</v>
      </c>
      <c r="K89" s="187">
        <f>IF('Open Int.'!E89=0,0,'Open Int.'!H89/'Open Int.'!E89)</f>
        <v>0.22484689413823272</v>
      </c>
    </row>
    <row r="90" spans="1:11" ht="15">
      <c r="A90" s="201" t="s">
        <v>395</v>
      </c>
      <c r="B90" s="287">
        <f>Margins!B90</f>
        <v>2700</v>
      </c>
      <c r="C90" s="287">
        <f>Volume!J90</f>
        <v>131.8</v>
      </c>
      <c r="D90" s="182">
        <f>Volume!M90</f>
        <v>1.462663587374908</v>
      </c>
      <c r="E90" s="175">
        <f>Volume!C90*100</f>
        <v>-46</v>
      </c>
      <c r="F90" s="347">
        <f>'Open Int.'!D90*100</f>
        <v>-3</v>
      </c>
      <c r="G90" s="176">
        <f>'Open Int.'!R90</f>
        <v>528.772374</v>
      </c>
      <c r="H90" s="176">
        <f>'Open Int.'!Z90</f>
        <v>-13.000257000000033</v>
      </c>
      <c r="I90" s="171">
        <f>'Open Int.'!O90</f>
        <v>0.9069923951813715</v>
      </c>
      <c r="J90" s="185">
        <f>IF(Volume!D90=0,0,Volume!F90/Volume!D90)</f>
        <v>0.13462669018224574</v>
      </c>
      <c r="K90" s="187">
        <f>IF('Open Int.'!E90=0,0,'Open Int.'!H90/'Open Int.'!E90)</f>
        <v>0.329718875502008</v>
      </c>
    </row>
    <row r="91" spans="1:11" ht="15">
      <c r="A91" s="201" t="s">
        <v>184</v>
      </c>
      <c r="B91" s="287">
        <f>Margins!B91</f>
        <v>2950</v>
      </c>
      <c r="C91" s="287">
        <f>Volume!J91</f>
        <v>126.7</v>
      </c>
      <c r="D91" s="182">
        <f>Volume!M91</f>
        <v>0.03947887879983984</v>
      </c>
      <c r="E91" s="175">
        <f>Volume!C91*100</f>
        <v>-57.99999999999999</v>
      </c>
      <c r="F91" s="347">
        <f>'Open Int.'!D91*100</f>
        <v>2</v>
      </c>
      <c r="G91" s="176">
        <f>'Open Int.'!R91</f>
        <v>314.186859</v>
      </c>
      <c r="H91" s="176">
        <f>'Open Int.'!Z91</f>
        <v>7.708423750000009</v>
      </c>
      <c r="I91" s="171">
        <f>'Open Int.'!O91</f>
        <v>0.9390911253866286</v>
      </c>
      <c r="J91" s="185">
        <f>IF(Volume!D91=0,0,Volume!F91/Volume!D91)</f>
        <v>0.06296296296296296</v>
      </c>
      <c r="K91" s="187">
        <f>IF('Open Int.'!E91=0,0,'Open Int.'!H91/'Open Int.'!E91)</f>
        <v>0.1705989110707804</v>
      </c>
    </row>
    <row r="92" spans="1:11" ht="15">
      <c r="A92" s="201" t="s">
        <v>175</v>
      </c>
      <c r="B92" s="287">
        <f>Margins!B92</f>
        <v>7875</v>
      </c>
      <c r="C92" s="287">
        <f>Volume!J92</f>
        <v>55.9</v>
      </c>
      <c r="D92" s="182">
        <f>Volume!M92</f>
        <v>-1.2367491166077789</v>
      </c>
      <c r="E92" s="175">
        <f>Volume!C92*100</f>
        <v>-66</v>
      </c>
      <c r="F92" s="347">
        <f>'Open Int.'!D92*100</f>
        <v>-2</v>
      </c>
      <c r="G92" s="176">
        <f>'Open Int.'!R92</f>
        <v>678.103335</v>
      </c>
      <c r="H92" s="176">
        <f>'Open Int.'!Z92</f>
        <v>-24.31469249999998</v>
      </c>
      <c r="I92" s="171">
        <f>'Open Int.'!O92</f>
        <v>0.8617242274733835</v>
      </c>
      <c r="J92" s="185">
        <f>IF(Volume!D92=0,0,Volume!F92/Volume!D92)</f>
        <v>0.16379310344827586</v>
      </c>
      <c r="K92" s="187">
        <f>IF('Open Int.'!E92=0,0,'Open Int.'!H92/'Open Int.'!E92)</f>
        <v>0.18336673346693386</v>
      </c>
    </row>
    <row r="93" spans="1:11" ht="15">
      <c r="A93" s="201" t="s">
        <v>142</v>
      </c>
      <c r="B93" s="287">
        <f>Margins!B93</f>
        <v>1750</v>
      </c>
      <c r="C93" s="287">
        <f>Volume!J93</f>
        <v>143.55</v>
      </c>
      <c r="D93" s="182">
        <f>Volume!M93</f>
        <v>-0.24322446143154572</v>
      </c>
      <c r="E93" s="175">
        <f>Volume!C93*100</f>
        <v>1</v>
      </c>
      <c r="F93" s="347">
        <f>'Open Int.'!D93*100</f>
        <v>2</v>
      </c>
      <c r="G93" s="176">
        <f>'Open Int.'!R93</f>
        <v>186.75137250000003</v>
      </c>
      <c r="H93" s="176">
        <f>'Open Int.'!Z93</f>
        <v>2.8183925000000443</v>
      </c>
      <c r="I93" s="171">
        <f>'Open Int.'!O93</f>
        <v>0.9617971482378262</v>
      </c>
      <c r="J93" s="185">
        <f>IF(Volume!D93=0,0,Volume!F93/Volume!D93)</f>
        <v>0</v>
      </c>
      <c r="K93" s="187">
        <f>IF('Open Int.'!E93=0,0,'Open Int.'!H93/'Open Int.'!E93)</f>
        <v>0.0546448087431694</v>
      </c>
    </row>
    <row r="94" spans="1:11" ht="15">
      <c r="A94" s="201" t="s">
        <v>176</v>
      </c>
      <c r="B94" s="287">
        <f>Margins!B94</f>
        <v>1450</v>
      </c>
      <c r="C94" s="287">
        <f>Volume!J94</f>
        <v>227.5</v>
      </c>
      <c r="D94" s="182">
        <f>Volume!M94</f>
        <v>-0.7200523674449075</v>
      </c>
      <c r="E94" s="175">
        <f>Volume!C94*100</f>
        <v>-5</v>
      </c>
      <c r="F94" s="347">
        <f>'Open Int.'!D94*100</f>
        <v>0</v>
      </c>
      <c r="G94" s="176">
        <f>'Open Int.'!R94</f>
        <v>245.888825</v>
      </c>
      <c r="H94" s="176">
        <f>'Open Int.'!Z94</f>
        <v>-1.6504625000000033</v>
      </c>
      <c r="I94" s="171">
        <f>'Open Int.'!O94</f>
        <v>0.9515696270458814</v>
      </c>
      <c r="J94" s="185">
        <f>IF(Volume!D94=0,0,Volume!F94/Volume!D94)</f>
        <v>0.1450381679389313</v>
      </c>
      <c r="K94" s="187">
        <f>IF('Open Int.'!E94=0,0,'Open Int.'!H94/'Open Int.'!E94)</f>
        <v>0.46503496503496505</v>
      </c>
    </row>
    <row r="95" spans="1:11" ht="15">
      <c r="A95" s="201" t="s">
        <v>413</v>
      </c>
      <c r="B95" s="287">
        <f>Margins!B95</f>
        <v>500</v>
      </c>
      <c r="C95" s="287">
        <f>Volume!J95</f>
        <v>820.1</v>
      </c>
      <c r="D95" s="182">
        <f>Volume!M95</f>
        <v>1.5226541223075103</v>
      </c>
      <c r="E95" s="175">
        <f>Volume!C95*100</f>
        <v>-41</v>
      </c>
      <c r="F95" s="347">
        <f>'Open Int.'!D95*100</f>
        <v>-3</v>
      </c>
      <c r="G95" s="176">
        <f>'Open Int.'!R95</f>
        <v>440.22968</v>
      </c>
      <c r="H95" s="176">
        <f>'Open Int.'!Z95</f>
        <v>-8.099320000000034</v>
      </c>
      <c r="I95" s="171">
        <f>'Open Int.'!O95</f>
        <v>0.9539865871833085</v>
      </c>
      <c r="J95" s="185">
        <f>IF(Volume!D95=0,0,Volume!F95/Volume!D95)</f>
        <v>0.2</v>
      </c>
      <c r="K95" s="187">
        <f>IF('Open Int.'!E95=0,0,'Open Int.'!H95/'Open Int.'!E95)</f>
        <v>0.11304347826086956</v>
      </c>
    </row>
    <row r="96" spans="1:11" ht="15">
      <c r="A96" s="201" t="s">
        <v>394</v>
      </c>
      <c r="B96" s="287">
        <f>Margins!B96</f>
        <v>2200</v>
      </c>
      <c r="C96" s="287">
        <f>Volume!J96</f>
        <v>161.6</v>
      </c>
      <c r="D96" s="182">
        <f>Volume!M96</f>
        <v>2.9627269831156458</v>
      </c>
      <c r="E96" s="175">
        <f>Volume!C96*100</f>
        <v>-46</v>
      </c>
      <c r="F96" s="347">
        <f>'Open Int.'!D96*100</f>
        <v>-4</v>
      </c>
      <c r="G96" s="176">
        <f>'Open Int.'!R96</f>
        <v>50.341632</v>
      </c>
      <c r="H96" s="176">
        <f>'Open Int.'!Z96</f>
        <v>-0.41599799999999476</v>
      </c>
      <c r="I96" s="171">
        <f>'Open Int.'!O96</f>
        <v>0.980225988700565</v>
      </c>
      <c r="J96" s="185">
        <f>IF(Volume!D96=0,0,Volume!F96/Volume!D96)</f>
        <v>0</v>
      </c>
      <c r="K96" s="187">
        <f>IF('Open Int.'!E96=0,0,'Open Int.'!H96/'Open Int.'!E96)</f>
        <v>0</v>
      </c>
    </row>
    <row r="97" spans="1:11" ht="15">
      <c r="A97" s="201" t="s">
        <v>167</v>
      </c>
      <c r="B97" s="287">
        <f>Margins!B97</f>
        <v>3850</v>
      </c>
      <c r="C97" s="287">
        <f>Volume!J97</f>
        <v>54.55</v>
      </c>
      <c r="D97" s="182">
        <f>Volume!M97</f>
        <v>1.4883720930232505</v>
      </c>
      <c r="E97" s="175">
        <f>Volume!C97*100</f>
        <v>50</v>
      </c>
      <c r="F97" s="347">
        <f>'Open Int.'!D97*100</f>
        <v>-1</v>
      </c>
      <c r="G97" s="176">
        <f>'Open Int.'!R97</f>
        <v>68.297691</v>
      </c>
      <c r="H97" s="176">
        <f>'Open Int.'!Z97</f>
        <v>0.17386600000000385</v>
      </c>
      <c r="I97" s="171">
        <f>'Open Int.'!O97</f>
        <v>0.8093480934809348</v>
      </c>
      <c r="J97" s="185">
        <f>IF(Volume!D97=0,0,Volume!F97/Volume!D97)</f>
        <v>0</v>
      </c>
      <c r="K97" s="187">
        <f>IF('Open Int.'!E97=0,0,'Open Int.'!H97/'Open Int.'!E97)</f>
        <v>0.015625</v>
      </c>
    </row>
    <row r="98" spans="1:11" ht="15">
      <c r="A98" s="201" t="s">
        <v>200</v>
      </c>
      <c r="B98" s="287">
        <f>Margins!B98</f>
        <v>100</v>
      </c>
      <c r="C98" s="287">
        <f>Volume!J98</f>
        <v>1996.5</v>
      </c>
      <c r="D98" s="182">
        <f>Volume!M98</f>
        <v>2.671569257668872</v>
      </c>
      <c r="E98" s="175">
        <f>Volume!C98*100</f>
        <v>97</v>
      </c>
      <c r="F98" s="347">
        <f>'Open Int.'!D98*100</f>
        <v>-4</v>
      </c>
      <c r="G98" s="176">
        <f>'Open Int.'!R98</f>
        <v>1508.335785</v>
      </c>
      <c r="H98" s="176">
        <f>'Open Int.'!Z98</f>
        <v>-33.61458300000004</v>
      </c>
      <c r="I98" s="171">
        <f>'Open Int.'!O98</f>
        <v>0.7351123112152378</v>
      </c>
      <c r="J98" s="185">
        <f>IF(Volume!D98=0,0,Volume!F98/Volume!D98)</f>
        <v>0.30004951312097705</v>
      </c>
      <c r="K98" s="187">
        <f>IF('Open Int.'!E98=0,0,'Open Int.'!H98/'Open Int.'!E98)</f>
        <v>0.2703650915469795</v>
      </c>
    </row>
    <row r="99" spans="1:11" ht="15">
      <c r="A99" s="201" t="s">
        <v>143</v>
      </c>
      <c r="B99" s="287">
        <f>Margins!B99</f>
        <v>2950</v>
      </c>
      <c r="C99" s="287">
        <f>Volume!J99</f>
        <v>131.75</v>
      </c>
      <c r="D99" s="182">
        <f>Volume!M99</f>
        <v>1.1128165771296918</v>
      </c>
      <c r="E99" s="175">
        <f>Volume!C99*100</f>
        <v>6</v>
      </c>
      <c r="F99" s="347">
        <f>'Open Int.'!D99*100</f>
        <v>5</v>
      </c>
      <c r="G99" s="176">
        <f>'Open Int.'!R99</f>
        <v>34.62982875</v>
      </c>
      <c r="H99" s="176">
        <f>'Open Int.'!Z99</f>
        <v>2.110857750000001</v>
      </c>
      <c r="I99" s="171">
        <f>'Open Int.'!O99</f>
        <v>0.9775533108866442</v>
      </c>
      <c r="J99" s="185">
        <f>IF(Volume!D99=0,0,Volume!F99/Volume!D99)</f>
        <v>0</v>
      </c>
      <c r="K99" s="187">
        <f>IF('Open Int.'!E99=0,0,'Open Int.'!H99/'Open Int.'!E99)</f>
        <v>0.5</v>
      </c>
    </row>
    <row r="100" spans="1:11" ht="15">
      <c r="A100" s="201" t="s">
        <v>90</v>
      </c>
      <c r="B100" s="287">
        <f>Margins!B100</f>
        <v>600</v>
      </c>
      <c r="C100" s="287">
        <f>Volume!J100</f>
        <v>431.7</v>
      </c>
      <c r="D100" s="182">
        <f>Volume!M100</f>
        <v>0.6997900629811057</v>
      </c>
      <c r="E100" s="175">
        <f>Volume!C100*100</f>
        <v>-38</v>
      </c>
      <c r="F100" s="347">
        <f>'Open Int.'!D100*100</f>
        <v>0</v>
      </c>
      <c r="G100" s="176">
        <f>'Open Int.'!R100</f>
        <v>63.174978</v>
      </c>
      <c r="H100" s="176">
        <f>'Open Int.'!Z100</f>
        <v>0.2589660000000009</v>
      </c>
      <c r="I100" s="171">
        <f>'Open Int.'!O100</f>
        <v>0.990569905699057</v>
      </c>
      <c r="J100" s="185">
        <f>IF(Volume!D100=0,0,Volume!F100/Volume!D100)</f>
        <v>0</v>
      </c>
      <c r="K100" s="187">
        <f>IF('Open Int.'!E100=0,0,'Open Int.'!H100/'Open Int.'!E100)</f>
        <v>0</v>
      </c>
    </row>
    <row r="101" spans="1:11" ht="15">
      <c r="A101" s="201" t="s">
        <v>35</v>
      </c>
      <c r="B101" s="287">
        <f>Margins!B101</f>
        <v>1100</v>
      </c>
      <c r="C101" s="287">
        <f>Volume!J101</f>
        <v>374.7</v>
      </c>
      <c r="D101" s="182">
        <f>Volume!M101</f>
        <v>3.5511952466491548</v>
      </c>
      <c r="E101" s="175">
        <f>Volume!C101*100</f>
        <v>30</v>
      </c>
      <c r="F101" s="347">
        <f>'Open Int.'!D101*100</f>
        <v>2</v>
      </c>
      <c r="G101" s="176">
        <f>'Open Int.'!R101</f>
        <v>86.349615</v>
      </c>
      <c r="H101" s="176">
        <f>'Open Int.'!Z101</f>
        <v>4.951457500000004</v>
      </c>
      <c r="I101" s="171">
        <f>'Open Int.'!O101</f>
        <v>0.9174224343675418</v>
      </c>
      <c r="J101" s="185">
        <f>IF(Volume!D101=0,0,Volume!F101/Volume!D101)</f>
        <v>0.2</v>
      </c>
      <c r="K101" s="187">
        <f>IF('Open Int.'!E101=0,0,'Open Int.'!H101/'Open Int.'!E101)</f>
        <v>0.1111111111111111</v>
      </c>
    </row>
    <row r="102" spans="1:11" ht="15">
      <c r="A102" s="201" t="s">
        <v>6</v>
      </c>
      <c r="B102" s="287">
        <f>Margins!B102</f>
        <v>2250</v>
      </c>
      <c r="C102" s="287">
        <f>Volume!J102</f>
        <v>153.95</v>
      </c>
      <c r="D102" s="182">
        <f>Volume!M102</f>
        <v>-0.09733939000649298</v>
      </c>
      <c r="E102" s="175">
        <f>Volume!C102*100</f>
        <v>-41</v>
      </c>
      <c r="F102" s="347">
        <f>'Open Int.'!D102*100</f>
        <v>1</v>
      </c>
      <c r="G102" s="176">
        <f>'Open Int.'!R102</f>
        <v>469.14723</v>
      </c>
      <c r="H102" s="176">
        <f>'Open Int.'!Z102</f>
        <v>6.165337499999964</v>
      </c>
      <c r="I102" s="171">
        <f>'Open Int.'!O102</f>
        <v>0.9113260484347312</v>
      </c>
      <c r="J102" s="185">
        <f>IF(Volume!D102=0,0,Volume!F102/Volume!D102)</f>
        <v>0.057291666666666664</v>
      </c>
      <c r="K102" s="187">
        <f>IF('Open Int.'!E102=0,0,'Open Int.'!H102/'Open Int.'!E102)</f>
        <v>0.15602836879432624</v>
      </c>
    </row>
    <row r="103" spans="1:11" ht="15">
      <c r="A103" s="201" t="s">
        <v>177</v>
      </c>
      <c r="B103" s="287">
        <f>Margins!B103</f>
        <v>500</v>
      </c>
      <c r="C103" s="287">
        <f>Volume!J103</f>
        <v>393.45</v>
      </c>
      <c r="D103" s="182">
        <f>Volume!M103</f>
        <v>-0.41761579347001615</v>
      </c>
      <c r="E103" s="175">
        <f>Volume!C103*100</f>
        <v>-48</v>
      </c>
      <c r="F103" s="347">
        <f>'Open Int.'!D103*100</f>
        <v>3</v>
      </c>
      <c r="G103" s="176">
        <f>'Open Int.'!R103</f>
        <v>306.615585</v>
      </c>
      <c r="H103" s="176">
        <f>'Open Int.'!Z103</f>
        <v>8.868224999999995</v>
      </c>
      <c r="I103" s="171">
        <f>'Open Int.'!O103</f>
        <v>0.8852816630309251</v>
      </c>
      <c r="J103" s="185">
        <f>IF(Volume!D103=0,0,Volume!F103/Volume!D103)</f>
        <v>0.01875</v>
      </c>
      <c r="K103" s="187">
        <f>IF('Open Int.'!E103=0,0,'Open Int.'!H103/'Open Int.'!E103)</f>
        <v>0.11306256860592755</v>
      </c>
    </row>
    <row r="104" spans="1:11" ht="15">
      <c r="A104" s="201" t="s">
        <v>168</v>
      </c>
      <c r="B104" s="287">
        <f>Margins!B104</f>
        <v>300</v>
      </c>
      <c r="C104" s="287">
        <f>Volume!J104</f>
        <v>691.7</v>
      </c>
      <c r="D104" s="182">
        <f>Volume!M104</f>
        <v>-0.6820302965036973</v>
      </c>
      <c r="E104" s="175">
        <f>Volume!C104*100</f>
        <v>33</v>
      </c>
      <c r="F104" s="347">
        <f>'Open Int.'!D104*100</f>
        <v>-3</v>
      </c>
      <c r="G104" s="176">
        <f>'Open Int.'!R104</f>
        <v>9.068187</v>
      </c>
      <c r="H104" s="176">
        <f>'Open Int.'!Z104</f>
        <v>-0.3129945000000003</v>
      </c>
      <c r="I104" s="171">
        <f>'Open Int.'!O104</f>
        <v>0.988558352402746</v>
      </c>
      <c r="J104" s="185">
        <f>IF(Volume!D104=0,0,Volume!F104/Volume!D104)</f>
        <v>0</v>
      </c>
      <c r="K104" s="187">
        <f>IF('Open Int.'!E104=0,0,'Open Int.'!H104/'Open Int.'!E104)</f>
        <v>0</v>
      </c>
    </row>
    <row r="105" spans="1:11" ht="15">
      <c r="A105" s="201" t="s">
        <v>132</v>
      </c>
      <c r="B105" s="287">
        <f>Margins!B105</f>
        <v>400</v>
      </c>
      <c r="C105" s="287">
        <f>Volume!J105</f>
        <v>763.05</v>
      </c>
      <c r="D105" s="182">
        <f>Volume!M105</f>
        <v>0.0655694708543702</v>
      </c>
      <c r="E105" s="175">
        <f>Volume!C105*100</f>
        <v>-36</v>
      </c>
      <c r="F105" s="347">
        <f>'Open Int.'!D105*100</f>
        <v>1</v>
      </c>
      <c r="G105" s="176">
        <f>'Open Int.'!R105</f>
        <v>133.045398</v>
      </c>
      <c r="H105" s="176">
        <f>'Open Int.'!Z105</f>
        <v>1.0022400000000005</v>
      </c>
      <c r="I105" s="171">
        <f>'Open Int.'!O105</f>
        <v>0.9538885065381968</v>
      </c>
      <c r="J105" s="185">
        <f>IF(Volume!D105=0,0,Volume!F105/Volume!D105)</f>
        <v>0</v>
      </c>
      <c r="K105" s="187">
        <f>IF('Open Int.'!E105=0,0,'Open Int.'!H105/'Open Int.'!E105)</f>
        <v>0</v>
      </c>
    </row>
    <row r="106" spans="1:11" ht="15">
      <c r="A106" s="201" t="s">
        <v>144</v>
      </c>
      <c r="B106" s="287">
        <f>Margins!B106</f>
        <v>125</v>
      </c>
      <c r="C106" s="287">
        <f>Volume!J106</f>
        <v>4024.75</v>
      </c>
      <c r="D106" s="182">
        <f>Volume!M106</f>
        <v>5.194720334553058</v>
      </c>
      <c r="E106" s="175">
        <f>Volume!C106*100</f>
        <v>-5</v>
      </c>
      <c r="F106" s="347">
        <f>'Open Int.'!D106*100</f>
        <v>0</v>
      </c>
      <c r="G106" s="176">
        <f>'Open Int.'!R106</f>
        <v>76.97334375</v>
      </c>
      <c r="H106" s="176">
        <f>'Open Int.'!Z106</f>
        <v>3.6576187499999975</v>
      </c>
      <c r="I106" s="171">
        <f>'Open Int.'!O106</f>
        <v>0.6248366013071895</v>
      </c>
      <c r="J106" s="185">
        <f>IF(Volume!D106=0,0,Volume!F106/Volume!D106)</f>
        <v>0</v>
      </c>
      <c r="K106" s="187">
        <f>IF('Open Int.'!E106=0,0,'Open Int.'!H106/'Open Int.'!E106)</f>
        <v>0</v>
      </c>
    </row>
    <row r="107" spans="1:11" ht="15">
      <c r="A107" s="201" t="s">
        <v>290</v>
      </c>
      <c r="B107" s="287">
        <f>Margins!B107</f>
        <v>300</v>
      </c>
      <c r="C107" s="287">
        <f>Volume!J107</f>
        <v>831.6</v>
      </c>
      <c r="D107" s="182">
        <f>Volume!M107</f>
        <v>0.8488964346349746</v>
      </c>
      <c r="E107" s="175">
        <f>Volume!C107*100</f>
        <v>-23</v>
      </c>
      <c r="F107" s="347">
        <f>'Open Int.'!D107*100</f>
        <v>6</v>
      </c>
      <c r="G107" s="176">
        <f>'Open Int.'!R107</f>
        <v>216.374004</v>
      </c>
      <c r="H107" s="176">
        <f>'Open Int.'!Z107</f>
        <v>13.373976000000027</v>
      </c>
      <c r="I107" s="171">
        <f>'Open Int.'!O107</f>
        <v>0.8837772397094431</v>
      </c>
      <c r="J107" s="185">
        <f>IF(Volume!D107=0,0,Volume!F107/Volume!D107)</f>
        <v>0</v>
      </c>
      <c r="K107" s="187">
        <f>IF('Open Int.'!E107=0,0,'Open Int.'!H107/'Open Int.'!E107)</f>
        <v>0.46153846153846156</v>
      </c>
    </row>
    <row r="108" spans="1:11" ht="15">
      <c r="A108" s="201" t="s">
        <v>133</v>
      </c>
      <c r="B108" s="287">
        <f>Margins!B108</f>
        <v>6250</v>
      </c>
      <c r="C108" s="287">
        <f>Volume!J108</f>
        <v>36.6</v>
      </c>
      <c r="D108" s="182">
        <f>Volume!M108</f>
        <v>0.13679890560876679</v>
      </c>
      <c r="E108" s="175">
        <f>Volume!C108*100</f>
        <v>-37</v>
      </c>
      <c r="F108" s="347">
        <f>'Open Int.'!D108*100</f>
        <v>-3</v>
      </c>
      <c r="G108" s="176">
        <f>'Open Int.'!R108</f>
        <v>105.54525</v>
      </c>
      <c r="H108" s="176">
        <f>'Open Int.'!Z108</f>
        <v>-3.3052187500000088</v>
      </c>
      <c r="I108" s="171">
        <f>'Open Int.'!O108</f>
        <v>0.958604247941049</v>
      </c>
      <c r="J108" s="185">
        <f>IF(Volume!D108=0,0,Volume!F108/Volume!D108)</f>
        <v>0.10714285714285714</v>
      </c>
      <c r="K108" s="187">
        <f>IF('Open Int.'!E108=0,0,'Open Int.'!H108/'Open Int.'!E108)</f>
        <v>0.17822966507177032</v>
      </c>
    </row>
    <row r="109" spans="1:11" ht="15">
      <c r="A109" s="201" t="s">
        <v>169</v>
      </c>
      <c r="B109" s="287">
        <f>Margins!B109</f>
        <v>2000</v>
      </c>
      <c r="C109" s="287">
        <f>Volume!J109</f>
        <v>150.95</v>
      </c>
      <c r="D109" s="182">
        <f>Volume!M109</f>
        <v>-0.2972258916776863</v>
      </c>
      <c r="E109" s="175">
        <f>Volume!C109*100</f>
        <v>-11</v>
      </c>
      <c r="F109" s="347">
        <f>'Open Int.'!D109*100</f>
        <v>0</v>
      </c>
      <c r="G109" s="176">
        <f>'Open Int.'!R109</f>
        <v>158.22579</v>
      </c>
      <c r="H109" s="176">
        <f>'Open Int.'!Z109</f>
        <v>0.13390999999998598</v>
      </c>
      <c r="I109" s="171">
        <f>'Open Int.'!O109</f>
        <v>0.7605418813203587</v>
      </c>
      <c r="J109" s="185">
        <f>IF(Volume!D109=0,0,Volume!F109/Volume!D109)</f>
        <v>0</v>
      </c>
      <c r="K109" s="187">
        <f>IF('Open Int.'!E109=0,0,'Open Int.'!H109/'Open Int.'!E109)</f>
        <v>0.4</v>
      </c>
    </row>
    <row r="110" spans="1:11" ht="15">
      <c r="A110" s="201" t="s">
        <v>291</v>
      </c>
      <c r="B110" s="287">
        <f>Margins!B110</f>
        <v>550</v>
      </c>
      <c r="C110" s="287">
        <f>Volume!J110</f>
        <v>703.8</v>
      </c>
      <c r="D110" s="182">
        <f>Volume!M110</f>
        <v>1.7419588001445545</v>
      </c>
      <c r="E110" s="175">
        <f>Volume!C110*100</f>
        <v>-65</v>
      </c>
      <c r="F110" s="347">
        <f>'Open Int.'!D110*100</f>
        <v>0</v>
      </c>
      <c r="G110" s="176">
        <f>'Open Int.'!R110</f>
        <v>139.236273</v>
      </c>
      <c r="H110" s="176">
        <f>'Open Int.'!Z110</f>
        <v>2.498050500000005</v>
      </c>
      <c r="I110" s="171">
        <f>'Open Int.'!O110</f>
        <v>0.7250486516541562</v>
      </c>
      <c r="J110" s="185">
        <f>IF(Volume!D110=0,0,Volume!F110/Volume!D110)</f>
        <v>0</v>
      </c>
      <c r="K110" s="187">
        <f>IF('Open Int.'!E110=0,0,'Open Int.'!H110/'Open Int.'!E110)</f>
        <v>0.043478260869565216</v>
      </c>
    </row>
    <row r="111" spans="1:11" ht="15">
      <c r="A111" s="201" t="s">
        <v>414</v>
      </c>
      <c r="B111" s="287">
        <f>Margins!B111</f>
        <v>500</v>
      </c>
      <c r="C111" s="287">
        <f>Volume!J111</f>
        <v>529.7</v>
      </c>
      <c r="D111" s="182">
        <f>Volume!M111</f>
        <v>2.4564796905222526</v>
      </c>
      <c r="E111" s="175">
        <f>Volume!C111*100</f>
        <v>-6</v>
      </c>
      <c r="F111" s="347">
        <f>'Open Int.'!D111*100</f>
        <v>-8</v>
      </c>
      <c r="G111" s="176">
        <f>'Open Int.'!R111</f>
        <v>76.32977000000001</v>
      </c>
      <c r="H111" s="176">
        <f>'Open Int.'!Z111</f>
        <v>-4.529029999999992</v>
      </c>
      <c r="I111" s="171">
        <f>'Open Int.'!O111</f>
        <v>0.9934073560027759</v>
      </c>
      <c r="J111" s="185">
        <f>IF(Volume!D111=0,0,Volume!F111/Volume!D111)</f>
        <v>0</v>
      </c>
      <c r="K111" s="187">
        <f>IF('Open Int.'!E111=0,0,'Open Int.'!H111/'Open Int.'!E111)</f>
        <v>0</v>
      </c>
    </row>
    <row r="112" spans="1:11" ht="15">
      <c r="A112" s="201" t="s">
        <v>292</v>
      </c>
      <c r="B112" s="287">
        <f>Margins!B112</f>
        <v>550</v>
      </c>
      <c r="C112" s="287">
        <f>Volume!J112</f>
        <v>732.5</v>
      </c>
      <c r="D112" s="182">
        <f>Volume!M112</f>
        <v>3.4385370331144562</v>
      </c>
      <c r="E112" s="175">
        <f>Volume!C112*100</f>
        <v>8</v>
      </c>
      <c r="F112" s="347">
        <f>'Open Int.'!D112*100</f>
        <v>-8</v>
      </c>
      <c r="G112" s="176">
        <f>'Open Int.'!R112</f>
        <v>233.264625</v>
      </c>
      <c r="H112" s="176">
        <f>'Open Int.'!Z112</f>
        <v>-12.654625500000009</v>
      </c>
      <c r="I112" s="171">
        <f>'Open Int.'!O112</f>
        <v>0.9791018998272885</v>
      </c>
      <c r="J112" s="185">
        <f>IF(Volume!D112=0,0,Volume!F112/Volume!D112)</f>
        <v>0</v>
      </c>
      <c r="K112" s="187">
        <f>IF('Open Int.'!E112=0,0,'Open Int.'!H112/'Open Int.'!E112)</f>
        <v>0</v>
      </c>
    </row>
    <row r="113" spans="1:11" ht="15">
      <c r="A113" s="201" t="s">
        <v>178</v>
      </c>
      <c r="B113" s="287">
        <f>Margins!B113</f>
        <v>1250</v>
      </c>
      <c r="C113" s="287">
        <f>Volume!J113</f>
        <v>195.35</v>
      </c>
      <c r="D113" s="182">
        <f>Volume!M113</f>
        <v>-0.3570517725070222</v>
      </c>
      <c r="E113" s="175">
        <f>Volume!C113*100</f>
        <v>-40</v>
      </c>
      <c r="F113" s="347">
        <f>'Open Int.'!D113*100</f>
        <v>-3</v>
      </c>
      <c r="G113" s="176">
        <f>'Open Int.'!R113</f>
        <v>71.8399625</v>
      </c>
      <c r="H113" s="176">
        <f>'Open Int.'!Z113</f>
        <v>-2.7815687500000053</v>
      </c>
      <c r="I113" s="171">
        <f>'Open Int.'!O113</f>
        <v>0.9660095173351462</v>
      </c>
      <c r="J113" s="185">
        <f>IF(Volume!D113=0,0,Volume!F113/Volume!D113)</f>
        <v>0</v>
      </c>
      <c r="K113" s="187">
        <f>IF('Open Int.'!E113=0,0,'Open Int.'!H113/'Open Int.'!E113)</f>
        <v>0.056910569105691054</v>
      </c>
    </row>
    <row r="114" spans="1:11" ht="15">
      <c r="A114" s="201" t="s">
        <v>145</v>
      </c>
      <c r="B114" s="287">
        <f>Margins!B114</f>
        <v>1700</v>
      </c>
      <c r="C114" s="287">
        <f>Volume!J114</f>
        <v>203.15</v>
      </c>
      <c r="D114" s="182">
        <f>Volume!M114</f>
        <v>-0.8298755186721937</v>
      </c>
      <c r="E114" s="175">
        <f>Volume!C114*100</f>
        <v>-64</v>
      </c>
      <c r="F114" s="347">
        <f>'Open Int.'!D114*100</f>
        <v>-5</v>
      </c>
      <c r="G114" s="176">
        <f>'Open Int.'!R114</f>
        <v>52.3212825</v>
      </c>
      <c r="H114" s="176">
        <f>'Open Int.'!Z114</f>
        <v>-2.910374499999996</v>
      </c>
      <c r="I114" s="171">
        <f>'Open Int.'!O114</f>
        <v>0.9155115511551155</v>
      </c>
      <c r="J114" s="185">
        <f>IF(Volume!D114=0,0,Volume!F114/Volume!D114)</f>
        <v>0.4</v>
      </c>
      <c r="K114" s="187">
        <f>IF('Open Int.'!E114=0,0,'Open Int.'!H114/'Open Int.'!E114)</f>
        <v>0.140625</v>
      </c>
    </row>
    <row r="115" spans="1:11" ht="15">
      <c r="A115" s="201" t="s">
        <v>271</v>
      </c>
      <c r="B115" s="287">
        <f>Margins!B115</f>
        <v>850</v>
      </c>
      <c r="C115" s="287">
        <f>Volume!J115</f>
        <v>245.3</v>
      </c>
      <c r="D115" s="182">
        <f>Volume!M115</f>
        <v>0.8634868421052726</v>
      </c>
      <c r="E115" s="175">
        <f>Volume!C115*100</f>
        <v>-30</v>
      </c>
      <c r="F115" s="347">
        <f>'Open Int.'!D115*100</f>
        <v>0</v>
      </c>
      <c r="G115" s="176">
        <f>'Open Int.'!R115</f>
        <v>102.042347</v>
      </c>
      <c r="H115" s="176">
        <f>'Open Int.'!Z115</f>
        <v>0.8735790000000065</v>
      </c>
      <c r="I115" s="171">
        <f>'Open Int.'!O115</f>
        <v>0.9270535349407437</v>
      </c>
      <c r="J115" s="185">
        <f>IF(Volume!D115=0,0,Volume!F115/Volume!D115)</f>
        <v>0</v>
      </c>
      <c r="K115" s="187">
        <f>IF('Open Int.'!E115=0,0,'Open Int.'!H115/'Open Int.'!E115)</f>
        <v>0.07142857142857142</v>
      </c>
    </row>
    <row r="116" spans="1:11" ht="15">
      <c r="A116" s="201" t="s">
        <v>209</v>
      </c>
      <c r="B116" s="287">
        <f>Margins!B116</f>
        <v>200</v>
      </c>
      <c r="C116" s="287">
        <f>Volume!J116</f>
        <v>2379.55</v>
      </c>
      <c r="D116" s="182">
        <f>Volume!M116</f>
        <v>2.1266094420600936</v>
      </c>
      <c r="E116" s="175">
        <f>Volume!C116*100</f>
        <v>159</v>
      </c>
      <c r="F116" s="347">
        <f>'Open Int.'!D116*100</f>
        <v>0</v>
      </c>
      <c r="G116" s="176">
        <f>'Open Int.'!R116</f>
        <v>756.4589450000001</v>
      </c>
      <c r="H116" s="176">
        <f>'Open Int.'!Z116</f>
        <v>18.780945000000088</v>
      </c>
      <c r="I116" s="171">
        <f>'Open Int.'!O116</f>
        <v>0.8206983328090595</v>
      </c>
      <c r="J116" s="185">
        <f>IF(Volume!D116=0,0,Volume!F116/Volume!D116)</f>
        <v>0.11274509803921569</v>
      </c>
      <c r="K116" s="187">
        <f>IF('Open Int.'!E116=0,0,'Open Int.'!H116/'Open Int.'!E116)</f>
        <v>0.1836734693877551</v>
      </c>
    </row>
    <row r="117" spans="1:11" ht="15">
      <c r="A117" s="201" t="s">
        <v>293</v>
      </c>
      <c r="B117" s="287">
        <f>Margins!B117</f>
        <v>350</v>
      </c>
      <c r="C117" s="287">
        <f>Volume!J117</f>
        <v>706.05</v>
      </c>
      <c r="D117" s="182">
        <f>Volume!M117</f>
        <v>-1.9102528480133372</v>
      </c>
      <c r="E117" s="175">
        <f>Volume!C117*100</f>
        <v>400</v>
      </c>
      <c r="F117" s="347">
        <f>'Open Int.'!D117*100</f>
        <v>2</v>
      </c>
      <c r="G117" s="176">
        <f>'Open Int.'!R117</f>
        <v>346.82941125</v>
      </c>
      <c r="H117" s="176">
        <f>'Open Int.'!Z117</f>
        <v>1.7105042500000422</v>
      </c>
      <c r="I117" s="171">
        <f>'Open Int.'!O117</f>
        <v>0.8889918061987887</v>
      </c>
      <c r="J117" s="185">
        <f>IF(Volume!D117=0,0,Volume!F117/Volume!D117)</f>
        <v>0.05263157894736842</v>
      </c>
      <c r="K117" s="187">
        <f>IF('Open Int.'!E117=0,0,'Open Int.'!H117/'Open Int.'!E117)</f>
        <v>0.021739130434782608</v>
      </c>
    </row>
    <row r="118" spans="1:11" ht="15">
      <c r="A118" s="201" t="s">
        <v>7</v>
      </c>
      <c r="B118" s="287">
        <f>Margins!B118</f>
        <v>312</v>
      </c>
      <c r="C118" s="287">
        <f>Volume!J118</f>
        <v>814.5</v>
      </c>
      <c r="D118" s="182">
        <f>Volume!M118</f>
        <v>0.985679747070863</v>
      </c>
      <c r="E118" s="175">
        <f>Volume!C118*100</f>
        <v>69</v>
      </c>
      <c r="F118" s="347">
        <f>'Open Int.'!D118*100</f>
        <v>6</v>
      </c>
      <c r="G118" s="176">
        <f>'Open Int.'!R118</f>
        <v>195.294294</v>
      </c>
      <c r="H118" s="176">
        <f>'Open Int.'!Z118</f>
        <v>12.072588840000009</v>
      </c>
      <c r="I118" s="171">
        <f>'Open Int.'!O118</f>
        <v>0.9275211450878335</v>
      </c>
      <c r="J118" s="185">
        <f>IF(Volume!D118=0,0,Volume!F118/Volume!D118)</f>
        <v>0</v>
      </c>
      <c r="K118" s="187">
        <f>IF('Open Int.'!E118=0,0,'Open Int.'!H118/'Open Int.'!E118)</f>
        <v>0.07096774193548387</v>
      </c>
    </row>
    <row r="119" spans="1:11" ht="15">
      <c r="A119" s="201" t="s">
        <v>170</v>
      </c>
      <c r="B119" s="287">
        <f>Margins!B119</f>
        <v>600</v>
      </c>
      <c r="C119" s="287">
        <f>Volume!J119</f>
        <v>659</v>
      </c>
      <c r="D119" s="182">
        <f>Volume!M119</f>
        <v>0.8647738578097462</v>
      </c>
      <c r="E119" s="175">
        <f>Volume!C119*100</f>
        <v>-12</v>
      </c>
      <c r="F119" s="347">
        <f>'Open Int.'!D119*100</f>
        <v>-4</v>
      </c>
      <c r="G119" s="176">
        <f>'Open Int.'!R119</f>
        <v>70.1835</v>
      </c>
      <c r="H119" s="176">
        <f>'Open Int.'!Z119</f>
        <v>-1.9855409999999978</v>
      </c>
      <c r="I119" s="171">
        <f>'Open Int.'!O119</f>
        <v>0.9284507042253521</v>
      </c>
      <c r="J119" s="185">
        <f>IF(Volume!D119=0,0,Volume!F119/Volume!D119)</f>
        <v>0</v>
      </c>
      <c r="K119" s="187">
        <f>IF('Open Int.'!E119=0,0,'Open Int.'!H119/'Open Int.'!E119)</f>
        <v>0</v>
      </c>
    </row>
    <row r="120" spans="1:11" ht="15">
      <c r="A120" s="201" t="s">
        <v>222</v>
      </c>
      <c r="B120" s="287">
        <f>Margins!B120</f>
        <v>400</v>
      </c>
      <c r="C120" s="287">
        <f>Volume!J120</f>
        <v>827.05</v>
      </c>
      <c r="D120" s="182">
        <f>Volume!M120</f>
        <v>0.7798696155486476</v>
      </c>
      <c r="E120" s="175">
        <f>Volume!C120*100</f>
        <v>28.999999999999996</v>
      </c>
      <c r="F120" s="347">
        <f>'Open Int.'!D120*100</f>
        <v>7.000000000000001</v>
      </c>
      <c r="G120" s="176">
        <f>'Open Int.'!R120</f>
        <v>197.797278</v>
      </c>
      <c r="H120" s="176">
        <f>'Open Int.'!Z120</f>
        <v>14.431241999999997</v>
      </c>
      <c r="I120" s="171">
        <f>'Open Int.'!O120</f>
        <v>0.8998160227462786</v>
      </c>
      <c r="J120" s="185">
        <f>IF(Volume!D120=0,0,Volume!F120/Volume!D120)</f>
        <v>0</v>
      </c>
      <c r="K120" s="187">
        <f>IF('Open Int.'!E120=0,0,'Open Int.'!H120/'Open Int.'!E120)</f>
        <v>0.10185185185185185</v>
      </c>
    </row>
    <row r="121" spans="1:11" ht="15">
      <c r="A121" s="201" t="s">
        <v>206</v>
      </c>
      <c r="B121" s="287">
        <f>Margins!B121</f>
        <v>1250</v>
      </c>
      <c r="C121" s="287">
        <f>Volume!J121</f>
        <v>255</v>
      </c>
      <c r="D121" s="182">
        <f>Volume!M121</f>
        <v>-0.0783699059561084</v>
      </c>
      <c r="E121" s="175">
        <f>Volume!C121*100</f>
        <v>-60</v>
      </c>
      <c r="F121" s="347">
        <f>'Open Int.'!D121*100</f>
        <v>0</v>
      </c>
      <c r="G121" s="176">
        <f>'Open Int.'!R121</f>
        <v>44.37</v>
      </c>
      <c r="H121" s="176">
        <f>'Open Int.'!Z121</f>
        <v>0.1565999999999974</v>
      </c>
      <c r="I121" s="171">
        <f>'Open Int.'!O121</f>
        <v>0.9576149425287356</v>
      </c>
      <c r="J121" s="185">
        <f>IF(Volume!D121=0,0,Volume!F121/Volume!D121)</f>
        <v>0.14285714285714285</v>
      </c>
      <c r="K121" s="187">
        <f>IF('Open Int.'!E121=0,0,'Open Int.'!H121/'Open Int.'!E121)</f>
        <v>0.04819277108433735</v>
      </c>
    </row>
    <row r="122" spans="1:11" ht="15">
      <c r="A122" s="201" t="s">
        <v>294</v>
      </c>
      <c r="B122" s="287">
        <f>Margins!B122</f>
        <v>250</v>
      </c>
      <c r="C122" s="287">
        <f>Volume!J122</f>
        <v>1292.6</v>
      </c>
      <c r="D122" s="182">
        <f>Volume!M122</f>
        <v>5.462407702035639</v>
      </c>
      <c r="E122" s="175">
        <f>Volume!C122*100</f>
        <v>646</v>
      </c>
      <c r="F122" s="347">
        <f>'Open Int.'!D122*100</f>
        <v>-3</v>
      </c>
      <c r="G122" s="176">
        <f>'Open Int.'!R122</f>
        <v>141.895165</v>
      </c>
      <c r="H122" s="176">
        <f>'Open Int.'!Z122</f>
        <v>2.9983787500000005</v>
      </c>
      <c r="I122" s="171">
        <f>'Open Int.'!O122</f>
        <v>0.9528581188795263</v>
      </c>
      <c r="J122" s="185">
        <f>IF(Volume!D122=0,0,Volume!F122/Volume!D122)</f>
        <v>0</v>
      </c>
      <c r="K122" s="187">
        <f>IF('Open Int.'!E122=0,0,'Open Int.'!H122/'Open Int.'!E122)</f>
        <v>0</v>
      </c>
    </row>
    <row r="123" spans="1:11" ht="15">
      <c r="A123" s="201" t="s">
        <v>415</v>
      </c>
      <c r="B123" s="287">
        <f>Margins!B123</f>
        <v>825</v>
      </c>
      <c r="C123" s="287">
        <f>Volume!J123</f>
        <v>322.6</v>
      </c>
      <c r="D123" s="182">
        <f>Volume!M123</f>
        <v>4.808317089018846</v>
      </c>
      <c r="E123" s="175">
        <f>Volume!C123*100</f>
        <v>18</v>
      </c>
      <c r="F123" s="347">
        <f>'Open Int.'!D123*100</f>
        <v>-1</v>
      </c>
      <c r="G123" s="176">
        <f>'Open Int.'!R123</f>
        <v>145.155483</v>
      </c>
      <c r="H123" s="176">
        <f>'Open Int.'!Z123</f>
        <v>5.491232999999994</v>
      </c>
      <c r="I123" s="171">
        <f>'Open Int.'!O123</f>
        <v>0.966996699669967</v>
      </c>
      <c r="J123" s="185">
        <f>IF(Volume!D123=0,0,Volume!F123/Volume!D123)</f>
        <v>0</v>
      </c>
      <c r="K123" s="187">
        <f>IF('Open Int.'!E123=0,0,'Open Int.'!H123/'Open Int.'!E123)</f>
        <v>0</v>
      </c>
    </row>
    <row r="124" spans="1:11" ht="15">
      <c r="A124" s="201" t="s">
        <v>276</v>
      </c>
      <c r="B124" s="287">
        <f>Margins!B124</f>
        <v>800</v>
      </c>
      <c r="C124" s="287">
        <f>Volume!J124</f>
        <v>278.25</v>
      </c>
      <c r="D124" s="182">
        <f>Volume!M124</f>
        <v>-0.3937712546984151</v>
      </c>
      <c r="E124" s="175">
        <f>Volume!C124*100</f>
        <v>43</v>
      </c>
      <c r="F124" s="347">
        <f>'Open Int.'!D124*100</f>
        <v>1</v>
      </c>
      <c r="G124" s="176">
        <f>'Open Int.'!R124</f>
        <v>199.40508</v>
      </c>
      <c r="H124" s="176">
        <f>'Open Int.'!Z124</f>
        <v>1.7370199999999727</v>
      </c>
      <c r="I124" s="171">
        <f>'Open Int.'!O124</f>
        <v>0.8810002232641214</v>
      </c>
      <c r="J124" s="185">
        <f>IF(Volume!D124=0,0,Volume!F124/Volume!D124)</f>
        <v>0</v>
      </c>
      <c r="K124" s="187">
        <f>IF('Open Int.'!E124=0,0,'Open Int.'!H124/'Open Int.'!E124)</f>
        <v>0</v>
      </c>
    </row>
    <row r="125" spans="1:11" ht="15">
      <c r="A125" s="201" t="s">
        <v>146</v>
      </c>
      <c r="B125" s="287">
        <f>Margins!B125</f>
        <v>8900</v>
      </c>
      <c r="C125" s="287">
        <f>Volume!J125</f>
        <v>41.85</v>
      </c>
      <c r="D125" s="182">
        <f>Volume!M125</f>
        <v>1.7010935601458148</v>
      </c>
      <c r="E125" s="175">
        <f>Volume!C125*100</f>
        <v>19</v>
      </c>
      <c r="F125" s="347">
        <f>'Open Int.'!D125*100</f>
        <v>2</v>
      </c>
      <c r="G125" s="176">
        <f>'Open Int.'!R125</f>
        <v>56.018736</v>
      </c>
      <c r="H125" s="176">
        <f>'Open Int.'!Z125</f>
        <v>2.035696999999999</v>
      </c>
      <c r="I125" s="171">
        <f>'Open Int.'!O125</f>
        <v>0.7081117021276596</v>
      </c>
      <c r="J125" s="185">
        <f>IF(Volume!D125=0,0,Volume!F125/Volume!D125)</f>
        <v>0</v>
      </c>
      <c r="K125" s="187">
        <f>IF('Open Int.'!E125=0,0,'Open Int.'!H125/'Open Int.'!E125)</f>
        <v>0.049689440993788817</v>
      </c>
    </row>
    <row r="126" spans="1:11" ht="15">
      <c r="A126" s="201" t="s">
        <v>8</v>
      </c>
      <c r="B126" s="287">
        <f>Margins!B126</f>
        <v>1600</v>
      </c>
      <c r="C126" s="287">
        <f>Volume!J126</f>
        <v>161.35</v>
      </c>
      <c r="D126" s="182">
        <f>Volume!M126</f>
        <v>-0.7992622194897088</v>
      </c>
      <c r="E126" s="175">
        <f>Volume!C126*100</f>
        <v>-51</v>
      </c>
      <c r="F126" s="347">
        <f>'Open Int.'!D126*100</f>
        <v>2</v>
      </c>
      <c r="G126" s="176">
        <f>'Open Int.'!R126</f>
        <v>397.282424</v>
      </c>
      <c r="H126" s="176">
        <f>'Open Int.'!Z126</f>
        <v>3.2790640000000053</v>
      </c>
      <c r="I126" s="171">
        <f>'Open Int.'!O126</f>
        <v>0.9502241861069595</v>
      </c>
      <c r="J126" s="185">
        <f>IF(Volume!D126=0,0,Volume!F126/Volume!D126)</f>
        <v>0.07692307692307693</v>
      </c>
      <c r="K126" s="187">
        <f>IF('Open Int.'!E126=0,0,'Open Int.'!H126/'Open Int.'!E126)</f>
        <v>0.15340086830680175</v>
      </c>
    </row>
    <row r="127" spans="1:11" ht="15">
      <c r="A127" s="201" t="s">
        <v>295</v>
      </c>
      <c r="B127" s="287">
        <f>Margins!B127</f>
        <v>1000</v>
      </c>
      <c r="C127" s="287">
        <f>Volume!J127</f>
        <v>194.6</v>
      </c>
      <c r="D127" s="182">
        <f>Volume!M127</f>
        <v>0.10288065843620814</v>
      </c>
      <c r="E127" s="175">
        <f>Volume!C127*100</f>
        <v>-68</v>
      </c>
      <c r="F127" s="347">
        <f>'Open Int.'!D127*100</f>
        <v>0</v>
      </c>
      <c r="G127" s="176">
        <f>'Open Int.'!R127</f>
        <v>76.69186</v>
      </c>
      <c r="H127" s="176">
        <f>'Open Int.'!Z127</f>
        <v>-0.3099799999999959</v>
      </c>
      <c r="I127" s="171">
        <f>'Open Int.'!O127</f>
        <v>0.9807155544278102</v>
      </c>
      <c r="J127" s="185">
        <f>IF(Volume!D127=0,0,Volume!F127/Volume!D127)</f>
        <v>0</v>
      </c>
      <c r="K127" s="187">
        <f>IF('Open Int.'!E127=0,0,'Open Int.'!H127/'Open Int.'!E127)</f>
        <v>0.06796116504854369</v>
      </c>
    </row>
    <row r="128" spans="1:11" ht="15">
      <c r="A128" s="201" t="s">
        <v>179</v>
      </c>
      <c r="B128" s="287">
        <f>Margins!B128</f>
        <v>14000</v>
      </c>
      <c r="C128" s="287">
        <f>Volume!J128</f>
        <v>24.85</v>
      </c>
      <c r="D128" s="182">
        <f>Volume!M128</f>
        <v>3.974895397489552</v>
      </c>
      <c r="E128" s="175">
        <f>Volume!C128*100</f>
        <v>277</v>
      </c>
      <c r="F128" s="347">
        <f>'Open Int.'!D128*100</f>
        <v>-7.000000000000001</v>
      </c>
      <c r="G128" s="176">
        <f>'Open Int.'!R128</f>
        <v>106.84009000000002</v>
      </c>
      <c r="H128" s="176">
        <f>'Open Int.'!Z128</f>
        <v>-2.2395099999999815</v>
      </c>
      <c r="I128" s="171">
        <f>'Open Int.'!O128</f>
        <v>0.9706935851514165</v>
      </c>
      <c r="J128" s="185">
        <f>IF(Volume!D128=0,0,Volume!F128/Volume!D128)</f>
        <v>0.17647058823529413</v>
      </c>
      <c r="K128" s="187">
        <f>IF('Open Int.'!E128=0,0,'Open Int.'!H128/'Open Int.'!E128)</f>
        <v>0.16201117318435754</v>
      </c>
    </row>
    <row r="129" spans="1:11" ht="15">
      <c r="A129" s="201" t="s">
        <v>201</v>
      </c>
      <c r="B129" s="287">
        <f>Margins!B129</f>
        <v>1150</v>
      </c>
      <c r="C129" s="287">
        <f>Volume!J129</f>
        <v>291.95</v>
      </c>
      <c r="D129" s="182">
        <f>Volume!M129</f>
        <v>-2.8290896987851557</v>
      </c>
      <c r="E129" s="175">
        <f>Volume!C129*100</f>
        <v>-12</v>
      </c>
      <c r="F129" s="347">
        <f>'Open Int.'!D129*100</f>
        <v>0</v>
      </c>
      <c r="G129" s="176">
        <f>'Open Int.'!R129</f>
        <v>146.88734375</v>
      </c>
      <c r="H129" s="176">
        <f>'Open Int.'!Z129</f>
        <v>-4.4838729999999885</v>
      </c>
      <c r="I129" s="171">
        <f>'Open Int.'!O129</f>
        <v>0.7540571428571429</v>
      </c>
      <c r="J129" s="185">
        <f>IF(Volume!D129=0,0,Volume!F129/Volume!D129)</f>
        <v>0</v>
      </c>
      <c r="K129" s="187">
        <f>IF('Open Int.'!E129=0,0,'Open Int.'!H129/'Open Int.'!E129)</f>
        <v>0.7</v>
      </c>
    </row>
    <row r="130" spans="1:11" ht="15">
      <c r="A130" s="201" t="s">
        <v>171</v>
      </c>
      <c r="B130" s="287">
        <f>Margins!B130</f>
        <v>1100</v>
      </c>
      <c r="C130" s="287">
        <f>Volume!J130</f>
        <v>390.75</v>
      </c>
      <c r="D130" s="182">
        <f>Volume!M130</f>
        <v>-3.7561576354679804</v>
      </c>
      <c r="E130" s="175">
        <f>Volume!C130*100</f>
        <v>-14.000000000000002</v>
      </c>
      <c r="F130" s="347">
        <f>'Open Int.'!D130*100</f>
        <v>10</v>
      </c>
      <c r="G130" s="176">
        <f>'Open Int.'!R130</f>
        <v>221.96163</v>
      </c>
      <c r="H130" s="176">
        <f>'Open Int.'!Z130</f>
        <v>13.04215000000002</v>
      </c>
      <c r="I130" s="171">
        <f>'Open Int.'!O130</f>
        <v>0.9233152594887684</v>
      </c>
      <c r="J130" s="185">
        <f>IF(Volume!D130=0,0,Volume!F130/Volume!D130)</f>
        <v>0.6</v>
      </c>
      <c r="K130" s="187">
        <f>IF('Open Int.'!E130=0,0,'Open Int.'!H130/'Open Int.'!E130)</f>
        <v>0.30434782608695654</v>
      </c>
    </row>
    <row r="131" spans="1:11" ht="15">
      <c r="A131" s="201" t="s">
        <v>147</v>
      </c>
      <c r="B131" s="287">
        <f>Margins!B131</f>
        <v>5900</v>
      </c>
      <c r="C131" s="287">
        <f>Volume!J131</f>
        <v>78.4</v>
      </c>
      <c r="D131" s="182">
        <f>Volume!M131</f>
        <v>16.927665920954524</v>
      </c>
      <c r="E131" s="175">
        <f>Volume!C131*100</f>
        <v>2624</v>
      </c>
      <c r="F131" s="347">
        <f>'Open Int.'!D131*100</f>
        <v>24</v>
      </c>
      <c r="G131" s="176">
        <f>'Open Int.'!R131</f>
        <v>68.2276</v>
      </c>
      <c r="H131" s="176">
        <f>'Open Int.'!Z131</f>
        <v>21.8243065</v>
      </c>
      <c r="I131" s="171">
        <f>'Open Int.'!O131</f>
        <v>0.8786440677966102</v>
      </c>
      <c r="J131" s="185">
        <f>IF(Volume!D131=0,0,Volume!F131/Volume!D131)</f>
        <v>0.03550295857988166</v>
      </c>
      <c r="K131" s="187">
        <f>IF('Open Int.'!E131=0,0,'Open Int.'!H131/'Open Int.'!E131)</f>
        <v>0.08695652173913043</v>
      </c>
    </row>
    <row r="132" spans="1:11" ht="15">
      <c r="A132" s="201" t="s">
        <v>148</v>
      </c>
      <c r="B132" s="287">
        <f>Margins!B132</f>
        <v>1045</v>
      </c>
      <c r="C132" s="287">
        <f>Volume!J132</f>
        <v>290</v>
      </c>
      <c r="D132" s="182">
        <f>Volume!M132</f>
        <v>-1.4778325123152785</v>
      </c>
      <c r="E132" s="175">
        <f>Volume!C132*100</f>
        <v>-61</v>
      </c>
      <c r="F132" s="347">
        <f>'Open Int.'!D132*100</f>
        <v>14.000000000000002</v>
      </c>
      <c r="G132" s="176">
        <f>'Open Int.'!R132</f>
        <v>46.30604</v>
      </c>
      <c r="H132" s="176">
        <f>'Open Int.'!Z132</f>
        <v>5.180488224999998</v>
      </c>
      <c r="I132" s="171">
        <f>'Open Int.'!O132</f>
        <v>0.8416230366492147</v>
      </c>
      <c r="J132" s="185">
        <f>IF(Volume!D132=0,0,Volume!F132/Volume!D132)</f>
        <v>0</v>
      </c>
      <c r="K132" s="187">
        <f>IF('Open Int.'!E132=0,0,'Open Int.'!H132/'Open Int.'!E132)</f>
        <v>0.25</v>
      </c>
    </row>
    <row r="133" spans="1:11" ht="15">
      <c r="A133" s="201" t="s">
        <v>122</v>
      </c>
      <c r="B133" s="287">
        <f>Margins!B133</f>
        <v>1625</v>
      </c>
      <c r="C133" s="287">
        <f>Volume!J133</f>
        <v>156.25</v>
      </c>
      <c r="D133" s="182">
        <f>Volume!M133</f>
        <v>0.32102728731942215</v>
      </c>
      <c r="E133" s="175">
        <f>Volume!C133*100</f>
        <v>32</v>
      </c>
      <c r="F133" s="347">
        <f>'Open Int.'!D133*100</f>
        <v>3</v>
      </c>
      <c r="G133" s="176">
        <f>'Open Int.'!R133</f>
        <v>246.568359375</v>
      </c>
      <c r="H133" s="176">
        <f>'Open Int.'!Z133</f>
        <v>6.357081249999993</v>
      </c>
      <c r="I133" s="171">
        <f>'Open Int.'!O133</f>
        <v>0.9281227473998558</v>
      </c>
      <c r="J133" s="185">
        <f>IF(Volume!D133=0,0,Volume!F133/Volume!D133)</f>
        <v>0.07723577235772358</v>
      </c>
      <c r="K133" s="187">
        <f>IF('Open Int.'!E133=0,0,'Open Int.'!H133/'Open Int.'!E133)</f>
        <v>0.12737752161383284</v>
      </c>
    </row>
    <row r="134" spans="1:11" ht="15">
      <c r="A134" s="201" t="s">
        <v>36</v>
      </c>
      <c r="B134" s="287">
        <f>Margins!B134</f>
        <v>225</v>
      </c>
      <c r="C134" s="287">
        <f>Volume!J134</f>
        <v>895.6</v>
      </c>
      <c r="D134" s="182">
        <f>Volume!M134</f>
        <v>0.30800246401971215</v>
      </c>
      <c r="E134" s="175">
        <f>Volume!C134*100</f>
        <v>39</v>
      </c>
      <c r="F134" s="347">
        <f>'Open Int.'!D134*100</f>
        <v>3</v>
      </c>
      <c r="G134" s="176">
        <f>'Open Int.'!R134</f>
        <v>1077.433668</v>
      </c>
      <c r="H134" s="176">
        <f>'Open Int.'!Z134</f>
        <v>33.30139612499988</v>
      </c>
      <c r="I134" s="171">
        <f>'Open Int.'!O134</f>
        <v>0.8508266626767412</v>
      </c>
      <c r="J134" s="185">
        <f>IF(Volume!D134=0,0,Volume!F134/Volume!D134)</f>
        <v>0.04975124378109453</v>
      </c>
      <c r="K134" s="187">
        <f>IF('Open Int.'!E134=0,0,'Open Int.'!H134/'Open Int.'!E134)</f>
        <v>0.21483375959079284</v>
      </c>
    </row>
    <row r="135" spans="1:11" ht="15">
      <c r="A135" s="201" t="s">
        <v>172</v>
      </c>
      <c r="B135" s="287">
        <f>Margins!B135</f>
        <v>1050</v>
      </c>
      <c r="C135" s="287">
        <f>Volume!J135</f>
        <v>243.85</v>
      </c>
      <c r="D135" s="182">
        <f>Volume!M135</f>
        <v>1.9013790221479243</v>
      </c>
      <c r="E135" s="175">
        <f>Volume!C135*100</f>
        <v>588</v>
      </c>
      <c r="F135" s="347">
        <f>'Open Int.'!D135*100</f>
        <v>1</v>
      </c>
      <c r="G135" s="176">
        <f>'Open Int.'!R135</f>
        <v>193.95219375</v>
      </c>
      <c r="H135" s="176">
        <f>'Open Int.'!Z135</f>
        <v>5.026040249999994</v>
      </c>
      <c r="I135" s="171">
        <f>'Open Int.'!O135</f>
        <v>0.9528712871287128</v>
      </c>
      <c r="J135" s="185">
        <f>IF(Volume!D135=0,0,Volume!F135/Volume!D135)</f>
        <v>0</v>
      </c>
      <c r="K135" s="187">
        <f>IF('Open Int.'!E135=0,0,'Open Int.'!H135/'Open Int.'!E135)</f>
        <v>0</v>
      </c>
    </row>
    <row r="136" spans="1:11" ht="15">
      <c r="A136" s="201" t="s">
        <v>80</v>
      </c>
      <c r="B136" s="287">
        <f>Margins!B136</f>
        <v>1200</v>
      </c>
      <c r="C136" s="287">
        <f>Volume!J136</f>
        <v>259.15</v>
      </c>
      <c r="D136" s="182">
        <f>Volume!M136</f>
        <v>0.05791505791504914</v>
      </c>
      <c r="E136" s="175">
        <f>Volume!C136*100</f>
        <v>-42</v>
      </c>
      <c r="F136" s="347">
        <f>'Open Int.'!D136*100</f>
        <v>-1</v>
      </c>
      <c r="G136" s="176">
        <f>'Open Int.'!R136</f>
        <v>81.01028999999998</v>
      </c>
      <c r="H136" s="176">
        <f>'Open Int.'!Z136</f>
        <v>-1.0098300000000222</v>
      </c>
      <c r="I136" s="171">
        <f>'Open Int.'!O136</f>
        <v>0.9850287907869482</v>
      </c>
      <c r="J136" s="185">
        <f>IF(Volume!D136=0,0,Volume!F136/Volume!D136)</f>
        <v>0</v>
      </c>
      <c r="K136" s="187">
        <f>IF('Open Int.'!E136=0,0,'Open Int.'!H136/'Open Int.'!E136)</f>
        <v>0</v>
      </c>
    </row>
    <row r="137" spans="1:11" ht="15">
      <c r="A137" s="201" t="s">
        <v>416</v>
      </c>
      <c r="B137" s="287">
        <f>Margins!B137</f>
        <v>500</v>
      </c>
      <c r="C137" s="287">
        <f>Volume!J137</f>
        <v>522.9</v>
      </c>
      <c r="D137" s="182">
        <f>Volume!M137</f>
        <v>3.8324066719618655</v>
      </c>
      <c r="E137" s="175">
        <f>Volume!C137*100</f>
        <v>86</v>
      </c>
      <c r="F137" s="347">
        <f>'Open Int.'!D137*100</f>
        <v>6</v>
      </c>
      <c r="G137" s="176">
        <f>'Open Int.'!R137</f>
        <v>101.468745</v>
      </c>
      <c r="H137" s="176">
        <f>'Open Int.'!Z137</f>
        <v>9.184044999999998</v>
      </c>
      <c r="I137" s="171">
        <f>'Open Int.'!O137</f>
        <v>0.9780984282401443</v>
      </c>
      <c r="J137" s="185">
        <f>IF(Volume!D137=0,0,Volume!F137/Volume!D137)</f>
        <v>0</v>
      </c>
      <c r="K137" s="187">
        <f>IF('Open Int.'!E137=0,0,'Open Int.'!H137/'Open Int.'!E137)</f>
        <v>0</v>
      </c>
    </row>
    <row r="138" spans="1:11" ht="15">
      <c r="A138" s="201" t="s">
        <v>273</v>
      </c>
      <c r="B138" s="287">
        <f>Margins!B138</f>
        <v>700</v>
      </c>
      <c r="C138" s="287">
        <f>Volume!J138</f>
        <v>371.75</v>
      </c>
      <c r="D138" s="182">
        <f>Volume!M138</f>
        <v>1.1564625850340136</v>
      </c>
      <c r="E138" s="175">
        <f>Volume!C138*100</f>
        <v>76</v>
      </c>
      <c r="F138" s="347">
        <f>'Open Int.'!D138*100</f>
        <v>2</v>
      </c>
      <c r="G138" s="176">
        <f>'Open Int.'!R138</f>
        <v>234.82704</v>
      </c>
      <c r="H138" s="176">
        <f>'Open Int.'!Z138</f>
        <v>7.983990000000006</v>
      </c>
      <c r="I138" s="171">
        <f>'Open Int.'!O138</f>
        <v>0.8283466312056738</v>
      </c>
      <c r="J138" s="185">
        <f>IF(Volume!D138=0,0,Volume!F138/Volume!D138)</f>
        <v>0</v>
      </c>
      <c r="K138" s="187">
        <f>IF('Open Int.'!E138=0,0,'Open Int.'!H138/'Open Int.'!E138)</f>
        <v>0.13793103448275862</v>
      </c>
    </row>
    <row r="139" spans="1:11" ht="15">
      <c r="A139" s="201" t="s">
        <v>417</v>
      </c>
      <c r="B139" s="287">
        <f>Margins!B139</f>
        <v>500</v>
      </c>
      <c r="C139" s="287">
        <f>Volume!J139</f>
        <v>466.3</v>
      </c>
      <c r="D139" s="182">
        <f>Volume!M139</f>
        <v>3.7144128113878976</v>
      </c>
      <c r="E139" s="175">
        <f>Volume!C139*100</f>
        <v>249.00000000000003</v>
      </c>
      <c r="F139" s="347">
        <f>'Open Int.'!D139*100</f>
        <v>1</v>
      </c>
      <c r="G139" s="176">
        <f>'Open Int.'!R139</f>
        <v>34.13316</v>
      </c>
      <c r="H139" s="176">
        <f>'Open Int.'!Z139</f>
        <v>1.5146799999999985</v>
      </c>
      <c r="I139" s="171">
        <f>'Open Int.'!O139</f>
        <v>0.9918032786885246</v>
      </c>
      <c r="J139" s="185">
        <f>IF(Volume!D139=0,0,Volume!F139/Volume!D139)</f>
        <v>0</v>
      </c>
      <c r="K139" s="187">
        <f>IF('Open Int.'!E139=0,0,'Open Int.'!H139/'Open Int.'!E139)</f>
        <v>0</v>
      </c>
    </row>
    <row r="140" spans="1:11" ht="15">
      <c r="A140" s="201" t="s">
        <v>223</v>
      </c>
      <c r="B140" s="287">
        <f>Margins!B140</f>
        <v>650</v>
      </c>
      <c r="C140" s="287">
        <f>Volume!J140</f>
        <v>520.15</v>
      </c>
      <c r="D140" s="182">
        <f>Volume!M140</f>
        <v>0.32790047256243254</v>
      </c>
      <c r="E140" s="175">
        <f>Volume!C140*100</f>
        <v>-3</v>
      </c>
      <c r="F140" s="347">
        <f>'Open Int.'!D140*100</f>
        <v>5</v>
      </c>
      <c r="G140" s="176">
        <f>'Open Int.'!R140</f>
        <v>325.35122425</v>
      </c>
      <c r="H140" s="176">
        <f>'Open Int.'!Z140</f>
        <v>16.025808499999926</v>
      </c>
      <c r="I140" s="171">
        <f>'Open Int.'!O140</f>
        <v>0.9557310609996883</v>
      </c>
      <c r="J140" s="185">
        <f>IF(Volume!D140=0,0,Volume!F140/Volume!D140)</f>
        <v>0</v>
      </c>
      <c r="K140" s="187">
        <f>IF('Open Int.'!E140=0,0,'Open Int.'!H140/'Open Int.'!E140)</f>
        <v>0</v>
      </c>
    </row>
    <row r="141" spans="1:11" ht="15">
      <c r="A141" s="201" t="s">
        <v>418</v>
      </c>
      <c r="B141" s="287">
        <f>Margins!B141</f>
        <v>550</v>
      </c>
      <c r="C141" s="287">
        <f>Volume!J141</f>
        <v>513.15</v>
      </c>
      <c r="D141" s="182">
        <f>Volume!M141</f>
        <v>6.772784019975021</v>
      </c>
      <c r="E141" s="175">
        <f>Volume!C141*100</f>
        <v>615</v>
      </c>
      <c r="F141" s="347">
        <f>'Open Int.'!D141*100</f>
        <v>9</v>
      </c>
      <c r="G141" s="176">
        <f>'Open Int.'!R141</f>
        <v>61.0186665</v>
      </c>
      <c r="H141" s="176">
        <f>'Open Int.'!Z141</f>
        <v>8.681326500000004</v>
      </c>
      <c r="I141" s="171">
        <f>'Open Int.'!O141</f>
        <v>0.969472710453284</v>
      </c>
      <c r="J141" s="185">
        <f>IF(Volume!D141=0,0,Volume!F141/Volume!D141)</f>
        <v>0</v>
      </c>
      <c r="K141" s="187">
        <f>IF('Open Int.'!E141=0,0,'Open Int.'!H141/'Open Int.'!E141)</f>
        <v>0</v>
      </c>
    </row>
    <row r="142" spans="1:11" ht="15">
      <c r="A142" s="201" t="s">
        <v>419</v>
      </c>
      <c r="B142" s="287">
        <f>Margins!B142</f>
        <v>4400</v>
      </c>
      <c r="C142" s="287">
        <f>Volume!J142</f>
        <v>62.2</v>
      </c>
      <c r="D142" s="182">
        <f>Volume!M142</f>
        <v>1.800327332242228</v>
      </c>
      <c r="E142" s="175">
        <f>Volume!C142*100</f>
        <v>20</v>
      </c>
      <c r="F142" s="347">
        <f>'Open Int.'!D142*100</f>
        <v>-1</v>
      </c>
      <c r="G142" s="176">
        <f>'Open Int.'!R142</f>
        <v>197.104336</v>
      </c>
      <c r="H142" s="176">
        <f>'Open Int.'!Z142</f>
        <v>1.9533799999999815</v>
      </c>
      <c r="I142" s="171">
        <f>'Open Int.'!O142</f>
        <v>0.9126631491252429</v>
      </c>
      <c r="J142" s="185">
        <f>IF(Volume!D142=0,0,Volume!F142/Volume!D142)</f>
        <v>0.10372340425531915</v>
      </c>
      <c r="K142" s="187">
        <f>IF('Open Int.'!E142=0,0,'Open Int.'!H142/'Open Int.'!E142)</f>
        <v>0.1679506933744222</v>
      </c>
    </row>
    <row r="143" spans="1:11" ht="15">
      <c r="A143" s="201" t="s">
        <v>391</v>
      </c>
      <c r="B143" s="287">
        <f>Margins!B143</f>
        <v>2400</v>
      </c>
      <c r="C143" s="287">
        <f>Volume!J143</f>
        <v>193.2</v>
      </c>
      <c r="D143" s="182">
        <f>Volume!M143</f>
        <v>-0.10341261633920219</v>
      </c>
      <c r="E143" s="175">
        <f>Volume!C143*100</f>
        <v>-54</v>
      </c>
      <c r="F143" s="347">
        <f>'Open Int.'!D143*100</f>
        <v>8</v>
      </c>
      <c r="G143" s="176">
        <f>'Open Int.'!R143</f>
        <v>330.232896</v>
      </c>
      <c r="H143" s="176">
        <f>'Open Int.'!Z143</f>
        <v>21.473663999999985</v>
      </c>
      <c r="I143" s="171">
        <f>'Open Int.'!O143</f>
        <v>0.9535242909295142</v>
      </c>
      <c r="J143" s="185">
        <f>IF(Volume!D143=0,0,Volume!F143/Volume!D143)</f>
        <v>0.125</v>
      </c>
      <c r="K143" s="187">
        <f>IF('Open Int.'!E143=0,0,'Open Int.'!H143/'Open Int.'!E143)</f>
        <v>0.42509727626459143</v>
      </c>
    </row>
    <row r="144" spans="1:11" ht="15">
      <c r="A144" s="201" t="s">
        <v>81</v>
      </c>
      <c r="B144" s="287">
        <f>Margins!B144</f>
        <v>600</v>
      </c>
      <c r="C144" s="287">
        <f>Volume!J144</f>
        <v>580.4</v>
      </c>
      <c r="D144" s="182">
        <f>Volume!M144</f>
        <v>3.338377993412268</v>
      </c>
      <c r="E144" s="175">
        <f>Volume!C144*100</f>
        <v>17</v>
      </c>
      <c r="F144" s="347">
        <f>'Open Int.'!D144*100</f>
        <v>3</v>
      </c>
      <c r="G144" s="176">
        <f>'Open Int.'!R144</f>
        <v>387.208056</v>
      </c>
      <c r="H144" s="176">
        <f>'Open Int.'!Z144</f>
        <v>22.58487600000001</v>
      </c>
      <c r="I144" s="171">
        <f>'Open Int.'!O144</f>
        <v>0.9054771112510118</v>
      </c>
      <c r="J144" s="185">
        <f>IF(Volume!D144=0,0,Volume!F144/Volume!D144)</f>
        <v>0</v>
      </c>
      <c r="K144" s="187">
        <f>IF('Open Int.'!E144=0,0,'Open Int.'!H144/'Open Int.'!E144)</f>
        <v>0.3333333333333333</v>
      </c>
    </row>
    <row r="145" spans="1:11" ht="15">
      <c r="A145" s="201" t="s">
        <v>224</v>
      </c>
      <c r="B145" s="287">
        <f>Margins!B145</f>
        <v>1400</v>
      </c>
      <c r="C145" s="287">
        <f>Volume!J145</f>
        <v>135.95</v>
      </c>
      <c r="D145" s="182">
        <f>Volume!M145</f>
        <v>-3.1004989308624538</v>
      </c>
      <c r="E145" s="175">
        <f>Volume!C145*100</f>
        <v>-43</v>
      </c>
      <c r="F145" s="347">
        <f>'Open Int.'!D145*100</f>
        <v>-1</v>
      </c>
      <c r="G145" s="176">
        <f>'Open Int.'!R145</f>
        <v>110.505598</v>
      </c>
      <c r="H145" s="176">
        <f>'Open Int.'!Z145</f>
        <v>-4.694731999999988</v>
      </c>
      <c r="I145" s="171">
        <f>'Open Int.'!O145</f>
        <v>0.9106097140888736</v>
      </c>
      <c r="J145" s="185">
        <f>IF(Volume!D145=0,0,Volume!F145/Volume!D145)</f>
        <v>0.08333333333333333</v>
      </c>
      <c r="K145" s="187">
        <f>IF('Open Int.'!E145=0,0,'Open Int.'!H145/'Open Int.'!E145)</f>
        <v>0.02717391304347826</v>
      </c>
    </row>
    <row r="146" spans="1:11" ht="15">
      <c r="A146" s="201" t="s">
        <v>296</v>
      </c>
      <c r="B146" s="287">
        <f>Margins!B146</f>
        <v>2200</v>
      </c>
      <c r="C146" s="287">
        <f>Volume!J146</f>
        <v>232.2</v>
      </c>
      <c r="D146" s="182">
        <f>Volume!M146</f>
        <v>3.614457831325299</v>
      </c>
      <c r="E146" s="175">
        <f>Volume!C146*100</f>
        <v>65</v>
      </c>
      <c r="F146" s="347">
        <f>'Open Int.'!D146*100</f>
        <v>2</v>
      </c>
      <c r="G146" s="176">
        <f>'Open Int.'!R146</f>
        <v>442.029852</v>
      </c>
      <c r="H146" s="176">
        <f>'Open Int.'!Z146</f>
        <v>23.406569999999988</v>
      </c>
      <c r="I146" s="171">
        <f>'Open Int.'!O146</f>
        <v>0.9426788397087715</v>
      </c>
      <c r="J146" s="185">
        <f>IF(Volume!D146=0,0,Volume!F146/Volume!D146)</f>
        <v>0.125</v>
      </c>
      <c r="K146" s="187">
        <f>IF('Open Int.'!E146=0,0,'Open Int.'!H146/'Open Int.'!E146)</f>
        <v>0.08518518518518518</v>
      </c>
    </row>
    <row r="147" spans="1:11" ht="15">
      <c r="A147" s="201" t="s">
        <v>225</v>
      </c>
      <c r="B147" s="287">
        <f>Margins!B147</f>
        <v>1500</v>
      </c>
      <c r="C147" s="287">
        <f>Volume!J147</f>
        <v>272.45</v>
      </c>
      <c r="D147" s="182">
        <f>Volume!M147</f>
        <v>1.7743742995890925</v>
      </c>
      <c r="E147" s="175">
        <f>Volume!C147*100</f>
        <v>-41</v>
      </c>
      <c r="F147" s="347">
        <f>'Open Int.'!D147*100</f>
        <v>-1</v>
      </c>
      <c r="G147" s="176">
        <f>'Open Int.'!R147</f>
        <v>314.02587</v>
      </c>
      <c r="H147" s="176">
        <f>'Open Int.'!Z147</f>
        <v>2.4230699999999956</v>
      </c>
      <c r="I147" s="171">
        <f>'Open Int.'!O147</f>
        <v>0.9233472149921915</v>
      </c>
      <c r="J147" s="185">
        <f>IF(Volume!D147=0,0,Volume!F147/Volume!D147)</f>
        <v>0.07142857142857142</v>
      </c>
      <c r="K147" s="187">
        <f>IF('Open Int.'!E147=0,0,'Open Int.'!H147/'Open Int.'!E147)</f>
        <v>0.125</v>
      </c>
    </row>
    <row r="148" spans="1:11" ht="15">
      <c r="A148" s="201" t="s">
        <v>420</v>
      </c>
      <c r="B148" s="287">
        <f>Margins!B148</f>
        <v>550</v>
      </c>
      <c r="C148" s="287">
        <f>Volume!J148</f>
        <v>560.7</v>
      </c>
      <c r="D148" s="182">
        <f>Volume!M148</f>
        <v>0.3849252528869557</v>
      </c>
      <c r="E148" s="175">
        <f>Volume!C148*100</f>
        <v>-9</v>
      </c>
      <c r="F148" s="347">
        <f>'Open Int.'!D148*100</f>
        <v>-2</v>
      </c>
      <c r="G148" s="176">
        <f>'Open Int.'!R148</f>
        <v>61.8311925</v>
      </c>
      <c r="H148" s="176">
        <f>'Open Int.'!Z148</f>
        <v>-1.329641500000001</v>
      </c>
      <c r="I148" s="171">
        <f>'Open Int.'!O148</f>
        <v>0.9541147132169576</v>
      </c>
      <c r="J148" s="185">
        <f>IF(Volume!D148=0,0,Volume!F148/Volume!D148)</f>
        <v>0</v>
      </c>
      <c r="K148" s="187">
        <f>IF('Open Int.'!E148=0,0,'Open Int.'!H148/'Open Int.'!E148)</f>
        <v>0</v>
      </c>
    </row>
    <row r="149" spans="1:11" ht="15">
      <c r="A149" s="201" t="s">
        <v>226</v>
      </c>
      <c r="B149" s="287">
        <f>Margins!B149</f>
        <v>800</v>
      </c>
      <c r="C149" s="287">
        <f>Volume!J149</f>
        <v>351.05</v>
      </c>
      <c r="D149" s="182">
        <f>Volume!M149</f>
        <v>1.1525716755510733</v>
      </c>
      <c r="E149" s="175">
        <f>Volume!C149*100</f>
        <v>491</v>
      </c>
      <c r="F149" s="347">
        <f>'Open Int.'!D149*100</f>
        <v>21</v>
      </c>
      <c r="G149" s="176">
        <f>'Open Int.'!R149</f>
        <v>346.528476</v>
      </c>
      <c r="H149" s="176">
        <f>'Open Int.'!Z149</f>
        <v>63.002508000000034</v>
      </c>
      <c r="I149" s="171">
        <f>'Open Int.'!O149</f>
        <v>0.8711402868952103</v>
      </c>
      <c r="J149" s="185">
        <f>IF(Volume!D149=0,0,Volume!F149/Volume!D149)</f>
        <v>0.07875894988066826</v>
      </c>
      <c r="K149" s="187">
        <f>IF('Open Int.'!E149=0,0,'Open Int.'!H149/'Open Int.'!E149)</f>
        <v>0.09309309309309309</v>
      </c>
    </row>
    <row r="150" spans="1:11" ht="15">
      <c r="A150" s="201" t="s">
        <v>233</v>
      </c>
      <c r="B150" s="287">
        <f>Margins!B150</f>
        <v>700</v>
      </c>
      <c r="C150" s="287">
        <f>Volume!J150</f>
        <v>578.85</v>
      </c>
      <c r="D150" s="182">
        <f>Volume!M150</f>
        <v>2.1169621593014023</v>
      </c>
      <c r="E150" s="175">
        <f>Volume!C150*100</f>
        <v>81</v>
      </c>
      <c r="F150" s="347">
        <f>'Open Int.'!D150*100</f>
        <v>1</v>
      </c>
      <c r="G150" s="176">
        <f>'Open Int.'!R150</f>
        <v>1473.0864225</v>
      </c>
      <c r="H150" s="176">
        <f>'Open Int.'!Z150</f>
        <v>61.289812499999925</v>
      </c>
      <c r="I150" s="171">
        <f>'Open Int.'!O150</f>
        <v>0.9198459634163114</v>
      </c>
      <c r="J150" s="185">
        <f>IF(Volume!D150=0,0,Volume!F150/Volume!D150)</f>
        <v>0.16279069767441862</v>
      </c>
      <c r="K150" s="187">
        <f>IF('Open Int.'!E150=0,0,'Open Int.'!H150/'Open Int.'!E150)</f>
        <v>0.30714285714285716</v>
      </c>
    </row>
    <row r="151" spans="1:11" ht="15">
      <c r="A151" s="201" t="s">
        <v>98</v>
      </c>
      <c r="B151" s="287">
        <f>Margins!B151</f>
        <v>550</v>
      </c>
      <c r="C151" s="287">
        <f>Volume!J151</f>
        <v>686</v>
      </c>
      <c r="D151" s="182">
        <f>Volume!M151</f>
        <v>-0.36310820624546114</v>
      </c>
      <c r="E151" s="175">
        <f>Volume!C151*100</f>
        <v>-34</v>
      </c>
      <c r="F151" s="347">
        <f>'Open Int.'!D151*100</f>
        <v>11</v>
      </c>
      <c r="G151" s="176">
        <f>'Open Int.'!R151</f>
        <v>677.55534</v>
      </c>
      <c r="H151" s="176">
        <f>'Open Int.'!Z151</f>
        <v>63.155152499999986</v>
      </c>
      <c r="I151" s="171">
        <f>'Open Int.'!O151</f>
        <v>0.924100679362958</v>
      </c>
      <c r="J151" s="185">
        <f>IF(Volume!D151=0,0,Volume!F151/Volume!D151)</f>
        <v>0.06451612903225806</v>
      </c>
      <c r="K151" s="187">
        <f>IF('Open Int.'!E151=0,0,'Open Int.'!H151/'Open Int.'!E151)</f>
        <v>0.14543726235741444</v>
      </c>
    </row>
    <row r="152" spans="1:11" ht="15">
      <c r="A152" s="201" t="s">
        <v>149</v>
      </c>
      <c r="B152" s="287">
        <f>Margins!B152</f>
        <v>550</v>
      </c>
      <c r="C152" s="287">
        <f>Volume!J152</f>
        <v>1177.35</v>
      </c>
      <c r="D152" s="182">
        <f>Volume!M152</f>
        <v>0.42649379451528985</v>
      </c>
      <c r="E152" s="175">
        <f>Volume!C152*100</f>
        <v>-10</v>
      </c>
      <c r="F152" s="347">
        <f>'Open Int.'!D152*100</f>
        <v>2</v>
      </c>
      <c r="G152" s="176">
        <f>'Open Int.'!R152</f>
        <v>839.6683597499999</v>
      </c>
      <c r="H152" s="176">
        <f>'Open Int.'!Z152</f>
        <v>19.75021675000005</v>
      </c>
      <c r="I152" s="171">
        <f>'Open Int.'!O152</f>
        <v>0.9762473972391456</v>
      </c>
      <c r="J152" s="185">
        <f>IF(Volume!D152=0,0,Volume!F152/Volume!D152)</f>
        <v>0.09225092250922509</v>
      </c>
      <c r="K152" s="187">
        <f>IF('Open Int.'!E152=0,0,'Open Int.'!H152/'Open Int.'!E152)</f>
        <v>0.3905882352941176</v>
      </c>
    </row>
    <row r="153" spans="1:11" ht="15">
      <c r="A153" s="201" t="s">
        <v>202</v>
      </c>
      <c r="B153" s="287">
        <f>Margins!B153</f>
        <v>150</v>
      </c>
      <c r="C153" s="287">
        <f>Volume!J153</f>
        <v>1892.8</v>
      </c>
      <c r="D153" s="182">
        <f>Volume!M153</f>
        <v>3.848791594656125</v>
      </c>
      <c r="E153" s="175">
        <f>Volume!C153*100</f>
        <v>54</v>
      </c>
      <c r="F153" s="347">
        <f>'Open Int.'!D153*100</f>
        <v>1</v>
      </c>
      <c r="G153" s="176">
        <f>'Open Int.'!R153</f>
        <v>2345.264376</v>
      </c>
      <c r="H153" s="176">
        <f>'Open Int.'!Z153</f>
        <v>104.44378649999999</v>
      </c>
      <c r="I153" s="171">
        <f>'Open Int.'!O153</f>
        <v>0.8814570899362009</v>
      </c>
      <c r="J153" s="185">
        <f>IF(Volume!D153=0,0,Volume!F153/Volume!D153)</f>
        <v>0.3170024841291747</v>
      </c>
      <c r="K153" s="187">
        <f>IF('Open Int.'!E153=0,0,'Open Int.'!H153/'Open Int.'!E153)</f>
        <v>0.5095782221475382</v>
      </c>
    </row>
    <row r="154" spans="1:11" ht="15">
      <c r="A154" s="201" t="s">
        <v>297</v>
      </c>
      <c r="B154" s="287">
        <f>Margins!B154</f>
        <v>1000</v>
      </c>
      <c r="C154" s="287">
        <f>Volume!J154</f>
        <v>619.05</v>
      </c>
      <c r="D154" s="182">
        <f>Volume!M154</f>
        <v>-0.43425814234017623</v>
      </c>
      <c r="E154" s="175">
        <f>Volume!C154*100</f>
        <v>-69</v>
      </c>
      <c r="F154" s="347">
        <f>'Open Int.'!D154*100</f>
        <v>-4</v>
      </c>
      <c r="G154" s="176">
        <f>'Open Int.'!R154</f>
        <v>142.691025</v>
      </c>
      <c r="H154" s="176">
        <f>'Open Int.'!Z154</f>
        <v>-6.964200000000005</v>
      </c>
      <c r="I154" s="171">
        <f>'Open Int.'!O154</f>
        <v>0.956182212581345</v>
      </c>
      <c r="J154" s="185">
        <f>IF(Volume!D154=0,0,Volume!F154/Volume!D154)</f>
        <v>0</v>
      </c>
      <c r="K154" s="187">
        <f>IF('Open Int.'!E154=0,0,'Open Int.'!H154/'Open Int.'!E154)</f>
        <v>0</v>
      </c>
    </row>
    <row r="155" spans="1:11" ht="15">
      <c r="A155" s="201" t="s">
        <v>421</v>
      </c>
      <c r="B155" s="287">
        <f>Margins!B155</f>
        <v>7150</v>
      </c>
      <c r="C155" s="287">
        <f>Volume!J155</f>
        <v>42.95</v>
      </c>
      <c r="D155" s="182">
        <f>Volume!M155</f>
        <v>0.11655011655012648</v>
      </c>
      <c r="E155" s="175">
        <f>Volume!C155*100</f>
        <v>-71</v>
      </c>
      <c r="F155" s="347">
        <f>'Open Int.'!D155*100</f>
        <v>-1</v>
      </c>
      <c r="G155" s="176">
        <f>'Open Int.'!R155</f>
        <v>452.5929265</v>
      </c>
      <c r="H155" s="176">
        <f>'Open Int.'!Z155</f>
        <v>0.2814954999999486</v>
      </c>
      <c r="I155" s="171">
        <f>'Open Int.'!O155</f>
        <v>0.8887908807165151</v>
      </c>
      <c r="J155" s="185">
        <f>IF(Volume!D155=0,0,Volume!F155/Volume!D155)</f>
        <v>0.2538552787663108</v>
      </c>
      <c r="K155" s="187">
        <f>IF('Open Int.'!E155=0,0,'Open Int.'!H155/'Open Int.'!E155)</f>
        <v>0.3358561967833491</v>
      </c>
    </row>
    <row r="156" spans="1:11" ht="15">
      <c r="A156" s="201" t="s">
        <v>422</v>
      </c>
      <c r="B156" s="287">
        <f>Margins!B156</f>
        <v>450</v>
      </c>
      <c r="C156" s="287">
        <f>Volume!J156</f>
        <v>461.7</v>
      </c>
      <c r="D156" s="182">
        <f>Volume!M156</f>
        <v>-1.1454876351568402</v>
      </c>
      <c r="E156" s="175">
        <f>Volume!C156*100</f>
        <v>-69</v>
      </c>
      <c r="F156" s="347">
        <f>'Open Int.'!D156*100</f>
        <v>1</v>
      </c>
      <c r="G156" s="176">
        <f>'Open Int.'!R156</f>
        <v>67.0457655</v>
      </c>
      <c r="H156" s="176">
        <f>'Open Int.'!Z156</f>
        <v>-0.2304517500000003</v>
      </c>
      <c r="I156" s="171">
        <f>'Open Int.'!O156</f>
        <v>0.986674930275798</v>
      </c>
      <c r="J156" s="185">
        <f>IF(Volume!D156=0,0,Volume!F156/Volume!D156)</f>
        <v>0</v>
      </c>
      <c r="K156" s="187">
        <f>IF('Open Int.'!E156=0,0,'Open Int.'!H156/'Open Int.'!E156)</f>
        <v>0</v>
      </c>
    </row>
    <row r="157" spans="1:11" ht="15">
      <c r="A157" s="201" t="s">
        <v>215</v>
      </c>
      <c r="B157" s="287">
        <f>Margins!B157</f>
        <v>3350</v>
      </c>
      <c r="C157" s="287">
        <f>Volume!J157</f>
        <v>117.5</v>
      </c>
      <c r="D157" s="182">
        <f>Volume!M157</f>
        <v>3.8903625110521713</v>
      </c>
      <c r="E157" s="175">
        <f>Volume!C157*100</f>
        <v>155</v>
      </c>
      <c r="F157" s="347">
        <f>'Open Int.'!D157*100</f>
        <v>5</v>
      </c>
      <c r="G157" s="176">
        <f>'Open Int.'!R157</f>
        <v>1053.1436875</v>
      </c>
      <c r="H157" s="176">
        <f>'Open Int.'!Z157</f>
        <v>85.1682894999999</v>
      </c>
      <c r="I157" s="171">
        <f>'Open Int.'!O157</f>
        <v>0.8791627733133993</v>
      </c>
      <c r="J157" s="185">
        <f>IF(Volume!D157=0,0,Volume!F157/Volume!D157)</f>
        <v>0.148975791433892</v>
      </c>
      <c r="K157" s="187">
        <f>IF('Open Int.'!E157=0,0,'Open Int.'!H157/'Open Int.'!E157)</f>
        <v>0.29114365411436544</v>
      </c>
    </row>
    <row r="158" spans="1:11" ht="15">
      <c r="A158" s="201" t="s">
        <v>234</v>
      </c>
      <c r="B158" s="287">
        <f>Margins!B158</f>
        <v>2700</v>
      </c>
      <c r="C158" s="287">
        <f>Volume!J158</f>
        <v>155.6</v>
      </c>
      <c r="D158" s="182">
        <f>Volume!M158</f>
        <v>1.0717765508281947</v>
      </c>
      <c r="E158" s="175">
        <f>Volume!C158*100</f>
        <v>-44</v>
      </c>
      <c r="F158" s="347">
        <f>'Open Int.'!D158*100</f>
        <v>-1</v>
      </c>
      <c r="G158" s="176">
        <f>'Open Int.'!R158</f>
        <v>679.880196</v>
      </c>
      <c r="H158" s="176">
        <f>'Open Int.'!Z158</f>
        <v>11.116777500000012</v>
      </c>
      <c r="I158" s="171">
        <f>'Open Int.'!O158</f>
        <v>0.8602236915281468</v>
      </c>
      <c r="J158" s="185">
        <f>IF(Volume!D158=0,0,Volume!F158/Volume!D158)</f>
        <v>0.14693534844668346</v>
      </c>
      <c r="K158" s="187">
        <f>IF('Open Int.'!E158=0,0,'Open Int.'!H158/'Open Int.'!E158)</f>
        <v>0.31918752266956835</v>
      </c>
    </row>
    <row r="159" spans="1:11" ht="15">
      <c r="A159" s="201" t="s">
        <v>203</v>
      </c>
      <c r="B159" s="287">
        <f>Margins!B159</f>
        <v>600</v>
      </c>
      <c r="C159" s="287">
        <f>Volume!J159</f>
        <v>486.55</v>
      </c>
      <c r="D159" s="182">
        <f>Volume!M159</f>
        <v>0.9963674104826178</v>
      </c>
      <c r="E159" s="175">
        <f>Volume!C159*100</f>
        <v>21</v>
      </c>
      <c r="F159" s="347">
        <f>'Open Int.'!D159*100</f>
        <v>3</v>
      </c>
      <c r="G159" s="176">
        <f>'Open Int.'!R159</f>
        <v>686.0355</v>
      </c>
      <c r="H159" s="176">
        <f>'Open Int.'!Z159</f>
        <v>32.89811999999995</v>
      </c>
      <c r="I159" s="171">
        <f>'Open Int.'!O159</f>
        <v>0.5624255319148936</v>
      </c>
      <c r="J159" s="185">
        <f>IF(Volume!D159=0,0,Volume!F159/Volume!D159)</f>
        <v>0.28996865203761757</v>
      </c>
      <c r="K159" s="187">
        <f>IF('Open Int.'!E159=0,0,'Open Int.'!H159/'Open Int.'!E159)</f>
        <v>0.19779208831646733</v>
      </c>
    </row>
    <row r="160" spans="1:11" ht="15">
      <c r="A160" s="201" t="s">
        <v>204</v>
      </c>
      <c r="B160" s="287">
        <f>Margins!B160</f>
        <v>250</v>
      </c>
      <c r="C160" s="287">
        <f>Volume!J160</f>
        <v>1595.75</v>
      </c>
      <c r="D160" s="182">
        <f>Volume!M160</f>
        <v>1.2788778877887848</v>
      </c>
      <c r="E160" s="175">
        <f>Volume!C160*100</f>
        <v>-17</v>
      </c>
      <c r="F160" s="347">
        <f>'Open Int.'!D160*100</f>
        <v>1</v>
      </c>
      <c r="G160" s="176">
        <f>'Open Int.'!R160</f>
        <v>2136.7890375</v>
      </c>
      <c r="H160" s="176">
        <f>'Open Int.'!Z160</f>
        <v>59.51799750000009</v>
      </c>
      <c r="I160" s="171">
        <f>'Open Int.'!O160</f>
        <v>0.7597363802695941</v>
      </c>
      <c r="J160" s="185">
        <f>IF(Volume!D160=0,0,Volume!F160/Volume!D160)</f>
        <v>0.4936416184971098</v>
      </c>
      <c r="K160" s="187">
        <f>IF('Open Int.'!E160=0,0,'Open Int.'!H160/'Open Int.'!E160)</f>
        <v>0.8355414746543779</v>
      </c>
    </row>
    <row r="161" spans="1:11" ht="15">
      <c r="A161" s="201" t="s">
        <v>37</v>
      </c>
      <c r="B161" s="287">
        <f>Margins!B161</f>
        <v>1600</v>
      </c>
      <c r="C161" s="287">
        <f>Volume!J161</f>
        <v>218.05</v>
      </c>
      <c r="D161" s="182">
        <f>Volume!M161</f>
        <v>-0.3199999999999948</v>
      </c>
      <c r="E161" s="175">
        <f>Volume!C161*100</f>
        <v>-50</v>
      </c>
      <c r="F161" s="347">
        <f>'Open Int.'!D161*100</f>
        <v>2</v>
      </c>
      <c r="G161" s="176">
        <f>'Open Int.'!R161</f>
        <v>25.886896</v>
      </c>
      <c r="H161" s="176">
        <f>'Open Int.'!Z161</f>
        <v>0.231895999999999</v>
      </c>
      <c r="I161" s="171">
        <f>'Open Int.'!O161</f>
        <v>0.967654986522911</v>
      </c>
      <c r="J161" s="185">
        <f>IF(Volume!D161=0,0,Volume!F161/Volume!D161)</f>
        <v>0</v>
      </c>
      <c r="K161" s="187">
        <f>IF('Open Int.'!E161=0,0,'Open Int.'!H161/'Open Int.'!E161)</f>
        <v>0.03636363636363636</v>
      </c>
    </row>
    <row r="162" spans="1:11" ht="15">
      <c r="A162" s="201" t="s">
        <v>298</v>
      </c>
      <c r="B162" s="287">
        <f>Margins!B162</f>
        <v>150</v>
      </c>
      <c r="C162" s="287">
        <f>Volume!J162</f>
        <v>1875.25</v>
      </c>
      <c r="D162" s="182">
        <f>Volume!M162</f>
        <v>0.10943839419175498</v>
      </c>
      <c r="E162" s="175">
        <f>Volume!C162*100</f>
        <v>110.00000000000001</v>
      </c>
      <c r="F162" s="347">
        <f>'Open Int.'!D162*100</f>
        <v>3</v>
      </c>
      <c r="G162" s="176">
        <f>'Open Int.'!R162</f>
        <v>234.56564625</v>
      </c>
      <c r="H162" s="176">
        <f>'Open Int.'!Z162</f>
        <v>7.1123362499999985</v>
      </c>
      <c r="I162" s="171">
        <f>'Open Int.'!O162</f>
        <v>0.7166326897709557</v>
      </c>
      <c r="J162" s="185">
        <f>IF(Volume!D162=0,0,Volume!F162/Volume!D162)</f>
        <v>0</v>
      </c>
      <c r="K162" s="187">
        <f>IF('Open Int.'!E162=0,0,'Open Int.'!H162/'Open Int.'!E162)</f>
        <v>0.06111111111111111</v>
      </c>
    </row>
    <row r="163" spans="1:11" ht="15">
      <c r="A163" s="201" t="s">
        <v>423</v>
      </c>
      <c r="B163" s="287">
        <f>Margins!B163</f>
        <v>200</v>
      </c>
      <c r="C163" s="287">
        <f>Volume!J163</f>
        <v>1437.2</v>
      </c>
      <c r="D163" s="182">
        <f>Volume!M163</f>
        <v>-0.3328710124826598</v>
      </c>
      <c r="E163" s="175">
        <f>Volume!C163*100</f>
        <v>25</v>
      </c>
      <c r="F163" s="347">
        <f>'Open Int.'!D163*100</f>
        <v>28.999999999999996</v>
      </c>
      <c r="G163" s="176">
        <f>'Open Int.'!R163</f>
        <v>9.62924</v>
      </c>
      <c r="H163" s="176">
        <f>'Open Int.'!Z163</f>
        <v>2.159679999999999</v>
      </c>
      <c r="I163" s="171">
        <f>'Open Int.'!O163</f>
        <v>0.9701492537313433</v>
      </c>
      <c r="J163" s="185">
        <f>IF(Volume!D163=0,0,Volume!F163/Volume!D163)</f>
        <v>0</v>
      </c>
      <c r="K163" s="187">
        <f>IF('Open Int.'!E163=0,0,'Open Int.'!H163/'Open Int.'!E163)</f>
        <v>0</v>
      </c>
    </row>
    <row r="164" spans="1:11" ht="15">
      <c r="A164" s="201" t="s">
        <v>227</v>
      </c>
      <c r="B164" s="287">
        <f>Margins!B164</f>
        <v>188</v>
      </c>
      <c r="C164" s="287">
        <f>Volume!J164</f>
        <v>1354.05</v>
      </c>
      <c r="D164" s="182">
        <f>Volume!M164</f>
        <v>2.192452830188676</v>
      </c>
      <c r="E164" s="175">
        <f>Volume!C164*100</f>
        <v>-32</v>
      </c>
      <c r="F164" s="347">
        <f>'Open Int.'!D164*100</f>
        <v>-2</v>
      </c>
      <c r="G164" s="176">
        <f>'Open Int.'!R164</f>
        <v>157.34440134</v>
      </c>
      <c r="H164" s="176">
        <f>'Open Int.'!Z164</f>
        <v>-0.061888660000022355</v>
      </c>
      <c r="I164" s="171">
        <f>'Open Int.'!O164</f>
        <v>0.9024429703931403</v>
      </c>
      <c r="J164" s="185">
        <f>IF(Volume!D164=0,0,Volume!F164/Volume!D164)</f>
        <v>0</v>
      </c>
      <c r="K164" s="187">
        <f>IF('Open Int.'!E164=0,0,'Open Int.'!H164/'Open Int.'!E164)</f>
        <v>0.06666666666666667</v>
      </c>
    </row>
    <row r="165" spans="1:11" ht="15">
      <c r="A165" s="201" t="s">
        <v>424</v>
      </c>
      <c r="B165" s="287">
        <f>Margins!B165</f>
        <v>2600</v>
      </c>
      <c r="C165" s="287">
        <f>Volume!J165</f>
        <v>104.9</v>
      </c>
      <c r="D165" s="182">
        <f>Volume!M165</f>
        <v>1.8446601941747627</v>
      </c>
      <c r="E165" s="175">
        <f>Volume!C165*100</f>
        <v>-13</v>
      </c>
      <c r="F165" s="347">
        <f>'Open Int.'!D165*100</f>
        <v>-5</v>
      </c>
      <c r="G165" s="176">
        <f>'Open Int.'!R165</f>
        <v>146.106818</v>
      </c>
      <c r="H165" s="176">
        <f>'Open Int.'!Z165</f>
        <v>-4.691361999999998</v>
      </c>
      <c r="I165" s="171">
        <f>'Open Int.'!O165</f>
        <v>0.5484412917677804</v>
      </c>
      <c r="J165" s="185">
        <f>IF(Volume!D165=0,0,Volume!F165/Volume!D165)</f>
        <v>0</v>
      </c>
      <c r="K165" s="187">
        <f>IF('Open Int.'!E165=0,0,'Open Int.'!H165/'Open Int.'!E165)</f>
        <v>0.1875</v>
      </c>
    </row>
    <row r="166" spans="1:11" ht="15">
      <c r="A166" s="201" t="s">
        <v>275</v>
      </c>
      <c r="B166" s="287">
        <f>Margins!B166</f>
        <v>350</v>
      </c>
      <c r="C166" s="287">
        <f>Volume!J166</f>
        <v>914.5</v>
      </c>
      <c r="D166" s="182">
        <f>Volume!M166</f>
        <v>-0.6086294967938292</v>
      </c>
      <c r="E166" s="175">
        <f>Volume!C166*100</f>
        <v>19</v>
      </c>
      <c r="F166" s="347">
        <f>'Open Int.'!D166*100</f>
        <v>6</v>
      </c>
      <c r="G166" s="176">
        <f>'Open Int.'!R166</f>
        <v>65.615375</v>
      </c>
      <c r="H166" s="176">
        <f>'Open Int.'!Z166</f>
        <v>3.1405850000000015</v>
      </c>
      <c r="I166" s="171">
        <f>'Open Int.'!O166</f>
        <v>0.9629268292682926</v>
      </c>
      <c r="J166" s="185">
        <f>IF(Volume!D166=0,0,Volume!F166/Volume!D166)</f>
        <v>0</v>
      </c>
      <c r="K166" s="187">
        <f>IF('Open Int.'!E166=0,0,'Open Int.'!H166/'Open Int.'!E166)</f>
        <v>0</v>
      </c>
    </row>
    <row r="167" spans="1:11" ht="15">
      <c r="A167" s="201" t="s">
        <v>180</v>
      </c>
      <c r="B167" s="287">
        <f>Margins!B167</f>
        <v>1500</v>
      </c>
      <c r="C167" s="287">
        <f>Volume!J167</f>
        <v>168.25</v>
      </c>
      <c r="D167" s="182">
        <f>Volume!M167</f>
        <v>1.2030075187969926</v>
      </c>
      <c r="E167" s="175">
        <f>Volume!C167*100</f>
        <v>-32</v>
      </c>
      <c r="F167" s="347">
        <f>'Open Int.'!D167*100</f>
        <v>-1</v>
      </c>
      <c r="G167" s="176">
        <f>'Open Int.'!R167</f>
        <v>122.704725</v>
      </c>
      <c r="H167" s="176">
        <f>'Open Int.'!Z167</f>
        <v>0.8850374999999957</v>
      </c>
      <c r="I167" s="171">
        <f>'Open Int.'!O167</f>
        <v>0.8107774578362814</v>
      </c>
      <c r="J167" s="185">
        <f>IF(Volume!D167=0,0,Volume!F167/Volume!D167)</f>
        <v>0.02040816326530612</v>
      </c>
      <c r="K167" s="187">
        <f>IF('Open Int.'!E167=0,0,'Open Int.'!H167/'Open Int.'!E167)</f>
        <v>0.08849557522123894</v>
      </c>
    </row>
    <row r="168" spans="1:11" ht="15">
      <c r="A168" s="201" t="s">
        <v>181</v>
      </c>
      <c r="B168" s="287">
        <f>Margins!B168</f>
        <v>850</v>
      </c>
      <c r="C168" s="287">
        <f>Volume!J168</f>
        <v>317.65</v>
      </c>
      <c r="D168" s="182">
        <f>Volume!M168</f>
        <v>-0.031471282454767185</v>
      </c>
      <c r="E168" s="175">
        <f>Volume!C168*100</f>
        <v>-67</v>
      </c>
      <c r="F168" s="347">
        <f>'Open Int.'!D168*100</f>
        <v>-1</v>
      </c>
      <c r="G168" s="176">
        <f>'Open Int.'!R168</f>
        <v>25.515236249999997</v>
      </c>
      <c r="H168" s="176">
        <f>'Open Int.'!Z168</f>
        <v>-0.2241025000000043</v>
      </c>
      <c r="I168" s="171">
        <f>'Open Int.'!O168</f>
        <v>0.9894179894179894</v>
      </c>
      <c r="J168" s="185">
        <f>IF(Volume!D168=0,0,Volume!F168/Volume!D168)</f>
        <v>0</v>
      </c>
      <c r="K168" s="187">
        <f>IF('Open Int.'!E168=0,0,'Open Int.'!H168/'Open Int.'!E168)</f>
        <v>0</v>
      </c>
    </row>
    <row r="169" spans="1:11" ht="15">
      <c r="A169" s="201" t="s">
        <v>150</v>
      </c>
      <c r="B169" s="287">
        <f>Margins!B169</f>
        <v>438</v>
      </c>
      <c r="C169" s="287">
        <f>Volume!J169</f>
        <v>659.9</v>
      </c>
      <c r="D169" s="182">
        <f>Volume!M169</f>
        <v>2.199163698311899</v>
      </c>
      <c r="E169" s="175">
        <f>Volume!C169*100</f>
        <v>-36</v>
      </c>
      <c r="F169" s="347">
        <f>'Open Int.'!D169*100</f>
        <v>2</v>
      </c>
      <c r="G169" s="176">
        <f>'Open Int.'!R169</f>
        <v>304.61525118</v>
      </c>
      <c r="H169" s="176">
        <f>'Open Int.'!Z169</f>
        <v>11.023338719999913</v>
      </c>
      <c r="I169" s="171">
        <f>'Open Int.'!O169</f>
        <v>0.8077616472151058</v>
      </c>
      <c r="J169" s="185">
        <f>IF(Volume!D169=0,0,Volume!F169/Volume!D169)</f>
        <v>0.25</v>
      </c>
      <c r="K169" s="187">
        <f>IF('Open Int.'!E169=0,0,'Open Int.'!H169/'Open Int.'!E169)</f>
        <v>0.10227272727272728</v>
      </c>
    </row>
    <row r="170" spans="1:11" ht="15">
      <c r="A170" s="201" t="s">
        <v>425</v>
      </c>
      <c r="B170" s="287">
        <f>Margins!B170</f>
        <v>1250</v>
      </c>
      <c r="C170" s="287">
        <f>Volume!J170</f>
        <v>188.05</v>
      </c>
      <c r="D170" s="182">
        <f>Volume!M170</f>
        <v>4.880089235917456</v>
      </c>
      <c r="E170" s="175">
        <f>Volume!C170*100</f>
        <v>274</v>
      </c>
      <c r="F170" s="347">
        <f>'Open Int.'!D170*100</f>
        <v>25</v>
      </c>
      <c r="G170" s="176">
        <f>'Open Int.'!R170</f>
        <v>118.8946125</v>
      </c>
      <c r="H170" s="176">
        <f>'Open Int.'!Z170</f>
        <v>28.482587499999994</v>
      </c>
      <c r="I170" s="171">
        <f>'Open Int.'!O170</f>
        <v>0.9165678133649664</v>
      </c>
      <c r="J170" s="185">
        <f>IF(Volume!D170=0,0,Volume!F170/Volume!D170)</f>
        <v>0</v>
      </c>
      <c r="K170" s="187">
        <f>IF('Open Int.'!E170=0,0,'Open Int.'!H170/'Open Int.'!E170)</f>
        <v>0</v>
      </c>
    </row>
    <row r="171" spans="1:11" ht="15">
      <c r="A171" s="201" t="s">
        <v>426</v>
      </c>
      <c r="B171" s="287">
        <f>Margins!B171</f>
        <v>1050</v>
      </c>
      <c r="C171" s="287">
        <f>Volume!J171</f>
        <v>235.95</v>
      </c>
      <c r="D171" s="182">
        <f>Volume!M171</f>
        <v>0.5325948018747337</v>
      </c>
      <c r="E171" s="175">
        <f>Volume!C171*100</f>
        <v>-45</v>
      </c>
      <c r="F171" s="347">
        <f>'Open Int.'!D171*100</f>
        <v>0</v>
      </c>
      <c r="G171" s="176">
        <f>'Open Int.'!R171</f>
        <v>76.18235625</v>
      </c>
      <c r="H171" s="176">
        <f>'Open Int.'!Z171</f>
        <v>0.10787175000000104</v>
      </c>
      <c r="I171" s="171">
        <f>'Open Int.'!O171</f>
        <v>0.9626016260162602</v>
      </c>
      <c r="J171" s="185">
        <f>IF(Volume!D171=0,0,Volume!F171/Volume!D171)</f>
        <v>0</v>
      </c>
      <c r="K171" s="187">
        <f>IF('Open Int.'!E171=0,0,'Open Int.'!H171/'Open Int.'!E171)</f>
        <v>0.09523809523809523</v>
      </c>
    </row>
    <row r="172" spans="1:11" ht="15">
      <c r="A172" s="201" t="s">
        <v>151</v>
      </c>
      <c r="B172" s="287">
        <f>Margins!B172</f>
        <v>225</v>
      </c>
      <c r="C172" s="287">
        <f>Volume!J172</f>
        <v>983</v>
      </c>
      <c r="D172" s="182">
        <f>Volume!M172</f>
        <v>-1.6212970376301084</v>
      </c>
      <c r="E172" s="175">
        <f>Volume!C172*100</f>
        <v>7.000000000000001</v>
      </c>
      <c r="F172" s="347">
        <f>'Open Int.'!D172*100</f>
        <v>1</v>
      </c>
      <c r="G172" s="176">
        <f>'Open Int.'!R172</f>
        <v>205.736985</v>
      </c>
      <c r="H172" s="176">
        <f>'Open Int.'!Z172</f>
        <v>-0.512882999999988</v>
      </c>
      <c r="I172" s="171">
        <f>'Open Int.'!O172</f>
        <v>0.7839174371102988</v>
      </c>
      <c r="J172" s="185">
        <f>IF(Volume!D172=0,0,Volume!F172/Volume!D172)</f>
        <v>0</v>
      </c>
      <c r="K172" s="187">
        <f>IF('Open Int.'!E172=0,0,'Open Int.'!H172/'Open Int.'!E172)</f>
        <v>0</v>
      </c>
    </row>
    <row r="173" spans="1:11" ht="15">
      <c r="A173" s="201" t="s">
        <v>213</v>
      </c>
      <c r="B173" s="287">
        <f>Margins!B173</f>
        <v>125</v>
      </c>
      <c r="C173" s="287">
        <f>Volume!J173</f>
        <v>1705.3</v>
      </c>
      <c r="D173" s="182">
        <f>Volume!M173</f>
        <v>1.7451746666268906</v>
      </c>
      <c r="E173" s="175">
        <f>Volume!C173*100</f>
        <v>27</v>
      </c>
      <c r="F173" s="347">
        <f>'Open Int.'!D173*100</f>
        <v>6</v>
      </c>
      <c r="G173" s="176">
        <f>'Open Int.'!R173</f>
        <v>74.265815</v>
      </c>
      <c r="H173" s="176">
        <f>'Open Int.'!Z173</f>
        <v>5.463962500000008</v>
      </c>
      <c r="I173" s="171">
        <f>'Open Int.'!O173</f>
        <v>0.9612514351320322</v>
      </c>
      <c r="J173" s="185">
        <f>IF(Volume!D173=0,0,Volume!F173/Volume!D173)</f>
        <v>0</v>
      </c>
      <c r="K173" s="187">
        <f>IF('Open Int.'!E173=0,0,'Open Int.'!H173/'Open Int.'!E173)</f>
        <v>0</v>
      </c>
    </row>
    <row r="174" spans="1:11" ht="15">
      <c r="A174" s="201" t="s">
        <v>228</v>
      </c>
      <c r="B174" s="287">
        <f>Margins!B174</f>
        <v>200</v>
      </c>
      <c r="C174" s="287">
        <f>Volume!J174</f>
        <v>1481.1</v>
      </c>
      <c r="D174" s="182">
        <f>Volume!M174</f>
        <v>0.172466267627064</v>
      </c>
      <c r="E174" s="175">
        <f>Volume!C174*100</f>
        <v>-37</v>
      </c>
      <c r="F174" s="347">
        <f>'Open Int.'!D174*100</f>
        <v>2</v>
      </c>
      <c r="G174" s="176">
        <f>'Open Int.'!R174</f>
        <v>349.124892</v>
      </c>
      <c r="H174" s="176">
        <f>'Open Int.'!Z174</f>
        <v>6.3674310000000105</v>
      </c>
      <c r="I174" s="171">
        <f>'Open Int.'!O174</f>
        <v>0.8545732224673341</v>
      </c>
      <c r="J174" s="185">
        <f>IF(Volume!D174=0,0,Volume!F174/Volume!D174)</f>
        <v>0</v>
      </c>
      <c r="K174" s="187">
        <f>IF('Open Int.'!E174=0,0,'Open Int.'!H174/'Open Int.'!E174)</f>
        <v>0.05263157894736842</v>
      </c>
    </row>
    <row r="175" spans="1:11" ht="15">
      <c r="A175" s="201" t="s">
        <v>91</v>
      </c>
      <c r="B175" s="287">
        <f>Margins!B175</f>
        <v>3800</v>
      </c>
      <c r="C175" s="287">
        <f>Volume!J175</f>
        <v>87.9</v>
      </c>
      <c r="D175" s="182">
        <f>Volume!M175</f>
        <v>1.3840830449827022</v>
      </c>
      <c r="E175" s="175">
        <f>Volume!C175*100</f>
        <v>-8</v>
      </c>
      <c r="F175" s="347">
        <f>'Open Int.'!D175*100</f>
        <v>-1</v>
      </c>
      <c r="G175" s="176">
        <f>'Open Int.'!R175</f>
        <v>87.34623</v>
      </c>
      <c r="H175" s="176">
        <f>'Open Int.'!Z175</f>
        <v>1.2912780000000055</v>
      </c>
      <c r="I175" s="171">
        <f>'Open Int.'!O175</f>
        <v>0.9407265774378585</v>
      </c>
      <c r="J175" s="185">
        <f>IF(Volume!D175=0,0,Volume!F175/Volume!D175)</f>
        <v>0.19444444444444445</v>
      </c>
      <c r="K175" s="187">
        <f>IF('Open Int.'!E175=0,0,'Open Int.'!H175/'Open Int.'!E175)</f>
        <v>0.25313807531380755</v>
      </c>
    </row>
    <row r="176" spans="1:13" ht="15">
      <c r="A176" s="201" t="s">
        <v>152</v>
      </c>
      <c r="B176" s="287">
        <f>Margins!B176</f>
        <v>1350</v>
      </c>
      <c r="C176" s="287">
        <f>Volume!J176</f>
        <v>264.45</v>
      </c>
      <c r="D176" s="182">
        <f>Volume!M176</f>
        <v>4.07319952774498</v>
      </c>
      <c r="E176" s="175">
        <f>Volume!C176*100</f>
        <v>184</v>
      </c>
      <c r="F176" s="347">
        <f>'Open Int.'!D176*100</f>
        <v>13</v>
      </c>
      <c r="G176" s="176">
        <f>'Open Int.'!R176</f>
        <v>117.1698615</v>
      </c>
      <c r="H176" s="176">
        <f>'Open Int.'!Z176</f>
        <v>17.037944999999993</v>
      </c>
      <c r="I176" s="171">
        <f>'Open Int.'!O176</f>
        <v>0.9043266301035954</v>
      </c>
      <c r="J176" s="185">
        <f>IF(Volume!D176=0,0,Volume!F176/Volume!D176)</f>
        <v>0.4166666666666667</v>
      </c>
      <c r="K176" s="187">
        <f>IF('Open Int.'!E176=0,0,'Open Int.'!H176/'Open Int.'!E176)</f>
        <v>0.1864406779661017</v>
      </c>
      <c r="M176" s="96"/>
    </row>
    <row r="177" spans="1:13" ht="15">
      <c r="A177" s="201" t="s">
        <v>207</v>
      </c>
      <c r="B177" s="287">
        <f>Margins!B177</f>
        <v>412</v>
      </c>
      <c r="C177" s="287">
        <f>Volume!J177</f>
        <v>776.75</v>
      </c>
      <c r="D177" s="182">
        <f>Volume!M177</f>
        <v>4.4931727988161665</v>
      </c>
      <c r="E177" s="175">
        <f>Volume!C177*100</f>
        <v>101</v>
      </c>
      <c r="F177" s="347">
        <f>'Open Int.'!D177*100</f>
        <v>5</v>
      </c>
      <c r="G177" s="176">
        <f>'Open Int.'!R177</f>
        <v>510.1774782</v>
      </c>
      <c r="H177" s="176">
        <f>'Open Int.'!Z177</f>
        <v>41.93625842</v>
      </c>
      <c r="I177" s="171">
        <f>'Open Int.'!O177</f>
        <v>0.9140007527286413</v>
      </c>
      <c r="J177" s="185">
        <f>IF(Volume!D177=0,0,Volume!F177/Volume!D177)</f>
        <v>0.2127659574468085</v>
      </c>
      <c r="K177" s="187">
        <f>IF('Open Int.'!E177=0,0,'Open Int.'!H177/'Open Int.'!E177)</f>
        <v>0.2938689217758985</v>
      </c>
      <c r="M177" s="96"/>
    </row>
    <row r="178" spans="1:13" ht="15">
      <c r="A178" s="177" t="s">
        <v>229</v>
      </c>
      <c r="B178" s="287">
        <f>Margins!B178</f>
        <v>400</v>
      </c>
      <c r="C178" s="287">
        <f>Volume!J178</f>
        <v>668.8</v>
      </c>
      <c r="D178" s="182">
        <f>Volume!M178</f>
        <v>0.04487658937920038</v>
      </c>
      <c r="E178" s="175">
        <f>Volume!C178*100</f>
        <v>69</v>
      </c>
      <c r="F178" s="347">
        <f>'Open Int.'!D178*100</f>
        <v>2</v>
      </c>
      <c r="G178" s="176">
        <f>'Open Int.'!R178</f>
        <v>137.211008</v>
      </c>
      <c r="H178" s="176">
        <f>'Open Int.'!Z178</f>
        <v>2.0670479999999998</v>
      </c>
      <c r="I178" s="171">
        <f>'Open Int.'!O178</f>
        <v>0.8939364398518229</v>
      </c>
      <c r="J178" s="185">
        <f>IF(Volume!D178=0,0,Volume!F178/Volume!D178)</f>
        <v>0</v>
      </c>
      <c r="K178" s="187">
        <f>IF('Open Int.'!E178=0,0,'Open Int.'!H178/'Open Int.'!E178)</f>
        <v>0.17391304347826086</v>
      </c>
      <c r="M178" s="96"/>
    </row>
    <row r="179" spans="1:13" ht="15">
      <c r="A179" s="177" t="s">
        <v>185</v>
      </c>
      <c r="B179" s="287">
        <f>Margins!B179</f>
        <v>675</v>
      </c>
      <c r="C179" s="287">
        <f>Volume!J179</f>
        <v>682.5</v>
      </c>
      <c r="D179" s="182">
        <f>Volume!M179</f>
        <v>-0.043936731107198965</v>
      </c>
      <c r="E179" s="175">
        <f>Volume!C179*100</f>
        <v>-36</v>
      </c>
      <c r="F179" s="347">
        <f>'Open Int.'!D179*100</f>
        <v>3</v>
      </c>
      <c r="G179" s="176">
        <f>'Open Int.'!R179</f>
        <v>982.001475</v>
      </c>
      <c r="H179" s="176">
        <f>'Open Int.'!Z179</f>
        <v>23.62680899999998</v>
      </c>
      <c r="I179" s="171">
        <f>'Open Int.'!O179</f>
        <v>0.9367142052917996</v>
      </c>
      <c r="J179" s="185">
        <f>IF(Volume!D179=0,0,Volume!F179/Volume!D179)</f>
        <v>0.45990180032733224</v>
      </c>
      <c r="K179" s="187">
        <f>IF('Open Int.'!E179=0,0,'Open Int.'!H179/'Open Int.'!E179)</f>
        <v>0.7556160653505786</v>
      </c>
      <c r="M179" s="96"/>
    </row>
    <row r="180" spans="1:13" ht="15">
      <c r="A180" s="177" t="s">
        <v>205</v>
      </c>
      <c r="B180" s="287">
        <f>Margins!B180</f>
        <v>550</v>
      </c>
      <c r="C180" s="287">
        <f>Volume!J180</f>
        <v>779.4</v>
      </c>
      <c r="D180" s="182">
        <f>Volume!M180</f>
        <v>-0.6057514506153159</v>
      </c>
      <c r="E180" s="175">
        <f>Volume!C180*100</f>
        <v>-60</v>
      </c>
      <c r="F180" s="347">
        <f>'Open Int.'!D180*100</f>
        <v>1</v>
      </c>
      <c r="G180" s="176">
        <f>'Open Int.'!R180</f>
        <v>186.942987</v>
      </c>
      <c r="H180" s="176">
        <f>'Open Int.'!Z180</f>
        <v>0.025151499999992666</v>
      </c>
      <c r="I180" s="171">
        <f>'Open Int.'!O180</f>
        <v>0.9337307956890621</v>
      </c>
      <c r="J180" s="185">
        <f>IF(Volume!D180=0,0,Volume!F180/Volume!D180)</f>
        <v>0</v>
      </c>
      <c r="K180" s="187">
        <f>IF('Open Int.'!E180=0,0,'Open Int.'!H180/'Open Int.'!E180)</f>
        <v>0</v>
      </c>
      <c r="M180" s="96"/>
    </row>
    <row r="181" spans="1:13" ht="15">
      <c r="A181" s="177" t="s">
        <v>118</v>
      </c>
      <c r="B181" s="287">
        <f>Margins!B181</f>
        <v>250</v>
      </c>
      <c r="C181" s="287">
        <f>Volume!J181</f>
        <v>1182.2</v>
      </c>
      <c r="D181" s="182">
        <f>Volume!M181</f>
        <v>1.332876183945481</v>
      </c>
      <c r="E181" s="175">
        <f>Volume!C181*100</f>
        <v>35</v>
      </c>
      <c r="F181" s="347">
        <f>'Open Int.'!D181*100</f>
        <v>-2</v>
      </c>
      <c r="G181" s="176">
        <f>'Open Int.'!R181</f>
        <v>699.74418</v>
      </c>
      <c r="H181" s="176">
        <f>'Open Int.'!Z181</f>
        <v>-5.23324875000003</v>
      </c>
      <c r="I181" s="171">
        <f>'Open Int.'!O181</f>
        <v>0.8757813819902011</v>
      </c>
      <c r="J181" s="185">
        <f>IF(Volume!D181=0,0,Volume!F181/Volume!D181)</f>
        <v>0.0983397190293742</v>
      </c>
      <c r="K181" s="187">
        <f>IF('Open Int.'!E181=0,0,'Open Int.'!H181/'Open Int.'!E181)</f>
        <v>0.18129377832715288</v>
      </c>
      <c r="M181" s="96"/>
    </row>
    <row r="182" spans="1:13" ht="15">
      <c r="A182" s="177" t="s">
        <v>230</v>
      </c>
      <c r="B182" s="287">
        <f>Margins!B182</f>
        <v>206</v>
      </c>
      <c r="C182" s="287">
        <f>Volume!J182</f>
        <v>1300.5</v>
      </c>
      <c r="D182" s="182">
        <f>Volume!M182</f>
        <v>-0.9256085018855057</v>
      </c>
      <c r="E182" s="175">
        <f>Volume!C182*100</f>
        <v>-50</v>
      </c>
      <c r="F182" s="347">
        <f>'Open Int.'!D182*100</f>
        <v>1</v>
      </c>
      <c r="G182" s="176">
        <f>'Open Int.'!R182</f>
        <v>222.7881348</v>
      </c>
      <c r="H182" s="176">
        <f>'Open Int.'!Z182</f>
        <v>-0.2426515200000381</v>
      </c>
      <c r="I182" s="171">
        <f>'Open Int.'!O182</f>
        <v>0.9515392015392016</v>
      </c>
      <c r="J182" s="185">
        <f>IF(Volume!D182=0,0,Volume!F182/Volume!D182)</f>
        <v>0</v>
      </c>
      <c r="K182" s="187">
        <f>IF('Open Int.'!E182=0,0,'Open Int.'!H182/'Open Int.'!E182)</f>
        <v>0.1</v>
      </c>
      <c r="M182" s="96"/>
    </row>
    <row r="183" spans="1:13" ht="15">
      <c r="A183" s="177" t="s">
        <v>299</v>
      </c>
      <c r="B183" s="287">
        <f>Margins!B183</f>
        <v>7700</v>
      </c>
      <c r="C183" s="287">
        <f>Volume!J183</f>
        <v>52.6</v>
      </c>
      <c r="D183" s="182">
        <f>Volume!M183</f>
        <v>-1.2206572769953026</v>
      </c>
      <c r="E183" s="175">
        <f>Volume!C183*100</f>
        <v>-83</v>
      </c>
      <c r="F183" s="347">
        <f>'Open Int.'!D183*100</f>
        <v>-1</v>
      </c>
      <c r="G183" s="176">
        <f>'Open Int.'!R183</f>
        <v>21.749574</v>
      </c>
      <c r="H183" s="176">
        <f>'Open Int.'!Z183</f>
        <v>-0.5147835000000001</v>
      </c>
      <c r="I183" s="171">
        <f>'Open Int.'!O183</f>
        <v>0.9422718808193669</v>
      </c>
      <c r="J183" s="185">
        <f>IF(Volume!D183=0,0,Volume!F183/Volume!D183)</f>
        <v>0</v>
      </c>
      <c r="K183" s="187">
        <f>IF('Open Int.'!E183=0,0,'Open Int.'!H183/'Open Int.'!E183)</f>
        <v>0.125</v>
      </c>
      <c r="M183" s="96"/>
    </row>
    <row r="184" spans="1:13" ht="15">
      <c r="A184" s="177" t="s">
        <v>300</v>
      </c>
      <c r="B184" s="287">
        <f>Margins!B184</f>
        <v>10450</v>
      </c>
      <c r="C184" s="287">
        <f>Volume!J184</f>
        <v>29.4</v>
      </c>
      <c r="D184" s="182">
        <f>Volume!M184</f>
        <v>6.137184115523463</v>
      </c>
      <c r="E184" s="175">
        <f>Volume!C184*100</f>
        <v>139</v>
      </c>
      <c r="F184" s="347">
        <f>'Open Int.'!D184*100</f>
        <v>-5</v>
      </c>
      <c r="G184" s="176">
        <f>'Open Int.'!R184</f>
        <v>253.679811</v>
      </c>
      <c r="H184" s="176">
        <f>'Open Int.'!Z184</f>
        <v>1.8742075000000114</v>
      </c>
      <c r="I184" s="171">
        <f>'Open Int.'!O184</f>
        <v>0.9616083323240886</v>
      </c>
      <c r="J184" s="185">
        <f>IF(Volume!D184=0,0,Volume!F184/Volume!D184)</f>
        <v>0.16262975778546712</v>
      </c>
      <c r="K184" s="187">
        <f>IF('Open Int.'!E184=0,0,'Open Int.'!H184/'Open Int.'!E184)</f>
        <v>0.1654996817313813</v>
      </c>
      <c r="M184" s="96"/>
    </row>
    <row r="185" spans="1:13" ht="15">
      <c r="A185" s="177" t="s">
        <v>173</v>
      </c>
      <c r="B185" s="287">
        <f>Margins!B185</f>
        <v>2950</v>
      </c>
      <c r="C185" s="287">
        <f>Volume!J185</f>
        <v>62.8</v>
      </c>
      <c r="D185" s="182">
        <f>Volume!M185</f>
        <v>0</v>
      </c>
      <c r="E185" s="175">
        <f>Volume!C185*100</f>
        <v>-3</v>
      </c>
      <c r="F185" s="347">
        <f>'Open Int.'!D185*100</f>
        <v>0</v>
      </c>
      <c r="G185" s="176">
        <f>'Open Int.'!R185</f>
        <v>43.962198</v>
      </c>
      <c r="H185" s="176">
        <f>'Open Int.'!Z185</f>
        <v>0.16673399999999816</v>
      </c>
      <c r="I185" s="171">
        <f>'Open Int.'!O185</f>
        <v>0.9481668773704172</v>
      </c>
      <c r="J185" s="185">
        <f>IF(Volume!D185=0,0,Volume!F185/Volume!D185)</f>
        <v>0</v>
      </c>
      <c r="K185" s="187">
        <f>IF('Open Int.'!E185=0,0,'Open Int.'!H185/'Open Int.'!E185)</f>
        <v>0.11055276381909548</v>
      </c>
      <c r="M185" s="96"/>
    </row>
    <row r="186" spans="1:13" ht="15">
      <c r="A186" s="177" t="s">
        <v>301</v>
      </c>
      <c r="B186" s="287">
        <f>Margins!B186</f>
        <v>200</v>
      </c>
      <c r="C186" s="287">
        <f>Volume!J186</f>
        <v>967.05</v>
      </c>
      <c r="D186" s="182">
        <f>Volume!M186</f>
        <v>0.9604844182283168</v>
      </c>
      <c r="E186" s="175">
        <f>Volume!C186*100</f>
        <v>-14.000000000000002</v>
      </c>
      <c r="F186" s="347">
        <f>'Open Int.'!D186*100</f>
        <v>0</v>
      </c>
      <c r="G186" s="176">
        <f>'Open Int.'!R186</f>
        <v>93.726486</v>
      </c>
      <c r="H186" s="176">
        <f>'Open Int.'!Z186</f>
        <v>1.12154799999999</v>
      </c>
      <c r="I186" s="171">
        <f>'Open Int.'!O186</f>
        <v>0.9861741642591828</v>
      </c>
      <c r="J186" s="185">
        <f>IF(Volume!D186=0,0,Volume!F186/Volume!D186)</f>
        <v>0</v>
      </c>
      <c r="K186" s="187">
        <f>IF('Open Int.'!E186=0,0,'Open Int.'!H186/'Open Int.'!E186)</f>
        <v>0</v>
      </c>
      <c r="M186" s="96"/>
    </row>
    <row r="187" spans="1:13" ht="15">
      <c r="A187" s="177" t="s">
        <v>82</v>
      </c>
      <c r="B187" s="287">
        <f>Margins!B187</f>
        <v>2100</v>
      </c>
      <c r="C187" s="287">
        <f>Volume!J187</f>
        <v>150.4</v>
      </c>
      <c r="D187" s="182">
        <f>Volume!M187</f>
        <v>0.333555703802535</v>
      </c>
      <c r="E187" s="175">
        <f>Volume!C187*100</f>
        <v>8</v>
      </c>
      <c r="F187" s="347">
        <f>'Open Int.'!D187*100</f>
        <v>0</v>
      </c>
      <c r="G187" s="176">
        <f>'Open Int.'!R187</f>
        <v>216.066144</v>
      </c>
      <c r="H187" s="176">
        <f>'Open Int.'!Z187</f>
        <v>1.4423220000000185</v>
      </c>
      <c r="I187" s="171">
        <f>'Open Int.'!O187</f>
        <v>0.8886127759099547</v>
      </c>
      <c r="J187" s="185">
        <f>IF(Volume!D187=0,0,Volume!F187/Volume!D187)</f>
        <v>0.2</v>
      </c>
      <c r="K187" s="187">
        <f>IF('Open Int.'!E187=0,0,'Open Int.'!H187/'Open Int.'!E187)</f>
        <v>0.1875</v>
      </c>
      <c r="M187" s="96"/>
    </row>
    <row r="188" spans="1:13" ht="15">
      <c r="A188" s="177" t="s">
        <v>427</v>
      </c>
      <c r="B188" s="287">
        <f>Margins!B188</f>
        <v>700</v>
      </c>
      <c r="C188" s="287">
        <f>Volume!J188</f>
        <v>300.9</v>
      </c>
      <c r="D188" s="182">
        <f>Volume!M188</f>
        <v>-1.6345210853220007</v>
      </c>
      <c r="E188" s="175">
        <f>Volume!C188*100</f>
        <v>50</v>
      </c>
      <c r="F188" s="347">
        <f>'Open Int.'!D188*100</f>
        <v>12</v>
      </c>
      <c r="G188" s="176">
        <f>'Open Int.'!R188</f>
        <v>12.785241</v>
      </c>
      <c r="H188" s="176">
        <f>'Open Int.'!Z188</f>
        <v>1.1365690000000015</v>
      </c>
      <c r="I188" s="171">
        <f>'Open Int.'!O188</f>
        <v>0.9456342668863262</v>
      </c>
      <c r="J188" s="185">
        <f>IF(Volume!D188=0,0,Volume!F188/Volume!D188)</f>
        <v>0</v>
      </c>
      <c r="K188" s="187">
        <f>IF('Open Int.'!E188=0,0,'Open Int.'!H188/'Open Int.'!E188)</f>
        <v>0</v>
      </c>
      <c r="M188" s="96"/>
    </row>
    <row r="189" spans="1:13" ht="15">
      <c r="A189" s="177" t="s">
        <v>428</v>
      </c>
      <c r="B189" s="287">
        <f>Margins!B189</f>
        <v>450</v>
      </c>
      <c r="C189" s="287">
        <f>Volume!J189</f>
        <v>543.8</v>
      </c>
      <c r="D189" s="182">
        <f>Volume!M189</f>
        <v>-1.0192937750273068</v>
      </c>
      <c r="E189" s="175">
        <f>Volume!C189*100</f>
        <v>-5</v>
      </c>
      <c r="F189" s="347">
        <f>'Open Int.'!D189*100</f>
        <v>9</v>
      </c>
      <c r="G189" s="176">
        <f>'Open Int.'!R189</f>
        <v>279.189639</v>
      </c>
      <c r="H189" s="176">
        <f>'Open Int.'!Z189</f>
        <v>18.436157999999978</v>
      </c>
      <c r="I189" s="171">
        <f>'Open Int.'!O189</f>
        <v>0.9209396090805504</v>
      </c>
      <c r="J189" s="185">
        <f>IF(Volume!D189=0,0,Volume!F189/Volume!D189)</f>
        <v>0.03333333333333333</v>
      </c>
      <c r="K189" s="187">
        <f>IF('Open Int.'!E189=0,0,'Open Int.'!H189/'Open Int.'!E189)</f>
        <v>0.1013157894736842</v>
      </c>
      <c r="M189" s="96"/>
    </row>
    <row r="190" spans="1:13" ht="15">
      <c r="A190" s="177" t="s">
        <v>153</v>
      </c>
      <c r="B190" s="287">
        <f>Margins!B190</f>
        <v>450</v>
      </c>
      <c r="C190" s="287">
        <f>Volume!J190</f>
        <v>650.1</v>
      </c>
      <c r="D190" s="182">
        <f>Volume!M190</f>
        <v>-0.9295946357817773</v>
      </c>
      <c r="E190" s="175">
        <f>Volume!C190*100</f>
        <v>-12</v>
      </c>
      <c r="F190" s="347">
        <f>'Open Int.'!D190*100</f>
        <v>3</v>
      </c>
      <c r="G190" s="176">
        <f>'Open Int.'!R190</f>
        <v>42.6238065</v>
      </c>
      <c r="H190" s="176">
        <f>'Open Int.'!Z190</f>
        <v>0.8107425000000035</v>
      </c>
      <c r="I190" s="171">
        <f>'Open Int.'!O190</f>
        <v>0.9437199725463281</v>
      </c>
      <c r="J190" s="185">
        <f>IF(Volume!D190=0,0,Volume!F190/Volume!D190)</f>
        <v>0</v>
      </c>
      <c r="K190" s="187">
        <f>IF('Open Int.'!E190=0,0,'Open Int.'!H190/'Open Int.'!E190)</f>
        <v>0.2</v>
      </c>
      <c r="M190" s="96"/>
    </row>
    <row r="191" spans="1:13" ht="15">
      <c r="A191" s="177" t="s">
        <v>154</v>
      </c>
      <c r="B191" s="287">
        <f>Margins!B191</f>
        <v>6900</v>
      </c>
      <c r="C191" s="287">
        <f>Volume!J191</f>
        <v>55.15</v>
      </c>
      <c r="D191" s="182">
        <f>Volume!M191</f>
        <v>0.18165304268846763</v>
      </c>
      <c r="E191" s="175">
        <f>Volume!C191*100</f>
        <v>7.000000000000001</v>
      </c>
      <c r="F191" s="347">
        <f>'Open Int.'!D191*100</f>
        <v>3</v>
      </c>
      <c r="G191" s="176">
        <f>'Open Int.'!R191</f>
        <v>43.3429365</v>
      </c>
      <c r="H191" s="176">
        <f>'Open Int.'!Z191</f>
        <v>1.1421569999999974</v>
      </c>
      <c r="I191" s="171">
        <f>'Open Int.'!O191</f>
        <v>0.8937664618086041</v>
      </c>
      <c r="J191" s="185">
        <f>IF(Volume!D191=0,0,Volume!F191/Volume!D191)</f>
        <v>0</v>
      </c>
      <c r="K191" s="187">
        <f>IF('Open Int.'!E191=0,0,'Open Int.'!H191/'Open Int.'!E191)</f>
        <v>0</v>
      </c>
      <c r="M191" s="96"/>
    </row>
    <row r="192" spans="1:13" ht="15">
      <c r="A192" s="177" t="s">
        <v>302</v>
      </c>
      <c r="B192" s="287">
        <f>Margins!B192</f>
        <v>3600</v>
      </c>
      <c r="C192" s="287">
        <f>Volume!J192</f>
        <v>133.35</v>
      </c>
      <c r="D192" s="182">
        <f>Volume!M192</f>
        <v>1.2913026965438577</v>
      </c>
      <c r="E192" s="175">
        <f>Volume!C192*100</f>
        <v>-28.000000000000004</v>
      </c>
      <c r="F192" s="347">
        <f>'Open Int.'!D192*100</f>
        <v>3</v>
      </c>
      <c r="G192" s="176">
        <f>'Open Int.'!R192</f>
        <v>135.13689</v>
      </c>
      <c r="H192" s="176">
        <f>'Open Int.'!Z192</f>
        <v>5.277330000000006</v>
      </c>
      <c r="I192" s="171">
        <f>'Open Int.'!O192</f>
        <v>0.9442273534635879</v>
      </c>
      <c r="J192" s="185">
        <f>IF(Volume!D192=0,0,Volume!F192/Volume!D192)</f>
        <v>0</v>
      </c>
      <c r="K192" s="187">
        <f>IF('Open Int.'!E192=0,0,'Open Int.'!H192/'Open Int.'!E192)</f>
        <v>0.26126126126126126</v>
      </c>
      <c r="M192" s="96"/>
    </row>
    <row r="193" spans="1:13" ht="15">
      <c r="A193" s="177" t="s">
        <v>155</v>
      </c>
      <c r="B193" s="287">
        <f>Margins!B193</f>
        <v>525</v>
      </c>
      <c r="C193" s="287">
        <f>Volume!J193</f>
        <v>487.45</v>
      </c>
      <c r="D193" s="182">
        <f>Volume!M193</f>
        <v>-0.5001020616452314</v>
      </c>
      <c r="E193" s="175">
        <f>Volume!C193*100</f>
        <v>12</v>
      </c>
      <c r="F193" s="347">
        <f>'Open Int.'!D193*100</f>
        <v>0</v>
      </c>
      <c r="G193" s="176">
        <f>'Open Int.'!R193</f>
        <v>101.315263875</v>
      </c>
      <c r="H193" s="176">
        <f>'Open Int.'!Z193</f>
        <v>-0.6121053749999987</v>
      </c>
      <c r="I193" s="171">
        <f>'Open Int.'!O193</f>
        <v>0.8994695630209649</v>
      </c>
      <c r="J193" s="185">
        <f>IF(Volume!D193=0,0,Volume!F193/Volume!D193)</f>
        <v>0</v>
      </c>
      <c r="K193" s="187">
        <f>IF('Open Int.'!E193=0,0,'Open Int.'!H193/'Open Int.'!E193)</f>
        <v>0</v>
      </c>
      <c r="M193" s="96"/>
    </row>
    <row r="194" spans="1:13" ht="15">
      <c r="A194" s="177" t="s">
        <v>38</v>
      </c>
      <c r="B194" s="287">
        <f>Margins!B194</f>
        <v>600</v>
      </c>
      <c r="C194" s="287">
        <f>Volume!J194</f>
        <v>505.15</v>
      </c>
      <c r="D194" s="182">
        <f>Volume!M194</f>
        <v>-0.23699022415326265</v>
      </c>
      <c r="E194" s="175">
        <f>Volume!C194*100</f>
        <v>54</v>
      </c>
      <c r="F194" s="347">
        <f>'Open Int.'!D194*100</f>
        <v>5</v>
      </c>
      <c r="G194" s="176">
        <f>'Open Int.'!R194</f>
        <v>454.02882</v>
      </c>
      <c r="H194" s="176">
        <f>'Open Int.'!Z194</f>
        <v>20.461568999999997</v>
      </c>
      <c r="I194" s="171">
        <f>'Open Int.'!O194</f>
        <v>0.8135514018691589</v>
      </c>
      <c r="J194" s="185">
        <f>IF(Volume!D194=0,0,Volume!F194/Volume!D194)</f>
        <v>0.017391304347826087</v>
      </c>
      <c r="K194" s="187">
        <f>IF('Open Int.'!E194=0,0,'Open Int.'!H194/'Open Int.'!E194)</f>
        <v>0.02680965147453083</v>
      </c>
      <c r="M194" s="96"/>
    </row>
    <row r="195" spans="1:13" ht="15">
      <c r="A195" s="177" t="s">
        <v>156</v>
      </c>
      <c r="B195" s="287">
        <f>Margins!B195</f>
        <v>600</v>
      </c>
      <c r="C195" s="287">
        <f>Volume!J195</f>
        <v>394.95</v>
      </c>
      <c r="D195" s="182">
        <f>Volume!M195</f>
        <v>2.1202327084679995</v>
      </c>
      <c r="E195" s="175">
        <f>Volume!C195*100</f>
        <v>603</v>
      </c>
      <c r="F195" s="347">
        <f>'Open Int.'!D195*100</f>
        <v>22</v>
      </c>
      <c r="G195" s="176">
        <f>'Open Int.'!R195</f>
        <v>30.355857</v>
      </c>
      <c r="H195" s="176">
        <f>'Open Int.'!Z195</f>
        <v>5.897787000000001</v>
      </c>
      <c r="I195" s="171">
        <f>'Open Int.'!O195</f>
        <v>0.9781420765027322</v>
      </c>
      <c r="J195" s="185">
        <f>IF(Volume!D195=0,0,Volume!F195/Volume!D195)</f>
        <v>0</v>
      </c>
      <c r="K195" s="187">
        <f>IF('Open Int.'!E195=0,0,'Open Int.'!H195/'Open Int.'!E195)</f>
        <v>0</v>
      </c>
      <c r="M195" s="96"/>
    </row>
    <row r="196" spans="1:13" ht="15">
      <c r="A196" s="177" t="s">
        <v>392</v>
      </c>
      <c r="B196" s="287">
        <f>Margins!B196</f>
        <v>700</v>
      </c>
      <c r="C196" s="287">
        <f>Volume!J196</f>
        <v>333.95</v>
      </c>
      <c r="D196" s="182">
        <f>Volume!M196</f>
        <v>2.234807898362165</v>
      </c>
      <c r="E196" s="175">
        <f>Volume!C196*100</f>
        <v>-10</v>
      </c>
      <c r="F196" s="347">
        <f>'Open Int.'!D196*100</f>
        <v>-1</v>
      </c>
      <c r="G196" s="176">
        <f>'Open Int.'!R196</f>
        <v>154.9160655</v>
      </c>
      <c r="H196" s="176">
        <f>'Open Int.'!Z196</f>
        <v>2.1973910000000103</v>
      </c>
      <c r="I196" s="171">
        <f>'Open Int.'!O196</f>
        <v>0.9263618530255018</v>
      </c>
      <c r="J196" s="185">
        <f>IF(Volume!D196=0,0,Volume!F196/Volume!D196)</f>
        <v>0</v>
      </c>
      <c r="K196" s="187">
        <f>IF('Open Int.'!E196=0,0,'Open Int.'!H196/'Open Int.'!E196)</f>
        <v>0.125</v>
      </c>
      <c r="M196" s="96"/>
    </row>
    <row r="197" spans="6:9" ht="15" hidden="1">
      <c r="F197" s="10"/>
      <c r="G197" s="174">
        <f>'Open Int.'!R197</f>
        <v>89769.76837144507</v>
      </c>
      <c r="H197" s="131">
        <f>'Open Int.'!Z197</f>
        <v>3205.0120222750065</v>
      </c>
      <c r="I197" s="100"/>
    </row>
    <row r="198" spans="6:9" ht="15">
      <c r="F198" s="10"/>
      <c r="I198" s="100"/>
    </row>
    <row r="199" spans="6:9" ht="15">
      <c r="F199" s="10"/>
      <c r="I199" s="100"/>
    </row>
    <row r="200" spans="6:9" ht="15">
      <c r="F200" s="10"/>
      <c r="I200" s="100"/>
    </row>
    <row r="201" spans="1:8" ht="15.75">
      <c r="A201" s="13"/>
      <c r="B201" s="13"/>
      <c r="C201" s="13"/>
      <c r="D201" s="14"/>
      <c r="E201" s="15"/>
      <c r="F201" s="8"/>
      <c r="G201" s="73"/>
      <c r="H201" s="73"/>
    </row>
    <row r="202" spans="2:10" ht="15.75" thickBot="1">
      <c r="B202" s="40" t="s">
        <v>53</v>
      </c>
      <c r="C202" s="41"/>
      <c r="D202" s="16"/>
      <c r="E202" s="11"/>
      <c r="F202" s="11"/>
      <c r="G202" s="12"/>
      <c r="H202" s="17"/>
      <c r="I202" s="17"/>
      <c r="J202" s="7"/>
    </row>
    <row r="203" spans="1:11" ht="15.75" thickBot="1">
      <c r="A203" s="29"/>
      <c r="B203" s="130" t="s">
        <v>182</v>
      </c>
      <c r="C203" s="130" t="s">
        <v>74</v>
      </c>
      <c r="D203" s="253" t="s">
        <v>9</v>
      </c>
      <c r="E203" s="130" t="s">
        <v>84</v>
      </c>
      <c r="F203" s="130" t="s">
        <v>49</v>
      </c>
      <c r="G203" s="18"/>
      <c r="I203" s="11"/>
      <c r="K203" s="12"/>
    </row>
    <row r="204" spans="1:11" ht="15">
      <c r="A204" s="192" t="s">
        <v>60</v>
      </c>
      <c r="B204" s="236">
        <f>'Open Int.'!$V$4</f>
        <v>225.771777</v>
      </c>
      <c r="C204" s="236">
        <f>'Open Int.'!$V$6</f>
        <v>46.05868</v>
      </c>
      <c r="D204" s="236">
        <f>'Open Int.'!$V$8</f>
        <v>19176.239898000003</v>
      </c>
      <c r="E204" s="250">
        <f>F204-(D204+C204+B204)</f>
        <v>43966.13977683501</v>
      </c>
      <c r="F204" s="250">
        <f>'Open Int.'!$V$197</f>
        <v>63414.21013183501</v>
      </c>
      <c r="G204" s="19"/>
      <c r="H204" s="42" t="s">
        <v>59</v>
      </c>
      <c r="I204" s="43"/>
      <c r="J204" s="65">
        <f>F207</f>
        <v>89769.76837144501</v>
      </c>
      <c r="K204" s="17"/>
    </row>
    <row r="205" spans="1:11" ht="15">
      <c r="A205" s="202" t="s">
        <v>61</v>
      </c>
      <c r="B205" s="237">
        <f>'Open Int.'!$W$4</f>
        <v>0</v>
      </c>
      <c r="C205" s="237">
        <f>'Open Int.'!$W$6</f>
        <v>0.02614</v>
      </c>
      <c r="D205" s="237">
        <f>'Open Int.'!$W$8</f>
        <v>8043.484131</v>
      </c>
      <c r="E205" s="252">
        <f>F205-(D205+C205+B205)</f>
        <v>3802.1714050850014</v>
      </c>
      <c r="F205" s="237">
        <f>'Open Int.'!$W$197</f>
        <v>11845.681676085002</v>
      </c>
      <c r="G205" s="20"/>
      <c r="H205" s="42" t="s">
        <v>66</v>
      </c>
      <c r="I205" s="43"/>
      <c r="J205" s="65">
        <f>'Open Int.'!$Z$197</f>
        <v>3205.0120222750065</v>
      </c>
      <c r="K205" s="132">
        <f>J205/(J204-J205)</f>
        <v>0.03702444455971413</v>
      </c>
    </row>
    <row r="206" spans="1:11" ht="15.75" thickBot="1">
      <c r="A206" s="204" t="s">
        <v>62</v>
      </c>
      <c r="B206" s="237">
        <f>'Open Int.'!$X$4</f>
        <v>0</v>
      </c>
      <c r="C206" s="237">
        <f>'Open Int.'!$X$6</f>
        <v>0</v>
      </c>
      <c r="D206" s="237">
        <f>'Open Int.'!$X$8</f>
        <v>13268.001051000001</v>
      </c>
      <c r="E206" s="252">
        <f>F206-(D206+C206+B206)</f>
        <v>1241.8755125250082</v>
      </c>
      <c r="F206" s="237">
        <f>'Open Int.'!$X$197</f>
        <v>14509.87656352501</v>
      </c>
      <c r="G206" s="19"/>
      <c r="H206" s="348"/>
      <c r="I206" s="348"/>
      <c r="J206" s="349"/>
      <c r="K206" s="350"/>
    </row>
    <row r="207" spans="1:10" ht="15.75" thickBot="1">
      <c r="A207" s="201" t="s">
        <v>11</v>
      </c>
      <c r="B207" s="30">
        <f>SUM(B204:B206)</f>
        <v>225.771777</v>
      </c>
      <c r="C207" s="30">
        <f>SUM(C204:C206)</f>
        <v>46.08482</v>
      </c>
      <c r="D207" s="254">
        <f>SUM(D204:D206)</f>
        <v>40487.725080000004</v>
      </c>
      <c r="E207" s="254">
        <f>SUM(E204:E206)</f>
        <v>49010.186694445016</v>
      </c>
      <c r="F207" s="30">
        <f>SUM(F204:F206)</f>
        <v>89769.76837144501</v>
      </c>
      <c r="G207" s="22"/>
      <c r="H207" s="44" t="s">
        <v>67</v>
      </c>
      <c r="I207" s="45"/>
      <c r="J207" s="21">
        <f>Volume!P198</f>
        <v>0.2720147490831703</v>
      </c>
    </row>
    <row r="208" spans="1:11" ht="15">
      <c r="A208" s="192" t="s">
        <v>54</v>
      </c>
      <c r="B208" s="237">
        <f>'Open Int.'!$S$4</f>
        <v>188.7617655</v>
      </c>
      <c r="C208" s="237">
        <f>'Open Int.'!$S$6</f>
        <v>44.20274</v>
      </c>
      <c r="D208" s="237">
        <f>'Open Int.'!$S$8</f>
        <v>31810.975848</v>
      </c>
      <c r="E208" s="252">
        <f>F208-(D208+C208+B208)</f>
        <v>43166.358349779926</v>
      </c>
      <c r="F208" s="237">
        <f>'Open Int.'!$S$197</f>
        <v>75210.29870327993</v>
      </c>
      <c r="G208" s="20"/>
      <c r="H208" s="44" t="s">
        <v>68</v>
      </c>
      <c r="I208" s="45"/>
      <c r="J208" s="23">
        <f>'Open Int.'!E198</f>
        <v>0.3501133855094834</v>
      </c>
      <c r="K208" s="12"/>
    </row>
    <row r="209" spans="1:10" ht="15.75" thickBot="1">
      <c r="A209" s="204" t="s">
        <v>65</v>
      </c>
      <c r="B209" s="251">
        <f>B207-B208</f>
        <v>37.01001149999999</v>
      </c>
      <c r="C209" s="251">
        <f>C207-C208</f>
        <v>1.882080000000002</v>
      </c>
      <c r="D209" s="255">
        <f>D207-D208</f>
        <v>8676.749232000006</v>
      </c>
      <c r="E209" s="251">
        <f>E207-E208</f>
        <v>5843.828344665089</v>
      </c>
      <c r="F209" s="251">
        <f>F207-F208</f>
        <v>14559.469668165082</v>
      </c>
      <c r="G209" s="20"/>
      <c r="J209" s="66"/>
    </row>
    <row r="210" ht="15">
      <c r="G210" s="90"/>
    </row>
    <row r="211" spans="4:9" ht="15">
      <c r="D211" s="50"/>
      <c r="E211" s="26"/>
      <c r="I211" s="24"/>
    </row>
    <row r="212" spans="3:8" ht="15">
      <c r="C212" s="50"/>
      <c r="D212" s="50"/>
      <c r="E212" s="98"/>
      <c r="F212" s="266"/>
      <c r="H212" s="26"/>
    </row>
    <row r="213" spans="4:7" ht="15">
      <c r="D213" s="50"/>
      <c r="E213" s="26"/>
      <c r="F213" s="26"/>
      <c r="G213" s="26"/>
    </row>
    <row r="214" spans="4:5" ht="15">
      <c r="D214" s="50"/>
      <c r="E214" s="26"/>
    </row>
    <row r="217" ht="15">
      <c r="A217" s="7" t="s">
        <v>120</v>
      </c>
    </row>
    <row r="218" ht="15">
      <c r="A218" s="7" t="s">
        <v>115</v>
      </c>
    </row>
    <row r="232" ht="15">
      <c r="G232"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96"/>
  <sheetViews>
    <sheetView workbookViewId="0" topLeftCell="A1">
      <selection activeCell="C44" sqref="C44"/>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41" t="s">
        <v>127</v>
      </c>
      <c r="B1" s="441"/>
      <c r="C1" s="441"/>
      <c r="D1" s="92">
        <f ca="1">NOW()</f>
        <v>39282.79994861111</v>
      </c>
    </row>
    <row r="2" spans="1:3" ht="13.5">
      <c r="A2" s="94" t="s">
        <v>128</v>
      </c>
      <c r="B2" s="94" t="s">
        <v>129</v>
      </c>
      <c r="C2" s="95" t="s">
        <v>130</v>
      </c>
    </row>
    <row r="3" spans="1:3" ht="13.5">
      <c r="A3" s="25" t="s">
        <v>397</v>
      </c>
      <c r="B3" s="92">
        <v>39289</v>
      </c>
      <c r="C3" s="93">
        <f>B3-D1</f>
        <v>6.2000513888924615</v>
      </c>
    </row>
    <row r="4" spans="1:3" ht="13.5">
      <c r="A4" s="25" t="s">
        <v>470</v>
      </c>
      <c r="B4" s="92">
        <v>39324</v>
      </c>
      <c r="C4" s="93">
        <f>B4-D1</f>
        <v>41.20005138889246</v>
      </c>
    </row>
    <row r="5" spans="1:3" ht="13.5">
      <c r="A5" s="25" t="s">
        <v>474</v>
      </c>
      <c r="B5" s="92">
        <v>39352</v>
      </c>
      <c r="C5" s="93">
        <f>B5-D1</f>
        <v>69.20005138889246</v>
      </c>
    </row>
    <row r="6" spans="1:3" ht="13.5">
      <c r="A6" s="51"/>
      <c r="B6" s="97"/>
      <c r="C6" s="93"/>
    </row>
    <row r="7" spans="1:3" ht="13.5">
      <c r="A7" s="440" t="s">
        <v>131</v>
      </c>
      <c r="B7" s="440"/>
      <c r="C7" s="440"/>
    </row>
    <row r="8" spans="1:3" ht="13.5">
      <c r="A8" s="91" t="s">
        <v>114</v>
      </c>
      <c r="B8" s="91" t="s">
        <v>116</v>
      </c>
      <c r="C8" s="91" t="s">
        <v>125</v>
      </c>
    </row>
    <row r="9" spans="1:8" ht="14.25">
      <c r="A9" s="379" t="s">
        <v>183</v>
      </c>
      <c r="B9" s="380">
        <v>39282</v>
      </c>
      <c r="C9" s="379" t="s">
        <v>467</v>
      </c>
      <c r="D9" s="376"/>
      <c r="E9"/>
      <c r="G9"/>
      <c r="H9"/>
    </row>
    <row r="10" spans="1:8" ht="14.25">
      <c r="A10" s="379" t="s">
        <v>137</v>
      </c>
      <c r="B10" s="380">
        <v>39282</v>
      </c>
      <c r="C10" s="379" t="s">
        <v>472</v>
      </c>
      <c r="D10"/>
      <c r="E10"/>
      <c r="G10"/>
      <c r="H10"/>
    </row>
    <row r="11" spans="1:8" ht="14.25">
      <c r="A11" s="379" t="s">
        <v>428</v>
      </c>
      <c r="B11" s="380">
        <v>39283</v>
      </c>
      <c r="C11" s="379" t="s">
        <v>471</v>
      </c>
      <c r="D11" s="376"/>
      <c r="E11"/>
      <c r="G11"/>
      <c r="H11"/>
    </row>
    <row r="12" spans="1:8" ht="14.25">
      <c r="A12" s="379" t="s">
        <v>205</v>
      </c>
      <c r="B12" s="380">
        <v>39286</v>
      </c>
      <c r="C12" s="379" t="s">
        <v>473</v>
      </c>
      <c r="D12"/>
      <c r="E12" s="376"/>
      <c r="F12"/>
      <c r="G12"/>
      <c r="H12"/>
    </row>
    <row r="13" spans="1:8" ht="14.25">
      <c r="A13" s="379" t="s">
        <v>213</v>
      </c>
      <c r="B13" s="380">
        <v>39286</v>
      </c>
      <c r="C13" s="379" t="s">
        <v>478</v>
      </c>
      <c r="D13"/>
      <c r="E13" s="376"/>
      <c r="F13"/>
      <c r="G13"/>
      <c r="H13"/>
    </row>
    <row r="14" spans="1:8" ht="14.25">
      <c r="A14" s="379" t="s">
        <v>273</v>
      </c>
      <c r="B14" s="380">
        <v>39293</v>
      </c>
      <c r="C14" s="379" t="s">
        <v>471</v>
      </c>
      <c r="D14"/>
      <c r="E14"/>
      <c r="G14"/>
      <c r="H14"/>
    </row>
    <row r="15" spans="1:8" ht="14.25">
      <c r="A15" s="379" t="s">
        <v>146</v>
      </c>
      <c r="B15" s="380">
        <v>39295</v>
      </c>
      <c r="C15" s="379" t="s">
        <v>485</v>
      </c>
      <c r="D15"/>
      <c r="E15"/>
      <c r="G15"/>
      <c r="H15"/>
    </row>
    <row r="16" spans="1:8" ht="14.25">
      <c r="A16" s="379" t="s">
        <v>169</v>
      </c>
      <c r="B16" s="380">
        <v>39296</v>
      </c>
      <c r="C16" s="379" t="s">
        <v>476</v>
      </c>
      <c r="D16"/>
      <c r="E16"/>
      <c r="G16"/>
      <c r="H16"/>
    </row>
    <row r="17" spans="1:8" ht="14.25">
      <c r="A17" s="379" t="s">
        <v>275</v>
      </c>
      <c r="B17" s="380">
        <v>39296</v>
      </c>
      <c r="C17" s="379" t="s">
        <v>477</v>
      </c>
      <c r="D17" s="376"/>
      <c r="E17"/>
      <c r="G17" t="s">
        <v>475</v>
      </c>
      <c r="H17" t="s">
        <v>475</v>
      </c>
    </row>
    <row r="18" spans="1:8" ht="14.25">
      <c r="A18" s="379" t="s">
        <v>286</v>
      </c>
      <c r="B18" s="380">
        <v>39296</v>
      </c>
      <c r="C18" s="379" t="s">
        <v>482</v>
      </c>
      <c r="D18"/>
      <c r="E18" s="376"/>
      <c r="G18" t="s">
        <v>475</v>
      </c>
      <c r="H18" t="s">
        <v>475</v>
      </c>
    </row>
    <row r="19" spans="1:8" ht="14.25">
      <c r="A19" s="379" t="s">
        <v>412</v>
      </c>
      <c r="B19" s="380">
        <v>39297</v>
      </c>
      <c r="C19" s="379" t="s">
        <v>484</v>
      </c>
      <c r="D19"/>
      <c r="E19"/>
      <c r="G19" t="s">
        <v>475</v>
      </c>
      <c r="H19" t="s">
        <v>475</v>
      </c>
    </row>
    <row r="20" spans="1:8" ht="14.25">
      <c r="A20" s="379" t="s">
        <v>278</v>
      </c>
      <c r="B20" s="380">
        <v>39302</v>
      </c>
      <c r="C20" s="379" t="s">
        <v>480</v>
      </c>
      <c r="D20"/>
      <c r="E20"/>
      <c r="G20" t="s">
        <v>475</v>
      </c>
      <c r="H20" t="s">
        <v>475</v>
      </c>
    </row>
    <row r="21" spans="1:8" ht="14.25">
      <c r="A21" s="379" t="s">
        <v>173</v>
      </c>
      <c r="B21" s="380">
        <v>39304</v>
      </c>
      <c r="C21" s="379" t="s">
        <v>486</v>
      </c>
      <c r="D21" s="376"/>
      <c r="E21"/>
      <c r="G21" t="s">
        <v>475</v>
      </c>
      <c r="H21" t="s">
        <v>475</v>
      </c>
    </row>
    <row r="22" spans="1:8" ht="14.25">
      <c r="A22" s="379" t="s">
        <v>390</v>
      </c>
      <c r="B22" s="380">
        <v>39308</v>
      </c>
      <c r="C22" s="379" t="s">
        <v>481</v>
      </c>
      <c r="D22" s="376"/>
      <c r="E22"/>
      <c r="G22" t="s">
        <v>475</v>
      </c>
      <c r="H22" t="s">
        <v>475</v>
      </c>
    </row>
    <row r="23" spans="1:8" ht="14.25">
      <c r="A23" s="379" t="s">
        <v>166</v>
      </c>
      <c r="B23" s="380">
        <v>39308</v>
      </c>
      <c r="C23" s="379" t="s">
        <v>483</v>
      </c>
      <c r="D23"/>
      <c r="E23"/>
      <c r="G23" t="s">
        <v>475</v>
      </c>
      <c r="H23" t="s">
        <v>475</v>
      </c>
    </row>
    <row r="96" ht="13.5">
      <c r="M96" s="25" t="s">
        <v>274</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9"/>
  <sheetViews>
    <sheetView workbookViewId="0" topLeftCell="A1">
      <selection activeCell="F269" sqref="F269"/>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7" t="s">
        <v>236</v>
      </c>
      <c r="B1" s="398"/>
      <c r="C1" s="398"/>
      <c r="D1" s="398"/>
    </row>
    <row r="2" spans="1:4" ht="17.25" customHeight="1">
      <c r="A2" s="358" t="s">
        <v>237</v>
      </c>
      <c r="B2" s="358" t="s">
        <v>59</v>
      </c>
      <c r="C2" s="359" t="s">
        <v>70</v>
      </c>
      <c r="D2" s="363" t="s">
        <v>238</v>
      </c>
    </row>
    <row r="3" spans="1:4" ht="15">
      <c r="A3" s="358" t="s">
        <v>269</v>
      </c>
      <c r="B3" s="358">
        <f>SUM(B4:B8)</f>
        <v>42682450</v>
      </c>
      <c r="C3" s="358">
        <f>SUM(C4:C8)</f>
        <v>2087775</v>
      </c>
      <c r="D3" s="363">
        <f aca="true" t="shared" si="0" ref="D3:D8">C3/(B3-C3)</f>
        <v>0.05142977496432722</v>
      </c>
    </row>
    <row r="4" spans="1:4" ht="14.25">
      <c r="A4" s="360" t="s">
        <v>182</v>
      </c>
      <c r="B4" s="361">
        <f>VLOOKUP(A4,'Open Int.'!$A$4:$O$196,2,FALSE)</f>
        <v>316300</v>
      </c>
      <c r="C4" s="361">
        <f>VLOOKUP(A4,'Open Int.'!$A$4:$O$196,3,FALSE)</f>
        <v>7150</v>
      </c>
      <c r="D4" s="362">
        <f t="shared" si="0"/>
        <v>0.023127931424874657</v>
      </c>
    </row>
    <row r="5" spans="1:4" ht="14.25">
      <c r="A5" s="360" t="s">
        <v>459</v>
      </c>
      <c r="B5" s="361">
        <f>VLOOKUP(A5,'Open Int.'!$A$4:$O$196,2,FALSE)</f>
        <v>18000</v>
      </c>
      <c r="C5" s="361">
        <f>VLOOKUP(A5,'Open Int.'!$A$4:$O$196,3,FALSE)</f>
        <v>-150</v>
      </c>
      <c r="D5" s="362">
        <f t="shared" si="0"/>
        <v>-0.008264462809917356</v>
      </c>
    </row>
    <row r="6" spans="1:4" ht="14.25">
      <c r="A6" s="360" t="s">
        <v>74</v>
      </c>
      <c r="B6" s="361">
        <f>VLOOKUP(A6,'Open Int.'!$A$4:$O$196,2,FALSE)</f>
        <v>88100</v>
      </c>
      <c r="C6" s="361">
        <f>VLOOKUP(A6,'Open Int.'!$A$4:$O$196,3,FALSE)</f>
        <v>-4700</v>
      </c>
      <c r="D6" s="362">
        <f t="shared" si="0"/>
        <v>-0.05064655172413793</v>
      </c>
    </row>
    <row r="7" spans="1:4" ht="14.25">
      <c r="A7" s="360" t="s">
        <v>460</v>
      </c>
      <c r="B7" s="361">
        <f>VLOOKUP(A7,'Open Int.'!$A$4:$O$196,2,FALSE)</f>
        <v>226250</v>
      </c>
      <c r="C7" s="361">
        <f>VLOOKUP(A7,'Open Int.'!$A$4:$O$196,3,FALSE)</f>
        <v>-1525</v>
      </c>
      <c r="D7" s="362">
        <f t="shared" si="0"/>
        <v>-0.006695203600043903</v>
      </c>
    </row>
    <row r="8" spans="1:4" ht="14.25">
      <c r="A8" s="360" t="s">
        <v>9</v>
      </c>
      <c r="B8" s="361">
        <f>VLOOKUP(A8,'Open Int.'!$A$4:$O$196,2,FALSE)</f>
        <v>42033800</v>
      </c>
      <c r="C8" s="361">
        <f>VLOOKUP(A8,'Open Int.'!$A$4:$O$196,3,FALSE)</f>
        <v>2087000</v>
      </c>
      <c r="D8" s="362">
        <f t="shared" si="0"/>
        <v>0.05224448516526981</v>
      </c>
    </row>
    <row r="9" spans="1:4" ht="14.25">
      <c r="A9" s="360"/>
      <c r="B9" s="361"/>
      <c r="C9" s="361"/>
      <c r="D9" s="362"/>
    </row>
    <row r="10" spans="1:4" ht="15">
      <c r="A10" s="358" t="s">
        <v>241</v>
      </c>
      <c r="B10" s="358">
        <f>B15+B11</f>
        <v>46271963</v>
      </c>
      <c r="C10" s="358">
        <f>C15+C11</f>
        <v>1296117</v>
      </c>
      <c r="D10" s="363">
        <f>C10/(B10-C10)</f>
        <v>0.02881806825823799</v>
      </c>
    </row>
    <row r="11" spans="1:4" ht="15" outlineLevel="1">
      <c r="A11" s="358" t="s">
        <v>239</v>
      </c>
      <c r="B11" s="358">
        <f>SUM(B12:B14)</f>
        <v>9353300</v>
      </c>
      <c r="C11" s="358">
        <f>SUM(C12:C14)</f>
        <v>107500</v>
      </c>
      <c r="D11" s="363">
        <f aca="true" t="shared" si="1" ref="D11:D20">C11/(B11-C11)</f>
        <v>0.011626900863094595</v>
      </c>
    </row>
    <row r="12" spans="1:4" ht="14.25" outlineLevel="2">
      <c r="A12" s="360" t="s">
        <v>328</v>
      </c>
      <c r="B12" s="361">
        <f>VLOOKUP(A12,'Open Int.'!$A$4:$O$196,2,FALSE)</f>
        <v>1337700</v>
      </c>
      <c r="C12" s="361">
        <f>VLOOKUP(A12,'Open Int.'!$A$4:$O$196,3,FALSE)</f>
        <v>-48800</v>
      </c>
      <c r="D12" s="362">
        <f t="shared" si="1"/>
        <v>-0.03519653804543815</v>
      </c>
    </row>
    <row r="13" spans="1:4" ht="14.25" outlineLevel="2">
      <c r="A13" s="360" t="s">
        <v>329</v>
      </c>
      <c r="B13" s="361">
        <f>VLOOKUP(A13,'Open Int.'!$A$4:$O$196,2,FALSE)</f>
        <v>1667200</v>
      </c>
      <c r="C13" s="361">
        <f>VLOOKUP(A13,'Open Int.'!$A$4:$O$196,3,FALSE)</f>
        <v>126800</v>
      </c>
      <c r="D13" s="362">
        <f t="shared" si="1"/>
        <v>0.08231628148532849</v>
      </c>
    </row>
    <row r="14" spans="1:4" ht="14.25" outlineLevel="2">
      <c r="A14" s="360" t="s">
        <v>330</v>
      </c>
      <c r="B14" s="361">
        <f>VLOOKUP(A14,'Open Int.'!$A$4:$O$196,2,FALSE)</f>
        <v>6348400</v>
      </c>
      <c r="C14" s="361">
        <f>VLOOKUP(A14,'Open Int.'!$A$4:$O$196,3,FALSE)</f>
        <v>29500</v>
      </c>
      <c r="D14" s="362">
        <f t="shared" si="1"/>
        <v>0.004668534080298786</v>
      </c>
    </row>
    <row r="15" spans="1:4" ht="15">
      <c r="A15" s="358" t="s">
        <v>240</v>
      </c>
      <c r="B15" s="358">
        <f>SUM(B16:B20)</f>
        <v>36918663</v>
      </c>
      <c r="C15" s="358">
        <f>SUM(C16:C20)</f>
        <v>1188617</v>
      </c>
      <c r="D15" s="363">
        <f t="shared" si="1"/>
        <v>0.033266595850450345</v>
      </c>
    </row>
    <row r="16" spans="1:4" ht="14.25" outlineLevel="2">
      <c r="A16" s="360" t="s">
        <v>331</v>
      </c>
      <c r="B16" s="361">
        <f>VLOOKUP(A16,'Open Int.'!$A$4:$O$196,2,FALSE)</f>
        <v>18799175</v>
      </c>
      <c r="C16" s="361">
        <f>VLOOKUP(A16,'Open Int.'!$A$4:$O$196,3,FALSE)</f>
        <v>530025</v>
      </c>
      <c r="D16" s="362">
        <f t="shared" si="1"/>
        <v>0.02901202300052274</v>
      </c>
    </row>
    <row r="17" spans="1:4" ht="14.25" outlineLevel="2">
      <c r="A17" s="360" t="s">
        <v>332</v>
      </c>
      <c r="B17" s="361">
        <f>VLOOKUP(A17,'Open Int.'!$A$4:$O$196,2,FALSE)</f>
        <v>7113600</v>
      </c>
      <c r="C17" s="361">
        <f>VLOOKUP(A17,'Open Int.'!$A$4:$O$196,3,FALSE)</f>
        <v>93600</v>
      </c>
      <c r="D17" s="362">
        <f t="shared" si="1"/>
        <v>0.013333333333333334</v>
      </c>
    </row>
    <row r="18" spans="1:4" ht="14.25" outlineLevel="2">
      <c r="A18" s="360" t="s">
        <v>7</v>
      </c>
      <c r="B18" s="361">
        <f>VLOOKUP(A18,'Open Int.'!$A$4:$O$196,2,FALSE)</f>
        <v>2345928</v>
      </c>
      <c r="C18" s="361">
        <f>VLOOKUP(A18,'Open Int.'!$A$4:$O$196,3,FALSE)</f>
        <v>130104</v>
      </c>
      <c r="D18" s="362">
        <f t="shared" si="1"/>
        <v>0.05871585468882005</v>
      </c>
    </row>
    <row r="19" spans="1:4" ht="14.25" outlineLevel="2">
      <c r="A19" s="360" t="s">
        <v>44</v>
      </c>
      <c r="B19" s="361">
        <f>VLOOKUP(A19,'Open Int.'!$A$4:$O$196,2,FALSE)</f>
        <v>2344000</v>
      </c>
      <c r="C19" s="361">
        <f>VLOOKUP(A19,'Open Int.'!$A$4:$O$196,3,FALSE)</f>
        <v>157200</v>
      </c>
      <c r="D19" s="362">
        <f t="shared" si="1"/>
        <v>0.07188586061825498</v>
      </c>
    </row>
    <row r="20" spans="1:4" ht="14.25" outlineLevel="2">
      <c r="A20" s="360" t="s">
        <v>305</v>
      </c>
      <c r="B20" s="361">
        <f>VLOOKUP(A20,'Open Int.'!$A$4:$O$196,2,FALSE)</f>
        <v>6315960</v>
      </c>
      <c r="C20" s="361">
        <f>VLOOKUP(A20,'Open Int.'!$A$4:$O$196,3,FALSE)</f>
        <v>277688</v>
      </c>
      <c r="D20" s="362">
        <f t="shared" si="1"/>
        <v>0.045987991266375546</v>
      </c>
    </row>
    <row r="21" spans="1:4" ht="15" outlineLevel="1">
      <c r="A21" s="358" t="s">
        <v>242</v>
      </c>
      <c r="B21" s="358">
        <f>SUM(B22:B25)</f>
        <v>20258250</v>
      </c>
      <c r="C21" s="358">
        <f>SUM(C22:C25)</f>
        <v>164500</v>
      </c>
      <c r="D21" s="363">
        <f aca="true" t="shared" si="2" ref="D21:D28">C21/(B21-C21)</f>
        <v>0.008186625194401245</v>
      </c>
    </row>
    <row r="22" spans="1:4" ht="14.25" outlineLevel="1">
      <c r="A22" s="360" t="s">
        <v>180</v>
      </c>
      <c r="B22" s="361">
        <f>VLOOKUP(A22,'Open Int.'!$A$4:$O$196,2,FALSE)</f>
        <v>6739500</v>
      </c>
      <c r="C22" s="361">
        <f>VLOOKUP(A22,'Open Int.'!$A$4:$O$196,3,FALSE)</f>
        <v>-66000</v>
      </c>
      <c r="D22" s="362">
        <f t="shared" si="2"/>
        <v>-0.00969803835133348</v>
      </c>
    </row>
    <row r="23" spans="1:4" ht="14.25" outlineLevel="1">
      <c r="A23" s="360" t="s">
        <v>307</v>
      </c>
      <c r="B23" s="361">
        <f>VLOOKUP(A23,'Open Int.'!$A$4:$O$196,2,FALSE)</f>
        <v>1489200</v>
      </c>
      <c r="C23" s="361">
        <f>VLOOKUP(A23,'Open Int.'!$A$4:$O$196,3,FALSE)</f>
        <v>7200</v>
      </c>
      <c r="D23" s="362">
        <f t="shared" si="2"/>
        <v>0.004858299595141701</v>
      </c>
    </row>
    <row r="24" spans="1:4" ht="14.25" outlineLevel="1">
      <c r="A24" s="360" t="s">
        <v>333</v>
      </c>
      <c r="B24" s="361">
        <f>VLOOKUP(A24,'Open Int.'!$A$4:$O$196,2,FALSE)</f>
        <v>11090000</v>
      </c>
      <c r="C24" s="361">
        <f>VLOOKUP(A24,'Open Int.'!$A$4:$O$196,3,FALSE)</f>
        <v>58000</v>
      </c>
      <c r="D24" s="362">
        <f t="shared" si="2"/>
        <v>0.005257432922407542</v>
      </c>
    </row>
    <row r="25" spans="1:4" ht="14.25" outlineLevel="1">
      <c r="A25" s="360" t="s">
        <v>334</v>
      </c>
      <c r="B25" s="361">
        <f>VLOOKUP(A25,'Open Int.'!$A$4:$O$196,2,FALSE)</f>
        <v>939550</v>
      </c>
      <c r="C25" s="361">
        <f>VLOOKUP(A25,'Open Int.'!$A$4:$O$196,3,FALSE)</f>
        <v>165300</v>
      </c>
      <c r="D25" s="362">
        <f t="shared" si="2"/>
        <v>0.2134969325153374</v>
      </c>
    </row>
    <row r="26" spans="1:4" ht="14.25" outlineLevel="1">
      <c r="A26" s="360"/>
      <c r="B26" s="361"/>
      <c r="C26" s="361"/>
      <c r="D26" s="362"/>
    </row>
    <row r="27" spans="1:4" ht="15">
      <c r="A27" s="358" t="s">
        <v>245</v>
      </c>
      <c r="B27" s="358">
        <f>B44+B28</f>
        <v>182254650</v>
      </c>
      <c r="C27" s="358">
        <f>C44+C28</f>
        <v>-2379300</v>
      </c>
      <c r="D27" s="363">
        <f>C27/(B27-C27)</f>
        <v>-0.012886579093389921</v>
      </c>
    </row>
    <row r="28" spans="1:4" ht="15" outlineLevel="1">
      <c r="A28" s="358" t="s">
        <v>243</v>
      </c>
      <c r="B28" s="358">
        <f>SUM(B29:B43)</f>
        <v>94035300</v>
      </c>
      <c r="C28" s="358">
        <f>SUM(C29:C43)</f>
        <v>889200</v>
      </c>
      <c r="D28" s="363">
        <f t="shared" si="2"/>
        <v>0.009546293403588556</v>
      </c>
    </row>
    <row r="29" spans="1:4" ht="14.25" outlineLevel="2">
      <c r="A29" s="360" t="s">
        <v>135</v>
      </c>
      <c r="B29" s="361">
        <f>VLOOKUP(A29,'Open Int.'!$A$4:$O$196,2,FALSE)</f>
        <v>7146650</v>
      </c>
      <c r="C29" s="361">
        <f>VLOOKUP(A29,'Open Int.'!$A$4:$O$196,3,FALSE)</f>
        <v>414050</v>
      </c>
      <c r="D29" s="362">
        <f aca="true" t="shared" si="3" ref="D29:D44">C29/(B29-C29)</f>
        <v>0.061499272197962154</v>
      </c>
    </row>
    <row r="30" spans="1:4" ht="14.25" outlineLevel="2">
      <c r="A30" s="360" t="s">
        <v>335</v>
      </c>
      <c r="B30" s="361">
        <f>VLOOKUP(A30,'Open Int.'!$A$4:$O$196,2,FALSE)</f>
        <v>5106000</v>
      </c>
      <c r="C30" s="361">
        <f>VLOOKUP(A30,'Open Int.'!$A$4:$O$196,3,FALSE)</f>
        <v>-225400</v>
      </c>
      <c r="D30" s="362">
        <f t="shared" si="3"/>
        <v>-0.04227782571182054</v>
      </c>
    </row>
    <row r="31" spans="1:4" ht="14.25" outlineLevel="2">
      <c r="A31" s="360" t="s">
        <v>336</v>
      </c>
      <c r="B31" s="361">
        <f>VLOOKUP(A31,'Open Int.'!$A$4:$O$196,2,FALSE)</f>
        <v>7134400</v>
      </c>
      <c r="C31" s="361">
        <f>VLOOKUP(A31,'Open Int.'!$A$4:$O$196,3,FALSE)</f>
        <v>247800</v>
      </c>
      <c r="D31" s="362">
        <f t="shared" si="3"/>
        <v>0.03598292335840618</v>
      </c>
    </row>
    <row r="32" spans="1:4" ht="14.25" outlineLevel="2">
      <c r="A32" s="360" t="s">
        <v>337</v>
      </c>
      <c r="B32" s="361">
        <f>VLOOKUP(A32,'Open Int.'!$A$4:$O$196,2,FALSE)</f>
        <v>4763300</v>
      </c>
      <c r="C32" s="361">
        <f>VLOOKUP(A32,'Open Int.'!$A$4:$O$196,3,FALSE)</f>
        <v>-131100</v>
      </c>
      <c r="D32" s="362">
        <f t="shared" si="3"/>
        <v>-0.026785714285714284</v>
      </c>
    </row>
    <row r="33" spans="1:4" ht="14.25" outlineLevel="2">
      <c r="A33" s="360" t="s">
        <v>338</v>
      </c>
      <c r="B33" s="361">
        <f>VLOOKUP(A33,'Open Int.'!$A$4:$O$196,2,FALSE)</f>
        <v>2444800</v>
      </c>
      <c r="C33" s="361">
        <f>VLOOKUP(A33,'Open Int.'!$A$4:$O$196,3,FALSE)</f>
        <v>65600</v>
      </c>
      <c r="D33" s="362">
        <f t="shared" si="3"/>
        <v>0.02757229320780094</v>
      </c>
    </row>
    <row r="34" spans="1:4" ht="14.25" outlineLevel="2">
      <c r="A34" s="360" t="s">
        <v>339</v>
      </c>
      <c r="B34" s="361">
        <f>VLOOKUP(A34,'Open Int.'!$A$4:$O$196,2,FALSE)</f>
        <v>390000</v>
      </c>
      <c r="C34" s="361">
        <f>VLOOKUP(A34,'Open Int.'!$A$4:$O$196,3,FALSE)</f>
        <v>-37200</v>
      </c>
      <c r="D34" s="362">
        <f t="shared" si="3"/>
        <v>-0.08707865168539326</v>
      </c>
    </row>
    <row r="35" spans="1:4" ht="14.25" outlineLevel="2">
      <c r="A35" s="360" t="s">
        <v>450</v>
      </c>
      <c r="B35" s="361">
        <f>VLOOKUP(A35,'Open Int.'!$A$4:$O$196,2,FALSE)</f>
        <v>10815000</v>
      </c>
      <c r="C35" s="361">
        <f>VLOOKUP(A35,'Open Int.'!$A$4:$O$196,3,FALSE)</f>
        <v>63000</v>
      </c>
      <c r="D35" s="362">
        <f t="shared" si="3"/>
        <v>0.005859375</v>
      </c>
    </row>
    <row r="36" spans="1:4" ht="14.25" outlineLevel="2">
      <c r="A36" s="360" t="s">
        <v>393</v>
      </c>
      <c r="B36" s="361">
        <f>VLOOKUP(A36,'Open Int.'!$A$4:$O$196,2,FALSE)</f>
        <v>3064600</v>
      </c>
      <c r="C36" s="361">
        <f>VLOOKUP(A36,'Open Int.'!$A$4:$O$196,3,FALSE)</f>
        <v>-121000</v>
      </c>
      <c r="D36" s="362">
        <f t="shared" si="3"/>
        <v>-0.03798342541436464</v>
      </c>
    </row>
    <row r="37" spans="1:4" ht="14.25" outlineLevel="2">
      <c r="A37" s="360" t="s">
        <v>143</v>
      </c>
      <c r="B37" s="361">
        <f>VLOOKUP(A37,'Open Int.'!$A$4:$O$196,2,FALSE)</f>
        <v>2619600</v>
      </c>
      <c r="C37" s="361">
        <f>VLOOKUP(A37,'Open Int.'!$A$4:$O$196,3,FALSE)</f>
        <v>129800</v>
      </c>
      <c r="D37" s="362">
        <f t="shared" si="3"/>
        <v>0.052132701421800945</v>
      </c>
    </row>
    <row r="38" spans="1:4" ht="14.25" outlineLevel="2">
      <c r="A38" s="360" t="s">
        <v>340</v>
      </c>
      <c r="B38" s="361">
        <f>VLOOKUP(A38,'Open Int.'!$A$4:$O$196,2,FALSE)</f>
        <v>3105600</v>
      </c>
      <c r="C38" s="361">
        <f>VLOOKUP(A38,'Open Int.'!$A$4:$O$196,3,FALSE)</f>
        <v>-40800</v>
      </c>
      <c r="D38" s="362">
        <f t="shared" si="3"/>
        <v>-0.012967200610221205</v>
      </c>
    </row>
    <row r="39" spans="1:4" ht="14.25" outlineLevel="2">
      <c r="A39" s="360" t="s">
        <v>81</v>
      </c>
      <c r="B39" s="361">
        <f>VLOOKUP(A39,'Open Int.'!$A$4:$O$196,2,FALSE)</f>
        <v>6661800</v>
      </c>
      <c r="C39" s="361">
        <f>VLOOKUP(A39,'Open Int.'!$A$4:$O$196,3,FALSE)</f>
        <v>178200</v>
      </c>
      <c r="D39" s="362">
        <f t="shared" si="3"/>
        <v>0.027484730705163798</v>
      </c>
    </row>
    <row r="40" spans="1:4" ht="14.25" outlineLevel="2">
      <c r="A40" s="360" t="s">
        <v>204</v>
      </c>
      <c r="B40" s="361">
        <f>VLOOKUP(A40,'Open Int.'!$A$4:$O$196,2,FALSE)</f>
        <v>11797250</v>
      </c>
      <c r="C40" s="361">
        <f>VLOOKUP(A40,'Open Int.'!$A$4:$O$196,3,FALSE)</f>
        <v>161750</v>
      </c>
      <c r="D40" s="362">
        <f t="shared" si="3"/>
        <v>0.013901422371191612</v>
      </c>
    </row>
    <row r="41" spans="1:4" ht="14.25" outlineLevel="2">
      <c r="A41" s="360" t="s">
        <v>341</v>
      </c>
      <c r="B41" s="361">
        <f>VLOOKUP(A41,'Open Int.'!$A$4:$O$196,2,FALSE)</f>
        <v>7660800</v>
      </c>
      <c r="C41" s="361">
        <f>VLOOKUP(A41,'Open Int.'!$A$4:$O$196,3,FALSE)</f>
        <v>-79800</v>
      </c>
      <c r="D41" s="362">
        <f t="shared" si="3"/>
        <v>-0.010309278350515464</v>
      </c>
    </row>
    <row r="42" spans="1:4" ht="14.25" outlineLevel="2">
      <c r="A42" s="360" t="s">
        <v>342</v>
      </c>
      <c r="B42" s="361">
        <f>VLOOKUP(A42,'Open Int.'!$A$4:$O$196,2,FALSE)</f>
        <v>13887300</v>
      </c>
      <c r="C42" s="361">
        <f>VLOOKUP(A42,'Open Int.'!$A$4:$O$196,3,FALSE)</f>
        <v>50400</v>
      </c>
      <c r="D42" s="362">
        <f t="shared" si="3"/>
        <v>0.0036424343602974654</v>
      </c>
    </row>
    <row r="43" spans="1:4" ht="14.25" outlineLevel="2">
      <c r="A43" s="360" t="s">
        <v>343</v>
      </c>
      <c r="B43" s="361">
        <f>VLOOKUP(A43,'Open Int.'!$A$4:$O$196,2,FALSE)</f>
        <v>7438200</v>
      </c>
      <c r="C43" s="361">
        <f>VLOOKUP(A43,'Open Int.'!$A$4:$O$196,3,FALSE)</f>
        <v>213900</v>
      </c>
      <c r="D43" s="362">
        <f t="shared" si="3"/>
        <v>0.029608404966571154</v>
      </c>
    </row>
    <row r="44" spans="1:4" ht="15">
      <c r="A44" s="358" t="s">
        <v>244</v>
      </c>
      <c r="B44" s="358">
        <f>SUM(B45:B53)</f>
        <v>88219350</v>
      </c>
      <c r="C44" s="358">
        <f>SUM(C45:C53)</f>
        <v>-3268500</v>
      </c>
      <c r="D44" s="363">
        <f t="shared" si="3"/>
        <v>-0.03572605542703211</v>
      </c>
    </row>
    <row r="45" spans="1:4" ht="14.25" outlineLevel="2">
      <c r="A45" s="360" t="s">
        <v>344</v>
      </c>
      <c r="B45" s="361">
        <f>VLOOKUP(A45,'Open Int.'!$A$4:$O$196,2,FALSE)</f>
        <v>559000</v>
      </c>
      <c r="C45" s="361">
        <f>VLOOKUP(A45,'Open Int.'!$A$4:$O$196,3,FALSE)</f>
        <v>6500</v>
      </c>
      <c r="D45" s="362">
        <f aca="true" t="shared" si="4" ref="D45:D53">C45/(B45-C45)</f>
        <v>0.011764705882352941</v>
      </c>
    </row>
    <row r="46" spans="1:4" ht="14.25" outlineLevel="2">
      <c r="A46" s="360" t="s">
        <v>318</v>
      </c>
      <c r="B46" s="361">
        <f>VLOOKUP(A46,'Open Int.'!$A$4:$O$196,2,FALSE)</f>
        <v>3179000</v>
      </c>
      <c r="C46" s="361">
        <f>VLOOKUP(A46,'Open Int.'!$A$4:$O$196,3,FALSE)</f>
        <v>-288200</v>
      </c>
      <c r="D46" s="362">
        <f t="shared" si="4"/>
        <v>-0.08312182741116751</v>
      </c>
    </row>
    <row r="47" spans="1:4" ht="14.25" outlineLevel="2">
      <c r="A47" s="360" t="s">
        <v>345</v>
      </c>
      <c r="B47" s="361">
        <f>VLOOKUP(A47,'Open Int.'!$A$4:$O$196,2,FALSE)</f>
        <v>2077200</v>
      </c>
      <c r="C47" s="361">
        <f>VLOOKUP(A47,'Open Int.'!$A$4:$O$196,3,FALSE)</f>
        <v>161800</v>
      </c>
      <c r="D47" s="362">
        <f t="shared" si="4"/>
        <v>0.08447321708259371</v>
      </c>
    </row>
    <row r="48" spans="1:4" ht="14.25" outlineLevel="2">
      <c r="A48" s="360" t="s">
        <v>304</v>
      </c>
      <c r="B48" s="361">
        <f>VLOOKUP(A48,'Open Int.'!$A$4:$O$196,2,FALSE)</f>
        <v>16764300</v>
      </c>
      <c r="C48" s="361">
        <f>VLOOKUP(A48,'Open Int.'!$A$4:$O$196,3,FALSE)</f>
        <v>1095850</v>
      </c>
      <c r="D48" s="362">
        <f t="shared" si="4"/>
        <v>0.06993991109522639</v>
      </c>
    </row>
    <row r="49" spans="1:4" ht="14.25" outlineLevel="2">
      <c r="A49" s="360" t="s">
        <v>141</v>
      </c>
      <c r="B49" s="361">
        <f>VLOOKUP(A49,'Open Int.'!$A$4:$O$196,2,FALSE)</f>
        <v>49821600</v>
      </c>
      <c r="C49" s="361">
        <f>VLOOKUP(A49,'Open Int.'!$A$4:$O$196,3,FALSE)</f>
        <v>-4005600</v>
      </c>
      <c r="D49" s="362">
        <f t="shared" si="4"/>
        <v>-0.0744159086855716</v>
      </c>
    </row>
    <row r="50" spans="1:4" ht="14.25" outlineLevel="2">
      <c r="A50" s="360" t="s">
        <v>347</v>
      </c>
      <c r="B50" s="361">
        <f>VLOOKUP(A50,'Open Int.'!$A$4:$O$196,2,FALSE)</f>
        <v>11519200</v>
      </c>
      <c r="C50" s="361">
        <f>VLOOKUP(A50,'Open Int.'!$A$4:$O$196,3,FALSE)</f>
        <v>-142450</v>
      </c>
      <c r="D50" s="362">
        <f t="shared" si="4"/>
        <v>-0.012215252558600198</v>
      </c>
    </row>
    <row r="51" spans="1:4" ht="14.25" outlineLevel="2">
      <c r="A51" s="360" t="s">
        <v>346</v>
      </c>
      <c r="B51" s="361">
        <f>VLOOKUP(A51,'Open Int.'!$A$4:$O$196,2,FALSE)</f>
        <v>131100</v>
      </c>
      <c r="C51" s="361">
        <f>VLOOKUP(A51,'Open Int.'!$A$4:$O$196,3,FALSE)</f>
        <v>-3600</v>
      </c>
      <c r="D51" s="362">
        <f t="shared" si="4"/>
        <v>-0.026726057906458798</v>
      </c>
    </row>
    <row r="52" spans="1:4" ht="14.25" outlineLevel="2">
      <c r="A52" s="360" t="s">
        <v>348</v>
      </c>
      <c r="B52" s="361">
        <f>VLOOKUP(A52,'Open Int.'!$A$4:$O$196,2,FALSE)</f>
        <v>3515000</v>
      </c>
      <c r="C52" s="361">
        <f>VLOOKUP(A52,'Open Int.'!$A$4:$O$196,3,FALSE)</f>
        <v>-111250</v>
      </c>
      <c r="D52" s="362">
        <f t="shared" si="4"/>
        <v>-0.03067907618062737</v>
      </c>
    </row>
    <row r="53" spans="1:4" ht="14.25" outlineLevel="2">
      <c r="A53" s="360" t="s">
        <v>349</v>
      </c>
      <c r="B53" s="361">
        <f>VLOOKUP(A53,'Open Int.'!$A$4:$O$196,2,FALSE)</f>
        <v>652950</v>
      </c>
      <c r="C53" s="361">
        <f>VLOOKUP(A53,'Open Int.'!$A$4:$O$196,3,FALSE)</f>
        <v>18450</v>
      </c>
      <c r="D53" s="362">
        <f t="shared" si="4"/>
        <v>0.029078014184397163</v>
      </c>
    </row>
    <row r="54" spans="1:4" ht="15" outlineLevel="1">
      <c r="A54" s="358" t="s">
        <v>246</v>
      </c>
      <c r="B54" s="358">
        <f>SUM(B55:B63)</f>
        <v>40283304</v>
      </c>
      <c r="C54" s="358">
        <f>SUM(C55:C63)</f>
        <v>421580</v>
      </c>
      <c r="D54" s="363">
        <f aca="true" t="shared" si="5" ref="D54:D85">C54/(B54-C54)</f>
        <v>0.01057606038313847</v>
      </c>
    </row>
    <row r="55" spans="1:4" ht="14.25" outlineLevel="1">
      <c r="A55" s="360" t="s">
        <v>134</v>
      </c>
      <c r="B55" s="361">
        <f>VLOOKUP(A55,'Open Int.'!$A$4:$O$196,2,FALSE)</f>
        <v>2091000</v>
      </c>
      <c r="C55" s="361">
        <f>VLOOKUP(A55,'Open Int.'!$A$4:$O$196,3,FALSE)</f>
        <v>61000</v>
      </c>
      <c r="D55" s="362">
        <f t="shared" si="5"/>
        <v>0.030049261083743842</v>
      </c>
    </row>
    <row r="56" spans="1:4" ht="14.25" outlineLevel="1">
      <c r="A56" s="360" t="s">
        <v>278</v>
      </c>
      <c r="B56" s="361">
        <f>VLOOKUP(A56,'Open Int.'!$A$4:$O$196,2,FALSE)</f>
        <v>1020000</v>
      </c>
      <c r="C56" s="361">
        <f>VLOOKUP(A56,'Open Int.'!$A$4:$O$196,3,FALSE)</f>
        <v>3200</v>
      </c>
      <c r="D56" s="362">
        <f t="shared" si="5"/>
        <v>0.003147128245476003</v>
      </c>
    </row>
    <row r="57" spans="1:4" ht="14.25" outlineLevel="1">
      <c r="A57" s="360" t="s">
        <v>442</v>
      </c>
      <c r="B57" s="361">
        <f>VLOOKUP(A57,'Open Int.'!$A$4:$O$196,2,FALSE)</f>
        <v>775200</v>
      </c>
      <c r="C57" s="361">
        <f>VLOOKUP(A57,'Open Int.'!$A$4:$O$196,3,FALSE)</f>
        <v>3200</v>
      </c>
      <c r="D57" s="362">
        <f t="shared" si="5"/>
        <v>0.004145077720207254</v>
      </c>
    </row>
    <row r="58" spans="1:4" ht="14.25" outlineLevel="1">
      <c r="A58" s="360" t="s">
        <v>403</v>
      </c>
      <c r="B58" s="361">
        <f>VLOOKUP(A58,'Open Int.'!$A$4:$O$196,2,FALSE)</f>
        <v>1693600</v>
      </c>
      <c r="C58" s="361">
        <f>VLOOKUP(A58,'Open Int.'!$A$4:$O$196,3,FALSE)</f>
        <v>126400</v>
      </c>
      <c r="D58" s="362">
        <f t="shared" si="5"/>
        <v>0.08065339458907606</v>
      </c>
    </row>
    <row r="59" spans="1:4" ht="14.25">
      <c r="A59" s="360" t="s">
        <v>209</v>
      </c>
      <c r="B59" s="361">
        <f>VLOOKUP(A59,'Open Int.'!$A$4:$O$196,2,FALSE)</f>
        <v>3063000</v>
      </c>
      <c r="C59" s="361">
        <f>VLOOKUP(A59,'Open Int.'!$A$4:$O$196,3,FALSE)</f>
        <v>5200</v>
      </c>
      <c r="D59" s="362">
        <f t="shared" si="5"/>
        <v>0.0017005690365622342</v>
      </c>
    </row>
    <row r="60" spans="1:4" ht="14.25" outlineLevel="1">
      <c r="A60" s="360" t="s">
        <v>443</v>
      </c>
      <c r="B60" s="361">
        <f>VLOOKUP(A60,'Open Int.'!$A$4:$O$196,2,FALSE)</f>
        <v>731500</v>
      </c>
      <c r="C60" s="361">
        <f>VLOOKUP(A60,'Open Int.'!$A$4:$O$196,3,FALSE)</f>
        <v>6500</v>
      </c>
      <c r="D60" s="362">
        <f t="shared" si="5"/>
        <v>0.00896551724137931</v>
      </c>
    </row>
    <row r="61" spans="1:4" ht="14.25">
      <c r="A61" s="360" t="s">
        <v>322</v>
      </c>
      <c r="B61" s="361">
        <f>VLOOKUP(A61,'Open Int.'!$A$4:$O$196,2,FALSE)</f>
        <v>18392000</v>
      </c>
      <c r="C61" s="361">
        <f>VLOOKUP(A61,'Open Int.'!$A$4:$O$196,3,FALSE)</f>
        <v>356400</v>
      </c>
      <c r="D61" s="362">
        <f t="shared" si="5"/>
        <v>0.019760917296901683</v>
      </c>
    </row>
    <row r="62" spans="1:4" ht="14.25">
      <c r="A62" s="360" t="s">
        <v>350</v>
      </c>
      <c r="B62" s="361">
        <f>VLOOKUP(A62,'Open Int.'!$A$4:$O$196,2,FALSE)</f>
        <v>11364000</v>
      </c>
      <c r="C62" s="361">
        <f>VLOOKUP(A62,'Open Int.'!$A$4:$O$196,3,FALSE)</f>
        <v>-114000</v>
      </c>
      <c r="D62" s="362">
        <f t="shared" si="5"/>
        <v>-0.009932043910088865</v>
      </c>
    </row>
    <row r="63" spans="1:4" ht="14.25" outlineLevel="1">
      <c r="A63" s="360" t="s">
        <v>247</v>
      </c>
      <c r="B63" s="361">
        <f>VLOOKUP(A63,'Open Int.'!$A$4:$O$196,2,FALSE)</f>
        <v>1153004</v>
      </c>
      <c r="C63" s="361">
        <f>VLOOKUP(A63,'Open Int.'!$A$4:$O$196,3,FALSE)</f>
        <v>-26320</v>
      </c>
      <c r="D63" s="362">
        <f t="shared" si="5"/>
        <v>-0.022317870237525905</v>
      </c>
    </row>
    <row r="64" spans="1:4" ht="15" outlineLevel="1">
      <c r="A64" s="358" t="s">
        <v>248</v>
      </c>
      <c r="B64" s="358">
        <f>SUM(B65:B72)</f>
        <v>34204672</v>
      </c>
      <c r="C64" s="358">
        <f>SUM(C65:C72)</f>
        <v>-555093</v>
      </c>
      <c r="D64" s="363">
        <f t="shared" si="5"/>
        <v>-0.01596941176098285</v>
      </c>
    </row>
    <row r="65" spans="1:4" ht="14.25">
      <c r="A65" s="360" t="s">
        <v>0</v>
      </c>
      <c r="B65" s="361">
        <f>VLOOKUP(A65,'Open Int.'!$A$4:$O$196,2,FALSE)</f>
        <v>3318000</v>
      </c>
      <c r="C65" s="361">
        <f>VLOOKUP(A65,'Open Int.'!$A$4:$O$196,3,FALSE)</f>
        <v>-195375</v>
      </c>
      <c r="D65" s="362">
        <f t="shared" si="5"/>
        <v>-0.05560892304408155</v>
      </c>
    </row>
    <row r="66" spans="1:4" ht="14.25">
      <c r="A66" s="360" t="s">
        <v>446</v>
      </c>
      <c r="B66" s="361">
        <f>VLOOKUP(A66,'Open Int.'!$A$4:$O$196,2,FALSE)</f>
        <v>2366400</v>
      </c>
      <c r="C66" s="361">
        <f>VLOOKUP(A66,'Open Int.'!$A$4:$O$196,3,FALSE)</f>
        <v>178500</v>
      </c>
      <c r="D66" s="362">
        <f t="shared" si="5"/>
        <v>0.08158508158508158</v>
      </c>
    </row>
    <row r="67" spans="1:4" ht="14.25">
      <c r="A67" s="360" t="s">
        <v>221</v>
      </c>
      <c r="B67" s="361">
        <f>VLOOKUP(A67,'Open Int.'!$A$4:$O$196,2,FALSE)</f>
        <v>992640</v>
      </c>
      <c r="C67" s="361">
        <f>VLOOKUP(A67,'Open Int.'!$A$4:$O$196,3,FALSE)</f>
        <v>149248</v>
      </c>
      <c r="D67" s="362">
        <f t="shared" si="5"/>
        <v>0.17696160267111852</v>
      </c>
    </row>
    <row r="68" spans="1:4" ht="14.25">
      <c r="A68" s="360" t="s">
        <v>351</v>
      </c>
      <c r="B68" s="361">
        <f>VLOOKUP(A68,'Open Int.'!$A$4:$O$196,2,FALSE)</f>
        <v>14302032</v>
      </c>
      <c r="C68" s="361">
        <f>VLOOKUP(A68,'Open Int.'!$A$4:$O$196,3,FALSE)</f>
        <v>-810366</v>
      </c>
      <c r="D68" s="362">
        <f t="shared" si="5"/>
        <v>-0.053622595169873104</v>
      </c>
    </row>
    <row r="69" spans="1:4" ht="14.25" outlineLevel="1">
      <c r="A69" s="360" t="s">
        <v>352</v>
      </c>
      <c r="B69" s="361">
        <f>VLOOKUP(A69,'Open Int.'!$A$4:$O$196,2,FALSE)</f>
        <v>9593200</v>
      </c>
      <c r="C69" s="361">
        <f>VLOOKUP(A69,'Open Int.'!$A$4:$O$196,3,FALSE)</f>
        <v>-34800</v>
      </c>
      <c r="D69" s="362">
        <f t="shared" si="5"/>
        <v>-0.0036144578313253013</v>
      </c>
    </row>
    <row r="70" spans="1:4" ht="14.25" outlineLevel="1">
      <c r="A70" s="360" t="s">
        <v>316</v>
      </c>
      <c r="B70" s="361">
        <f>VLOOKUP(A70,'Open Int.'!$A$4:$O$196,2,FALSE)</f>
        <v>2596200</v>
      </c>
      <c r="C70" s="361">
        <f>VLOOKUP(A70,'Open Int.'!$A$4:$O$196,3,FALSE)</f>
        <v>140100</v>
      </c>
      <c r="D70" s="362">
        <f t="shared" si="5"/>
        <v>0.05704165139855869</v>
      </c>
    </row>
    <row r="71" spans="1:4" ht="14.25">
      <c r="A71" s="360" t="s">
        <v>447</v>
      </c>
      <c r="B71" s="361">
        <f>VLOOKUP(A71,'Open Int.'!$A$4:$O$196,2,FALSE)</f>
        <v>67000</v>
      </c>
      <c r="C71" s="361">
        <f>VLOOKUP(A71,'Open Int.'!$A$4:$O$196,3,FALSE)</f>
        <v>15200</v>
      </c>
      <c r="D71" s="362">
        <f t="shared" si="5"/>
        <v>0.29343629343629346</v>
      </c>
    </row>
    <row r="72" spans="1:4" ht="14.25" outlineLevel="1">
      <c r="A72" s="360" t="s">
        <v>326</v>
      </c>
      <c r="B72" s="361">
        <f>VLOOKUP(A72,'Open Int.'!$A$4:$O$196,2,FALSE)</f>
        <v>969200</v>
      </c>
      <c r="C72" s="361">
        <f>VLOOKUP(A72,'Open Int.'!$A$4:$O$196,3,FALSE)</f>
        <v>2400</v>
      </c>
      <c r="D72" s="362">
        <f t="shared" si="5"/>
        <v>0.0024824162184526274</v>
      </c>
    </row>
    <row r="73" spans="1:4" ht="15" outlineLevel="1">
      <c r="A73" s="358" t="s">
        <v>266</v>
      </c>
      <c r="B73" s="358">
        <f>SUM(B74:B80)</f>
        <v>74205750</v>
      </c>
      <c r="C73" s="358">
        <f>SUM(C74:C80)</f>
        <v>-2212900</v>
      </c>
      <c r="D73" s="363">
        <f t="shared" si="5"/>
        <v>-0.028957590849877615</v>
      </c>
    </row>
    <row r="74" spans="1:4" ht="14.25">
      <c r="A74" s="360" t="s">
        <v>444</v>
      </c>
      <c r="B74" s="361">
        <f>VLOOKUP(A74,'Open Int.'!$A$4:$O$196,2,FALSE)</f>
        <v>20606850</v>
      </c>
      <c r="C74" s="361">
        <f>VLOOKUP(A74,'Open Int.'!$A$4:$O$196,3,FALSE)</f>
        <v>-39600</v>
      </c>
      <c r="D74" s="362">
        <f t="shared" si="5"/>
        <v>-0.0019180052745145048</v>
      </c>
    </row>
    <row r="75" spans="1:4" ht="14.25">
      <c r="A75" s="360" t="s">
        <v>380</v>
      </c>
      <c r="B75" s="361">
        <f>VLOOKUP(A75,'Open Int.'!$A$4:$O$196,2,FALSE)</f>
        <v>6810300</v>
      </c>
      <c r="C75" s="361">
        <f>VLOOKUP(A75,'Open Int.'!$A$4:$O$196,3,FALSE)</f>
        <v>-165600</v>
      </c>
      <c r="D75" s="362">
        <f t="shared" si="5"/>
        <v>-0.02373887240356083</v>
      </c>
    </row>
    <row r="76" spans="1:4" ht="14.25">
      <c r="A76" s="360" t="s">
        <v>166</v>
      </c>
      <c r="B76" s="361">
        <f>VLOOKUP(A76,'Open Int.'!$A$4:$O$196,2,FALSE)</f>
        <v>3858600</v>
      </c>
      <c r="C76" s="361">
        <f>VLOOKUP(A76,'Open Int.'!$A$4:$O$196,3,FALSE)</f>
        <v>-94400</v>
      </c>
      <c r="D76" s="362">
        <f t="shared" si="5"/>
        <v>-0.023880597014925373</v>
      </c>
    </row>
    <row r="77" spans="1:4" ht="14.25">
      <c r="A77" s="360" t="s">
        <v>315</v>
      </c>
      <c r="B77" s="361">
        <f>VLOOKUP(A77,'Open Int.'!$A$4:$O$196,2,FALSE)</f>
        <v>3911600</v>
      </c>
      <c r="C77" s="361">
        <f>VLOOKUP(A77,'Open Int.'!$A$4:$O$196,3,FALSE)</f>
        <v>23800</v>
      </c>
      <c r="D77" s="362">
        <f t="shared" si="5"/>
        <v>0.006121714079942384</v>
      </c>
    </row>
    <row r="78" spans="1:4" ht="14.25" outlineLevel="1">
      <c r="A78" s="360" t="s">
        <v>381</v>
      </c>
      <c r="B78" s="361">
        <f>VLOOKUP(A78,'Open Int.'!$A$4:$O$196,2,FALSE)</f>
        <v>34258000</v>
      </c>
      <c r="C78" s="361">
        <f>VLOOKUP(A78,'Open Int.'!$A$4:$O$196,3,FALSE)</f>
        <v>-2478000</v>
      </c>
      <c r="D78" s="362">
        <f t="shared" si="5"/>
        <v>-0.06745426829268293</v>
      </c>
    </row>
    <row r="79" spans="1:4" ht="14.25" outlineLevel="1">
      <c r="A79" s="360" t="s">
        <v>382</v>
      </c>
      <c r="B79" s="361">
        <f>VLOOKUP(A79,'Open Int.'!$A$4:$O$196,2,FALSE)</f>
        <v>4336200</v>
      </c>
      <c r="C79" s="361">
        <f>VLOOKUP(A79,'Open Int.'!$A$4:$O$196,3,FALSE)</f>
        <v>496800</v>
      </c>
      <c r="D79" s="362">
        <f t="shared" si="5"/>
        <v>0.12939521800281295</v>
      </c>
    </row>
    <row r="80" spans="1:4" ht="14.25" outlineLevel="1">
      <c r="A80" s="360" t="s">
        <v>445</v>
      </c>
      <c r="B80" s="361">
        <f>VLOOKUP(A80,'Open Int.'!$A$4:$O$196,2,FALSE)</f>
        <v>424200</v>
      </c>
      <c r="C80" s="361">
        <f>VLOOKUP(A80,'Open Int.'!$A$4:$O$196,3,FALSE)</f>
        <v>44100</v>
      </c>
      <c r="D80" s="362">
        <f t="shared" si="5"/>
        <v>0.11602209944751381</v>
      </c>
    </row>
    <row r="81" spans="1:4" ht="15" outlineLevel="1">
      <c r="A81" s="358" t="s">
        <v>249</v>
      </c>
      <c r="B81" s="358">
        <f>SUM(B82:B87)</f>
        <v>52809830</v>
      </c>
      <c r="C81" s="358">
        <f>SUM(C82:C87)</f>
        <v>13945708</v>
      </c>
      <c r="D81" s="363">
        <f t="shared" si="5"/>
        <v>0.3588324470574686</v>
      </c>
    </row>
    <row r="82" spans="1:4" ht="14.25">
      <c r="A82" s="360" t="s">
        <v>250</v>
      </c>
      <c r="B82" s="361">
        <f>VLOOKUP(A82,'Open Int.'!$A$4:$O$196,2,FALSE)</f>
        <v>1950900</v>
      </c>
      <c r="C82" s="361">
        <f>VLOOKUP(A82,'Open Int.'!$A$4:$O$196,3,FALSE)</f>
        <v>-32550</v>
      </c>
      <c r="D82" s="362">
        <f t="shared" si="5"/>
        <v>-0.01641079936474325</v>
      </c>
    </row>
    <row r="83" spans="1:4" ht="14.25" outlineLevel="1">
      <c r="A83" s="360" t="s">
        <v>139</v>
      </c>
      <c r="B83" s="361">
        <f>VLOOKUP(A83,'Open Int.'!$A$4:$O$196,2,FALSE)</f>
        <v>7587000</v>
      </c>
      <c r="C83" s="361">
        <f>VLOOKUP(A83,'Open Int.'!$A$4:$O$196,3,FALSE)</f>
        <v>137700</v>
      </c>
      <c r="D83" s="362">
        <f t="shared" si="5"/>
        <v>0.018484958318231243</v>
      </c>
    </row>
    <row r="84" spans="1:4" ht="14.25" outlineLevel="1">
      <c r="A84" s="360" t="s">
        <v>487</v>
      </c>
      <c r="B84" s="361">
        <f>VLOOKUP(A84,'Open Int.'!$A$4:$O$196,2,FALSE)</f>
        <v>13486000</v>
      </c>
      <c r="C84" s="361">
        <f>VLOOKUP(A84,'Open Int.'!$A$4:$O$196,3,FALSE)</f>
        <v>13486000</v>
      </c>
      <c r="D84" s="362" t="e">
        <f t="shared" si="5"/>
        <v>#DIV/0!</v>
      </c>
    </row>
    <row r="85" spans="1:4" ht="14.25" outlineLevel="1">
      <c r="A85" s="360" t="s">
        <v>6</v>
      </c>
      <c r="B85" s="361">
        <f>VLOOKUP(A85,'Open Int.'!$A$4:$O$196,2,FALSE)</f>
        <v>25706250</v>
      </c>
      <c r="C85" s="361">
        <f>VLOOKUP(A85,'Open Int.'!$A$4:$O$196,3,FALSE)</f>
        <v>326250</v>
      </c>
      <c r="D85" s="362">
        <f t="shared" si="5"/>
        <v>0.012854609929078014</v>
      </c>
    </row>
    <row r="86" spans="1:4" ht="14.25" outlineLevel="1">
      <c r="A86" s="360" t="s">
        <v>353</v>
      </c>
      <c r="B86" s="361">
        <f>VLOOKUP(A86,'Open Int.'!$A$4:$O$196,2,FALSE)</f>
        <v>2368850</v>
      </c>
      <c r="C86" s="361">
        <f>VLOOKUP(A86,'Open Int.'!$A$4:$O$196,3,FALSE)</f>
        <v>14300</v>
      </c>
      <c r="D86" s="362">
        <f aca="true" t="shared" si="6" ref="D86:D116">C86/(B86-C86)</f>
        <v>0.006073347348750292</v>
      </c>
    </row>
    <row r="87" spans="1:4" ht="14.25" outlineLevel="1">
      <c r="A87" s="360" t="s">
        <v>251</v>
      </c>
      <c r="B87" s="361">
        <f>VLOOKUP(A87,'Open Int.'!$A$4:$O$196,2,FALSE)</f>
        <v>1710830</v>
      </c>
      <c r="C87" s="361">
        <f>VLOOKUP(A87,'Open Int.'!$A$4:$O$196,3,FALSE)</f>
        <v>14008</v>
      </c>
      <c r="D87" s="362">
        <f t="shared" si="6"/>
        <v>0.008255432803205051</v>
      </c>
    </row>
    <row r="88" spans="1:4" ht="15" outlineLevel="1">
      <c r="A88" s="358" t="s">
        <v>252</v>
      </c>
      <c r="B88" s="358">
        <f>SUM(B89:B102)</f>
        <v>67201900</v>
      </c>
      <c r="C88" s="358">
        <f>SUM(C89:C102)</f>
        <v>824675</v>
      </c>
      <c r="D88" s="363">
        <f t="shared" si="6"/>
        <v>0.012424065633958033</v>
      </c>
    </row>
    <row r="89" spans="1:4" ht="14.25" outlineLevel="1">
      <c r="A89" s="360" t="s">
        <v>451</v>
      </c>
      <c r="B89" s="361">
        <f>VLOOKUP(A89,'Open Int.'!$A$4:$O$196,2,FALSE)</f>
        <v>674100</v>
      </c>
      <c r="C89" s="361">
        <f>VLOOKUP(A89,'Open Int.'!$A$4:$O$196,3,FALSE)</f>
        <v>12150</v>
      </c>
      <c r="D89" s="362">
        <f t="shared" si="6"/>
        <v>0.018354860639021073</v>
      </c>
    </row>
    <row r="90" spans="1:4" ht="14.25" outlineLevel="1">
      <c r="A90" s="360" t="s">
        <v>452</v>
      </c>
      <c r="B90" s="361">
        <f>VLOOKUP(A90,'Open Int.'!$A$4:$O$196,2,FALSE)</f>
        <v>897750</v>
      </c>
      <c r="C90" s="361">
        <f>VLOOKUP(A90,'Open Int.'!$A$4:$O$196,3,FALSE)</f>
        <v>-28800</v>
      </c>
      <c r="D90" s="362">
        <f t="shared" si="6"/>
        <v>-0.03108305002428363</v>
      </c>
    </row>
    <row r="91" spans="1:4" ht="14.25">
      <c r="A91" s="360" t="s">
        <v>354</v>
      </c>
      <c r="B91" s="361">
        <f>VLOOKUP(A91,'Open Int.'!$A$4:$O$196,2,FALSE)</f>
        <v>4161950</v>
      </c>
      <c r="C91" s="361">
        <f>VLOOKUP(A91,'Open Int.'!$A$4:$O$196,3,FALSE)</f>
        <v>150150</v>
      </c>
      <c r="D91" s="362">
        <f t="shared" si="6"/>
        <v>0.037427090084251456</v>
      </c>
    </row>
    <row r="92" spans="1:4" ht="14.25">
      <c r="A92" s="360" t="s">
        <v>429</v>
      </c>
      <c r="B92" s="361">
        <f>VLOOKUP(A92,'Open Int.'!$A$4:$O$196,2,FALSE)</f>
        <v>446750</v>
      </c>
      <c r="C92" s="361">
        <f>VLOOKUP(A92,'Open Int.'!$A$4:$O$196,3,FALSE)</f>
        <v>-11750</v>
      </c>
      <c r="D92" s="362">
        <f t="shared" si="6"/>
        <v>-0.025627044711014176</v>
      </c>
    </row>
    <row r="93" spans="1:4" ht="14.25" outlineLevel="1">
      <c r="A93" s="360" t="s">
        <v>355</v>
      </c>
      <c r="B93" s="361">
        <f>VLOOKUP(A93,'Open Int.'!$A$4:$O$196,2,FALSE)</f>
        <v>5237500</v>
      </c>
      <c r="C93" s="361">
        <f>VLOOKUP(A93,'Open Int.'!$A$4:$O$196,3,FALSE)</f>
        <v>-225100</v>
      </c>
      <c r="D93" s="362">
        <f t="shared" si="6"/>
        <v>-0.04120748361586058</v>
      </c>
    </row>
    <row r="94" spans="1:4" ht="14.25" outlineLevel="1">
      <c r="A94" s="360" t="s">
        <v>453</v>
      </c>
      <c r="B94" s="361">
        <f>VLOOKUP(A94,'Open Int.'!$A$4:$O$196,2,FALSE)</f>
        <v>4481400</v>
      </c>
      <c r="C94" s="361">
        <f>VLOOKUP(A94,'Open Int.'!$A$4:$O$196,3,FALSE)</f>
        <v>-38775</v>
      </c>
      <c r="D94" s="362">
        <f t="shared" si="6"/>
        <v>-0.008578207702135425</v>
      </c>
    </row>
    <row r="95" spans="1:4" ht="14.25" outlineLevel="1">
      <c r="A95" s="360" t="s">
        <v>277</v>
      </c>
      <c r="B95" s="361">
        <f>VLOOKUP(A95,'Open Int.'!$A$4:$O$196,2,FALSE)</f>
        <v>7105600</v>
      </c>
      <c r="C95" s="361">
        <f>VLOOKUP(A95,'Open Int.'!$A$4:$O$196,3,FALSE)</f>
        <v>90400</v>
      </c>
      <c r="D95" s="362">
        <f t="shared" si="6"/>
        <v>0.012886304025544531</v>
      </c>
    </row>
    <row r="96" spans="1:4" ht="14.25" outlineLevel="1">
      <c r="A96" s="360" t="s">
        <v>253</v>
      </c>
      <c r="B96" s="361">
        <f>VLOOKUP(A96,'Open Int.'!$A$4:$O$196,2,FALSE)</f>
        <v>6249100</v>
      </c>
      <c r="C96" s="361">
        <f>VLOOKUP(A96,'Open Int.'!$A$4:$O$196,3,FALSE)</f>
        <v>288600</v>
      </c>
      <c r="D96" s="362">
        <f t="shared" si="6"/>
        <v>0.04841875681570338</v>
      </c>
    </row>
    <row r="97" spans="1:4" ht="14.25" outlineLevel="1">
      <c r="A97" s="360" t="s">
        <v>254</v>
      </c>
      <c r="B97" s="361">
        <f>VLOOKUP(A97,'Open Int.'!$A$4:$O$196,2,FALSE)</f>
        <v>7599200</v>
      </c>
      <c r="C97" s="361">
        <f>VLOOKUP(A97,'Open Int.'!$A$4:$O$196,3,FALSE)</f>
        <v>-113400</v>
      </c>
      <c r="D97" s="362">
        <f t="shared" si="6"/>
        <v>-0.01470321292430568</v>
      </c>
    </row>
    <row r="98" spans="1:4" ht="14.25" outlineLevel="1">
      <c r="A98" s="360" t="s">
        <v>454</v>
      </c>
      <c r="B98" s="361">
        <f>VLOOKUP(A98,'Open Int.'!$A$4:$O$196,2,FALSE)</f>
        <v>1451250</v>
      </c>
      <c r="C98" s="361">
        <f>VLOOKUP(A98,'Open Int.'!$A$4:$O$196,3,FALSE)</f>
        <v>11700</v>
      </c>
      <c r="D98" s="362">
        <f t="shared" si="6"/>
        <v>0.008127539856205065</v>
      </c>
    </row>
    <row r="99" spans="1:4" ht="14.25" outlineLevel="1">
      <c r="A99" s="360" t="s">
        <v>356</v>
      </c>
      <c r="B99" s="361">
        <f>VLOOKUP(A99,'Open Int.'!$A$4:$O$196,2,FALSE)</f>
        <v>11756400</v>
      </c>
      <c r="C99" s="361">
        <f>VLOOKUP(A99,'Open Int.'!$A$4:$O$196,3,FALSE)</f>
        <v>391800</v>
      </c>
      <c r="D99" s="362">
        <f t="shared" si="6"/>
        <v>0.03447547647959453</v>
      </c>
    </row>
    <row r="100" spans="1:4" ht="14.25" outlineLevel="1">
      <c r="A100" s="360" t="s">
        <v>455</v>
      </c>
      <c r="B100" s="361">
        <f>VLOOKUP(A100,'Open Int.'!$A$4:$O$196,2,FALSE)</f>
        <v>3180450</v>
      </c>
      <c r="C100" s="361">
        <f>VLOOKUP(A100,'Open Int.'!$A$4:$O$196,3,FALSE)</f>
        <v>-11550</v>
      </c>
      <c r="D100" s="362">
        <f t="shared" si="6"/>
        <v>-0.003618421052631579</v>
      </c>
    </row>
    <row r="101" spans="1:4" ht="14.25" outlineLevel="1">
      <c r="A101" s="360" t="s">
        <v>118</v>
      </c>
      <c r="B101" s="361">
        <f>VLOOKUP(A101,'Open Int.'!$A$4:$O$196,2,FALSE)</f>
        <v>5202250</v>
      </c>
      <c r="C101" s="361">
        <f>VLOOKUP(A101,'Open Int.'!$A$4:$O$196,3,FALSE)</f>
        <v>-104750</v>
      </c>
      <c r="D101" s="362">
        <f t="shared" si="6"/>
        <v>-0.01973808177878274</v>
      </c>
    </row>
    <row r="102" spans="1:4" ht="14.25" outlineLevel="1">
      <c r="A102" s="360" t="s">
        <v>255</v>
      </c>
      <c r="B102" s="361">
        <f>VLOOKUP(A102,'Open Int.'!$A$4:$O$196,2,FALSE)</f>
        <v>8758200</v>
      </c>
      <c r="C102" s="361">
        <f>VLOOKUP(A102,'Open Int.'!$A$4:$O$196,3,FALSE)</f>
        <v>414000</v>
      </c>
      <c r="D102" s="362">
        <f t="shared" si="6"/>
        <v>0.04961530164665277</v>
      </c>
    </row>
    <row r="103" spans="1:4" ht="15">
      <c r="A103" s="358" t="s">
        <v>272</v>
      </c>
      <c r="B103" s="358">
        <f>SUM(B104:B115)</f>
        <v>56958750</v>
      </c>
      <c r="C103" s="358">
        <f>SUM(C104:C115)</f>
        <v>-1026450</v>
      </c>
      <c r="D103" s="363">
        <f t="shared" si="6"/>
        <v>-0.017701930837524058</v>
      </c>
    </row>
    <row r="104" spans="1:4" ht="14.25">
      <c r="A104" s="360" t="s">
        <v>437</v>
      </c>
      <c r="B104" s="361">
        <f>VLOOKUP(A104,'Open Int.'!$A$4:$O$196,2,FALSE)</f>
        <v>1732250</v>
      </c>
      <c r="C104" s="361">
        <f>VLOOKUP(A104,'Open Int.'!$A$4:$O$196,3,FALSE)</f>
        <v>-20800</v>
      </c>
      <c r="D104" s="362">
        <f t="shared" si="6"/>
        <v>-0.011865035224323322</v>
      </c>
    </row>
    <row r="105" spans="1:4" ht="14.25">
      <c r="A105" s="360" t="s">
        <v>479</v>
      </c>
      <c r="B105" s="361">
        <f>VLOOKUP(A105,'Open Int.'!$A$4:$O$196,2,FALSE)</f>
        <v>15356400</v>
      </c>
      <c r="C105" s="361">
        <f>VLOOKUP(A105,'Open Int.'!$A$4:$O$196,3,FALSE)</f>
        <v>-1373200</v>
      </c>
      <c r="D105" s="362">
        <f>C105/(B105-C105)</f>
        <v>-0.08208205814843152</v>
      </c>
    </row>
    <row r="106" spans="1:4" ht="14.25">
      <c r="A106" s="360" t="s">
        <v>438</v>
      </c>
      <c r="B106" s="361">
        <f>VLOOKUP(A106,'Open Int.'!$A$4:$O$196,2,FALSE)</f>
        <v>1184750</v>
      </c>
      <c r="C106" s="361">
        <f>VLOOKUP(A106,'Open Int.'!$A$4:$O$196,3,FALSE)</f>
        <v>-141400</v>
      </c>
      <c r="D106" s="362">
        <f t="shared" si="6"/>
        <v>-0.10662443916600686</v>
      </c>
    </row>
    <row r="107" spans="1:4" ht="14.25">
      <c r="A107" s="360" t="s">
        <v>388</v>
      </c>
      <c r="B107" s="361">
        <f>VLOOKUP(A107,'Open Int.'!$A$4:$O$196,2,FALSE)</f>
        <v>7371000</v>
      </c>
      <c r="C107" s="361">
        <f>VLOOKUP(A107,'Open Int.'!$A$4:$O$196,3,FALSE)</f>
        <v>-342000</v>
      </c>
      <c r="D107" s="362">
        <f t="shared" si="6"/>
        <v>-0.044340723453908985</v>
      </c>
    </row>
    <row r="108" spans="1:4" ht="14.25">
      <c r="A108" s="360" t="s">
        <v>289</v>
      </c>
      <c r="B108" s="361">
        <f>VLOOKUP(A108,'Open Int.'!$A$4:$O$196,2,FALSE)</f>
        <v>3206000</v>
      </c>
      <c r="C108" s="361">
        <f>VLOOKUP(A108,'Open Int.'!$A$4:$O$196,3,FALSE)</f>
        <v>-21000</v>
      </c>
      <c r="D108" s="362">
        <f t="shared" si="6"/>
        <v>-0.006507592190889371</v>
      </c>
    </row>
    <row r="109" spans="1:4" ht="14.25">
      <c r="A109" s="360" t="s">
        <v>387</v>
      </c>
      <c r="B109" s="361">
        <f>VLOOKUP(A109,'Open Int.'!$A$4:$O$196,2,FALSE)</f>
        <v>7286000</v>
      </c>
      <c r="C109" s="361">
        <f>VLOOKUP(A109,'Open Int.'!$A$4:$O$196,3,FALSE)</f>
        <v>232500</v>
      </c>
      <c r="D109" s="362">
        <f t="shared" si="6"/>
        <v>0.03296235911249734</v>
      </c>
    </row>
    <row r="110" spans="1:4" ht="14.25">
      <c r="A110" s="360" t="s">
        <v>271</v>
      </c>
      <c r="B110" s="361">
        <f>VLOOKUP(A110,'Open Int.'!$A$4:$O$196,2,FALSE)</f>
        <v>4083400</v>
      </c>
      <c r="C110" s="361">
        <f>VLOOKUP(A110,'Open Int.'!$A$4:$O$196,3,FALSE)</f>
        <v>-850</v>
      </c>
      <c r="D110" s="362">
        <f t="shared" si="6"/>
        <v>-0.0002081165452653486</v>
      </c>
    </row>
    <row r="111" spans="1:4" ht="14.25">
      <c r="A111" s="360" t="s">
        <v>321</v>
      </c>
      <c r="B111" s="361">
        <f>VLOOKUP(A111,'Open Int.'!$A$4:$O$196,2,FALSE)</f>
        <v>3831000</v>
      </c>
      <c r="C111" s="361">
        <f>VLOOKUP(A111,'Open Int.'!$A$4:$O$196,3,FALSE)</f>
        <v>-19000</v>
      </c>
      <c r="D111" s="362">
        <f t="shared" si="6"/>
        <v>-0.0049350649350649355</v>
      </c>
    </row>
    <row r="112" spans="1:4" ht="14.25">
      <c r="A112" s="360" t="s">
        <v>273</v>
      </c>
      <c r="B112" s="361">
        <f>VLOOKUP(A112,'Open Int.'!$A$4:$O$196,2,FALSE)</f>
        <v>6247500</v>
      </c>
      <c r="C112" s="361">
        <f>VLOOKUP(A112,'Open Int.'!$A$4:$O$196,3,FALSE)</f>
        <v>142800</v>
      </c>
      <c r="D112" s="362">
        <f t="shared" si="6"/>
        <v>0.023391812865497075</v>
      </c>
    </row>
    <row r="113" spans="1:4" ht="14.25">
      <c r="A113" s="360" t="s">
        <v>439</v>
      </c>
      <c r="B113" s="361">
        <f>VLOOKUP(A113,'Open Int.'!$A$4:$O$196,2,FALSE)</f>
        <v>1188000</v>
      </c>
      <c r="C113" s="361">
        <f>VLOOKUP(A113,'Open Int.'!$A$4:$O$196,3,FALSE)</f>
        <v>99550</v>
      </c>
      <c r="D113" s="362">
        <f t="shared" si="6"/>
        <v>0.09146033350176858</v>
      </c>
    </row>
    <row r="114" spans="1:4" ht="14.25">
      <c r="A114" s="360" t="s">
        <v>275</v>
      </c>
      <c r="B114" s="361">
        <f>VLOOKUP(A114,'Open Int.'!$A$4:$O$196,2,FALSE)</f>
        <v>715050</v>
      </c>
      <c r="C114" s="361">
        <f>VLOOKUP(A114,'Open Int.'!$A$4:$O$196,3,FALSE)</f>
        <v>38500</v>
      </c>
      <c r="D114" s="362">
        <f t="shared" si="6"/>
        <v>0.056906363166063116</v>
      </c>
    </row>
    <row r="115" spans="1:4" ht="14.25">
      <c r="A115" s="360" t="s">
        <v>440</v>
      </c>
      <c r="B115" s="361">
        <f>VLOOKUP(A115,'Open Int.'!$A$4:$O$196,2,FALSE)</f>
        <v>4757400</v>
      </c>
      <c r="C115" s="361">
        <f>VLOOKUP(A115,'Open Int.'!$A$4:$O$196,3,FALSE)</f>
        <v>378450</v>
      </c>
      <c r="D115" s="362">
        <f t="shared" si="6"/>
        <v>0.08642482786969478</v>
      </c>
    </row>
    <row r="116" spans="1:4" ht="15" outlineLevel="1">
      <c r="A116" s="358" t="s">
        <v>262</v>
      </c>
      <c r="B116" s="358">
        <f>SUM(B118:B120)</f>
        <v>10709200</v>
      </c>
      <c r="C116" s="358">
        <f>SUM(C118:C120)</f>
        <v>516600</v>
      </c>
      <c r="D116" s="363">
        <f t="shared" si="6"/>
        <v>0.050683829444891394</v>
      </c>
    </row>
    <row r="117" spans="1:4" ht="14.25" outlineLevel="1">
      <c r="A117" s="360" t="s">
        <v>441</v>
      </c>
      <c r="B117" s="361"/>
      <c r="C117" s="361"/>
      <c r="D117" s="362"/>
    </row>
    <row r="118" spans="1:4" ht="14.25">
      <c r="A118" s="360" t="s">
        <v>171</v>
      </c>
      <c r="B118" s="361">
        <f>VLOOKUP(A118,'Open Int.'!$A$4:$O$196,2,FALSE)</f>
        <v>5647400</v>
      </c>
      <c r="C118" s="361">
        <f>VLOOKUP(A118,'Open Int.'!$A$4:$O$196,3,FALSE)</f>
        <v>528000</v>
      </c>
      <c r="D118" s="362">
        <f aca="true" t="shared" si="7" ref="D118:D149">C118/(B118-C118)</f>
        <v>0.10313708637730984</v>
      </c>
    </row>
    <row r="119" spans="1:4" ht="14.25" outlineLevel="1">
      <c r="A119" s="360" t="s">
        <v>377</v>
      </c>
      <c r="B119" s="361">
        <f>VLOOKUP(A119,'Open Int.'!$A$4:$O$196,2,FALSE)</f>
        <v>435500</v>
      </c>
      <c r="C119" s="361">
        <f>VLOOKUP(A119,'Open Int.'!$A$4:$O$196,3,FALSE)</f>
        <v>25000</v>
      </c>
      <c r="D119" s="362">
        <f t="shared" si="7"/>
        <v>0.06090133982947625</v>
      </c>
    </row>
    <row r="120" spans="1:4" ht="14.25" outlineLevel="1">
      <c r="A120" s="360" t="s">
        <v>392</v>
      </c>
      <c r="B120" s="361">
        <f>VLOOKUP(A120,'Open Int.'!$A$4:$O$196,2,FALSE)</f>
        <v>4626300</v>
      </c>
      <c r="C120" s="361">
        <f>VLOOKUP(A120,'Open Int.'!$A$4:$O$196,3,FALSE)</f>
        <v>-36400</v>
      </c>
      <c r="D120" s="362">
        <f t="shared" si="7"/>
        <v>-0.00780663564029425</v>
      </c>
    </row>
    <row r="121" spans="1:4" ht="15" outlineLevel="1">
      <c r="A121" s="358" t="s">
        <v>261</v>
      </c>
      <c r="B121" s="358">
        <f>SUM(B122:B131)</f>
        <v>104051016</v>
      </c>
      <c r="C121" s="358">
        <f>SUM(C122:C131)</f>
        <v>-2114210</v>
      </c>
      <c r="D121" s="363">
        <f t="shared" si="7"/>
        <v>-0.0199143361687941</v>
      </c>
    </row>
    <row r="122" spans="1:4" ht="14.25">
      <c r="A122" s="360" t="s">
        <v>462</v>
      </c>
      <c r="B122" s="361">
        <f>VLOOKUP(A122,'Open Int.'!$A$4:$O$196,2,FALSE)</f>
        <v>34852345</v>
      </c>
      <c r="C122" s="361">
        <f>VLOOKUP(A122,'Open Int.'!$A$4:$O$196,3,FALSE)</f>
        <v>-1980990</v>
      </c>
      <c r="D122" s="362">
        <f t="shared" si="7"/>
        <v>-0.05378253150305287</v>
      </c>
    </row>
    <row r="123" spans="1:4" ht="14.25" outlineLevel="1">
      <c r="A123" s="360" t="s">
        <v>370</v>
      </c>
      <c r="B123" s="361">
        <f>VLOOKUP(A123,'Open Int.'!$A$4:$O$196,2,FALSE)</f>
        <v>10468000</v>
      </c>
      <c r="C123" s="361">
        <f>VLOOKUP(A123,'Open Int.'!$A$4:$O$196,3,FALSE)</f>
        <v>40000</v>
      </c>
      <c r="D123" s="362">
        <f t="shared" si="7"/>
        <v>0.0038358266206367474</v>
      </c>
    </row>
    <row r="124" spans="1:4" ht="14.25" outlineLevel="1">
      <c r="A124" s="360" t="s">
        <v>324</v>
      </c>
      <c r="B124" s="361">
        <f>VLOOKUP(A124,'Open Int.'!$A$4:$O$196,2,FALSE)</f>
        <v>1222200</v>
      </c>
      <c r="C124" s="361">
        <f>VLOOKUP(A124,'Open Int.'!$A$4:$O$196,3,FALSE)</f>
        <v>36150</v>
      </c>
      <c r="D124" s="362">
        <f t="shared" si="7"/>
        <v>0.030479322119640825</v>
      </c>
    </row>
    <row r="125" spans="1:4" ht="14.25" outlineLevel="1">
      <c r="A125" s="360" t="s">
        <v>317</v>
      </c>
      <c r="B125" s="361">
        <f>VLOOKUP(A125,'Open Int.'!$A$4:$O$196,2,FALSE)</f>
        <v>1965150</v>
      </c>
      <c r="C125" s="361">
        <f>VLOOKUP(A125,'Open Int.'!$A$4:$O$196,3,FALSE)</f>
        <v>1650</v>
      </c>
      <c r="D125" s="362">
        <f t="shared" si="7"/>
        <v>0.0008403361344537816</v>
      </c>
    </row>
    <row r="126" spans="1:4" ht="14.25" outlineLevel="1">
      <c r="A126" s="360" t="s">
        <v>371</v>
      </c>
      <c r="B126" s="361">
        <f>VLOOKUP(A126,'Open Int.'!$A$4:$O$196,2,FALSE)</f>
        <v>190375</v>
      </c>
      <c r="C126" s="361">
        <f>VLOOKUP(A126,'Open Int.'!$A$4:$O$196,3,FALSE)</f>
        <v>-375</v>
      </c>
      <c r="D126" s="362">
        <f t="shared" si="7"/>
        <v>-0.001965923984272608</v>
      </c>
    </row>
    <row r="127" spans="1:4" ht="14.25" outlineLevel="1">
      <c r="A127" s="360" t="s">
        <v>372</v>
      </c>
      <c r="B127" s="361">
        <f>VLOOKUP(A127,'Open Int.'!$A$4:$O$196,2,FALSE)</f>
        <v>1065000</v>
      </c>
      <c r="C127" s="361">
        <f>VLOOKUP(A127,'Open Int.'!$A$4:$O$196,3,FALSE)</f>
        <v>-39600</v>
      </c>
      <c r="D127" s="362">
        <f t="shared" si="7"/>
        <v>-0.035850081477457905</v>
      </c>
    </row>
    <row r="128" spans="1:4" ht="14.25" outlineLevel="1">
      <c r="A128" s="360" t="s">
        <v>373</v>
      </c>
      <c r="B128" s="361">
        <f>VLOOKUP(A128,'Open Int.'!$A$4:$O$196,2,FALSE)</f>
        <v>4933500</v>
      </c>
      <c r="C128" s="361">
        <f>VLOOKUP(A128,'Open Int.'!$A$4:$O$196,3,FALSE)</f>
        <v>-6900</v>
      </c>
      <c r="D128" s="362">
        <f t="shared" si="7"/>
        <v>-0.0013966480446927375</v>
      </c>
    </row>
    <row r="129" spans="1:4" ht="14.25" outlineLevel="1">
      <c r="A129" s="360" t="s">
        <v>234</v>
      </c>
      <c r="B129" s="361">
        <f>VLOOKUP(A129,'Open Int.'!$A$4:$O$196,2,FALSE)</f>
        <v>33874200</v>
      </c>
      <c r="C129" s="361">
        <f>VLOOKUP(A129,'Open Int.'!$A$4:$O$196,3,FALSE)</f>
        <v>-507600</v>
      </c>
      <c r="D129" s="362">
        <f t="shared" si="7"/>
        <v>-0.01476362494110256</v>
      </c>
    </row>
    <row r="130" spans="1:4" ht="14.25" outlineLevel="1">
      <c r="A130" s="360" t="s">
        <v>375</v>
      </c>
      <c r="B130" s="361">
        <f>VLOOKUP(A130,'Open Int.'!$A$4:$O$196,2,FALSE)</f>
        <v>4573596</v>
      </c>
      <c r="C130" s="361">
        <f>VLOOKUP(A130,'Open Int.'!$A$4:$O$196,3,FALSE)</f>
        <v>70080</v>
      </c>
      <c r="D130" s="362">
        <f t="shared" si="7"/>
        <v>0.015561174868702588</v>
      </c>
    </row>
    <row r="131" spans="1:4" ht="14.25" outlineLevel="1">
      <c r="A131" s="360" t="s">
        <v>376</v>
      </c>
      <c r="B131" s="361">
        <f>VLOOKUP(A131,'Open Int.'!$A$4:$O$196,2,FALSE)</f>
        <v>10906650</v>
      </c>
      <c r="C131" s="361">
        <f>VLOOKUP(A131,'Open Int.'!$A$4:$O$196,3,FALSE)</f>
        <v>273375</v>
      </c>
      <c r="D131" s="362">
        <f t="shared" si="7"/>
        <v>0.025709388687868977</v>
      </c>
    </row>
    <row r="132" spans="1:4" ht="15" outlineLevel="1">
      <c r="A132" s="358" t="s">
        <v>267</v>
      </c>
      <c r="B132" s="358">
        <f>SUM(B133:B138)</f>
        <v>138114275</v>
      </c>
      <c r="C132" s="358">
        <f>SUM(C133:C138)</f>
        <v>-786200</v>
      </c>
      <c r="D132" s="363">
        <f t="shared" si="7"/>
        <v>-0.005660167828799721</v>
      </c>
    </row>
    <row r="133" spans="1:4" ht="14.25">
      <c r="A133" s="360" t="s">
        <v>4</v>
      </c>
      <c r="B133" s="361">
        <f>VLOOKUP(A133,'Open Int.'!$A$4:$O$196,2,FALSE)</f>
        <v>1531800</v>
      </c>
      <c r="C133" s="361">
        <f>VLOOKUP(A133,'Open Int.'!$A$4:$O$196,3,FALSE)</f>
        <v>54900</v>
      </c>
      <c r="D133" s="362">
        <f t="shared" si="7"/>
        <v>0.03717245581962218</v>
      </c>
    </row>
    <row r="134" spans="1:4" ht="14.25" outlineLevel="1">
      <c r="A134" s="360" t="s">
        <v>184</v>
      </c>
      <c r="B134" s="361">
        <f>VLOOKUP(A134,'Open Int.'!$A$4:$O$196,2,FALSE)</f>
        <v>20992200</v>
      </c>
      <c r="C134" s="361">
        <f>VLOOKUP(A134,'Open Int.'!$A$4:$O$196,3,FALSE)</f>
        <v>466100</v>
      </c>
      <c r="D134" s="362">
        <f t="shared" si="7"/>
        <v>0.02270767461914343</v>
      </c>
    </row>
    <row r="135" spans="1:4" ht="14.25" outlineLevel="1">
      <c r="A135" s="360" t="s">
        <v>175</v>
      </c>
      <c r="B135" s="361">
        <f>VLOOKUP(A135,'Open Int.'!$A$4:$O$196,2,FALSE)</f>
        <v>93405375</v>
      </c>
      <c r="C135" s="361">
        <f>VLOOKUP(A135,'Open Int.'!$A$4:$O$196,3,FALSE)</f>
        <v>-2283750</v>
      </c>
      <c r="D135" s="362">
        <f t="shared" si="7"/>
        <v>-0.02386634844868735</v>
      </c>
    </row>
    <row r="136" spans="1:4" ht="14.25" outlineLevel="1">
      <c r="A136" s="360" t="s">
        <v>383</v>
      </c>
      <c r="B136" s="361">
        <f>VLOOKUP(A136,'Open Int.'!$A$4:$O$196,2,FALSE)</f>
        <v>2451400</v>
      </c>
      <c r="C136" s="361">
        <f>VLOOKUP(A136,'Open Int.'!$A$4:$O$196,3,FALSE)</f>
        <v>-125800</v>
      </c>
      <c r="D136" s="362">
        <f t="shared" si="7"/>
        <v>-0.048812664907651716</v>
      </c>
    </row>
    <row r="137" spans="1:4" ht="14.25" outlineLevel="1">
      <c r="A137" s="360" t="s">
        <v>391</v>
      </c>
      <c r="B137" s="361">
        <f>VLOOKUP(A137,'Open Int.'!$A$4:$O$196,2,FALSE)</f>
        <v>13576800</v>
      </c>
      <c r="C137" s="361">
        <f>VLOOKUP(A137,'Open Int.'!$A$4:$O$196,3,FALSE)</f>
        <v>972000</v>
      </c>
      <c r="D137" s="362">
        <f t="shared" si="7"/>
        <v>0.07711348057882711</v>
      </c>
    </row>
    <row r="138" spans="1:4" ht="14.25" outlineLevel="1">
      <c r="A138" s="360" t="s">
        <v>384</v>
      </c>
      <c r="B138" s="361">
        <f>VLOOKUP(A138,'Open Int.'!$A$4:$O$196,2,FALSE)</f>
        <v>6156700</v>
      </c>
      <c r="C138" s="361">
        <f>VLOOKUP(A138,'Open Int.'!$A$4:$O$196,3,FALSE)</f>
        <v>130350</v>
      </c>
      <c r="D138" s="362">
        <f t="shared" si="7"/>
        <v>0.02163000821392717</v>
      </c>
    </row>
    <row r="139" spans="1:4" ht="15" outlineLevel="1">
      <c r="A139" s="358" t="s">
        <v>259</v>
      </c>
      <c r="B139" s="358">
        <f>SUM(B140:B155)</f>
        <v>260226225</v>
      </c>
      <c r="C139" s="358">
        <f>SUM(C140:C155)</f>
        <v>3712550</v>
      </c>
      <c r="D139" s="363">
        <f t="shared" si="7"/>
        <v>0.014473107525359028</v>
      </c>
    </row>
    <row r="140" spans="1:4" ht="14.25">
      <c r="A140" s="360" t="s">
        <v>367</v>
      </c>
      <c r="B140" s="361">
        <f>VLOOKUP(A140,'Open Int.'!$A$4:$O$196,2,FALSE)</f>
        <v>4725000</v>
      </c>
      <c r="C140" s="361">
        <f>VLOOKUP(A140,'Open Int.'!$A$4:$O$196,3,FALSE)</f>
        <v>-112500</v>
      </c>
      <c r="D140" s="362">
        <f t="shared" si="7"/>
        <v>-0.023255813953488372</v>
      </c>
    </row>
    <row r="141" spans="1:4" ht="14.25" outlineLevel="1">
      <c r="A141" s="360" t="s">
        <v>2</v>
      </c>
      <c r="B141" s="361">
        <f>VLOOKUP(A141,'Open Int.'!$A$4:$O$196,2,FALSE)</f>
        <v>2798400</v>
      </c>
      <c r="C141" s="361">
        <f>VLOOKUP(A141,'Open Int.'!$A$4:$O$196,3,FALSE)</f>
        <v>125400</v>
      </c>
      <c r="D141" s="362">
        <f t="shared" si="7"/>
        <v>0.04691358024691358</v>
      </c>
    </row>
    <row r="142" spans="1:4" ht="14.25" outlineLevel="1">
      <c r="A142" s="360" t="s">
        <v>432</v>
      </c>
      <c r="B142" s="361">
        <f>VLOOKUP(A142,'Open Int.'!$A$4:$O$196,2,FALSE)</f>
        <v>14062500</v>
      </c>
      <c r="C142" s="361">
        <f>VLOOKUP(A142,'Open Int.'!$A$4:$O$196,3,FALSE)</f>
        <v>665000</v>
      </c>
      <c r="D142" s="362">
        <f t="shared" si="7"/>
        <v>0.049636126142937116</v>
      </c>
    </row>
    <row r="143" spans="1:4" ht="14.25" outlineLevel="1">
      <c r="A143" s="360" t="s">
        <v>430</v>
      </c>
      <c r="B143" s="361">
        <f>VLOOKUP(A143,'Open Int.'!$A$4:$O$196,2,FALSE)</f>
        <v>865800</v>
      </c>
      <c r="C143" s="361">
        <f>VLOOKUP(A143,'Open Int.'!$A$4:$O$196,3,FALSE)</f>
        <v>19800</v>
      </c>
      <c r="D143" s="362">
        <f t="shared" si="7"/>
        <v>0.023404255319148935</v>
      </c>
    </row>
    <row r="144" spans="1:4" ht="14.25" outlineLevel="1">
      <c r="A144" s="360" t="s">
        <v>368</v>
      </c>
      <c r="B144" s="361">
        <f>VLOOKUP(A144,'Open Int.'!$A$4:$O$196,2,FALSE)</f>
        <v>23407950</v>
      </c>
      <c r="C144" s="361">
        <f>VLOOKUP(A144,'Open Int.'!$A$4:$O$196,3,FALSE)</f>
        <v>-514150</v>
      </c>
      <c r="D144" s="362">
        <f t="shared" si="7"/>
        <v>-0.02149267831837506</v>
      </c>
    </row>
    <row r="145" spans="1:4" ht="14.25" outlineLevel="1">
      <c r="A145" s="360" t="s">
        <v>89</v>
      </c>
      <c r="B145" s="361">
        <f>VLOOKUP(A145,'Open Int.'!$A$4:$O$196,2,FALSE)</f>
        <v>5202750</v>
      </c>
      <c r="C145" s="361">
        <f>VLOOKUP(A145,'Open Int.'!$A$4:$O$196,3,FALSE)</f>
        <v>348750</v>
      </c>
      <c r="D145" s="362">
        <f t="shared" si="7"/>
        <v>0.07184796044499382</v>
      </c>
    </row>
    <row r="146" spans="1:4" ht="14.25" outlineLevel="1">
      <c r="A146" s="360" t="s">
        <v>369</v>
      </c>
      <c r="B146" s="361">
        <f>VLOOKUP(A146,'Open Int.'!$A$4:$O$196,2,FALSE)</f>
        <v>5766800</v>
      </c>
      <c r="C146" s="361">
        <f>VLOOKUP(A146,'Open Int.'!$A$4:$O$196,3,FALSE)</f>
        <v>153400</v>
      </c>
      <c r="D146" s="362">
        <f t="shared" si="7"/>
        <v>0.02732746641963872</v>
      </c>
    </row>
    <row r="147" spans="1:4" ht="14.25" outlineLevel="1">
      <c r="A147" s="360" t="s">
        <v>90</v>
      </c>
      <c r="B147" s="361">
        <f>VLOOKUP(A147,'Open Int.'!$A$4:$O$196,2,FALSE)</f>
        <v>1461600</v>
      </c>
      <c r="C147" s="361">
        <f>VLOOKUP(A147,'Open Int.'!$A$4:$O$196,3,FALSE)</f>
        <v>-4200</v>
      </c>
      <c r="D147" s="362">
        <f t="shared" si="7"/>
        <v>-0.0028653295128939827</v>
      </c>
    </row>
    <row r="148" spans="1:4" ht="14.25" outlineLevel="1">
      <c r="A148" s="360" t="s">
        <v>35</v>
      </c>
      <c r="B148" s="361">
        <f>VLOOKUP(A148,'Open Int.'!$A$4:$O$196,2,FALSE)</f>
        <v>2282500</v>
      </c>
      <c r="C148" s="361">
        <f>VLOOKUP(A148,'Open Int.'!$A$4:$O$196,3,FALSE)</f>
        <v>52800</v>
      </c>
      <c r="D148" s="362">
        <f t="shared" si="7"/>
        <v>0.023680315737543166</v>
      </c>
    </row>
    <row r="149" spans="1:4" ht="14.25" outlineLevel="1">
      <c r="A149" s="360" t="s">
        <v>456</v>
      </c>
      <c r="B149" s="361">
        <f>VLOOKUP(A149,'Open Int.'!$A$4:$O$196,2,FALSE)</f>
        <v>1439500</v>
      </c>
      <c r="C149" s="361">
        <f>VLOOKUP(A149,'Open Int.'!$A$4:$O$196,3,FALSE)</f>
        <v>-123000</v>
      </c>
      <c r="D149" s="362">
        <f t="shared" si="7"/>
        <v>-0.07872</v>
      </c>
    </row>
    <row r="150" spans="1:4" ht="14.25" outlineLevel="1">
      <c r="A150" s="360" t="s">
        <v>146</v>
      </c>
      <c r="B150" s="361">
        <f>VLOOKUP(A150,'Open Int.'!$A$4:$O$196,2,FALSE)</f>
        <v>11881500</v>
      </c>
      <c r="C150" s="361">
        <f>VLOOKUP(A150,'Open Int.'!$A$4:$O$196,3,FALSE)</f>
        <v>231400</v>
      </c>
      <c r="D150" s="362">
        <f aca="true" t="shared" si="8" ref="D150:D171">C150/(B150-C150)</f>
        <v>0.019862490450725745</v>
      </c>
    </row>
    <row r="151" spans="1:4" ht="14.25" outlineLevel="1">
      <c r="A151" s="360" t="s">
        <v>36</v>
      </c>
      <c r="B151" s="361">
        <f>VLOOKUP(A151,'Open Int.'!$A$4:$O$196,2,FALSE)</f>
        <v>11709675</v>
      </c>
      <c r="C151" s="361">
        <f>VLOOKUP(A151,'Open Int.'!$A$4:$O$196,3,FALSE)</f>
        <v>311400</v>
      </c>
      <c r="D151" s="362">
        <f t="shared" si="8"/>
        <v>0.027319923409463275</v>
      </c>
    </row>
    <row r="152" spans="1:4" ht="14.25" outlineLevel="1">
      <c r="A152" s="360" t="s">
        <v>457</v>
      </c>
      <c r="B152" s="361">
        <f>VLOOKUP(A152,'Open Int.'!$A$4:$O$196,2,FALSE)</f>
        <v>25018400</v>
      </c>
      <c r="C152" s="361">
        <f>VLOOKUP(A152,'Open Int.'!$A$4:$O$196,3,FALSE)</f>
        <v>-308000</v>
      </c>
      <c r="D152" s="362">
        <f t="shared" si="8"/>
        <v>-0.012161223071577484</v>
      </c>
    </row>
    <row r="153" spans="1:4" ht="14.25" outlineLevel="1">
      <c r="A153" s="360" t="s">
        <v>260</v>
      </c>
      <c r="B153" s="361">
        <f>VLOOKUP(A153,'Open Int.'!$A$4:$O$196,2,FALSE)</f>
        <v>9695400</v>
      </c>
      <c r="C153" s="361">
        <f>VLOOKUP(A153,'Open Int.'!$A$4:$O$196,3,FALSE)</f>
        <v>70500</v>
      </c>
      <c r="D153" s="362">
        <f t="shared" si="8"/>
        <v>0.007324751425988841</v>
      </c>
    </row>
    <row r="154" spans="1:4" ht="14.25" outlineLevel="1">
      <c r="A154" s="360" t="s">
        <v>421</v>
      </c>
      <c r="B154" s="361">
        <f>VLOOKUP(A154,'Open Int.'!$A$4:$O$196,2,FALSE)</f>
        <v>75089300</v>
      </c>
      <c r="C154" s="361">
        <f>VLOOKUP(A154,'Open Int.'!$A$4:$O$196,3,FALSE)</f>
        <v>-393250</v>
      </c>
      <c r="D154" s="362">
        <f t="shared" si="8"/>
        <v>-0.005209813393956616</v>
      </c>
    </row>
    <row r="155" spans="1:4" ht="14.25" outlineLevel="1">
      <c r="A155" s="360" t="s">
        <v>215</v>
      </c>
      <c r="B155" s="361">
        <f>VLOOKUP(A155,'Open Int.'!$A$4:$O$196,2,FALSE)</f>
        <v>64819150</v>
      </c>
      <c r="C155" s="361">
        <f>VLOOKUP(A155,'Open Int.'!$A$4:$O$196,3,FALSE)</f>
        <v>3189200</v>
      </c>
      <c r="D155" s="362">
        <f t="shared" si="8"/>
        <v>0.051747567538185574</v>
      </c>
    </row>
    <row r="156" spans="1:4" ht="15" outlineLevel="1">
      <c r="A156" s="358" t="s">
        <v>256</v>
      </c>
      <c r="B156" s="358">
        <f>SUM(B157:B170)</f>
        <v>58367582</v>
      </c>
      <c r="C156" s="358">
        <f>SUM(C157:C170)</f>
        <v>4380686</v>
      </c>
      <c r="D156" s="363">
        <f t="shared" si="8"/>
        <v>0.08114350563884984</v>
      </c>
    </row>
    <row r="157" spans="1:4" ht="14.25">
      <c r="A157" s="360" t="s">
        <v>357</v>
      </c>
      <c r="B157" s="361">
        <f>VLOOKUP(A157,'Open Int.'!$A$4:$O$196,2,FALSE)</f>
        <v>2056950</v>
      </c>
      <c r="C157" s="361">
        <f>VLOOKUP(A157,'Open Int.'!$A$4:$O$196,3,FALSE)</f>
        <v>16100</v>
      </c>
      <c r="D157" s="362">
        <f t="shared" si="8"/>
        <v>0.007888869833647744</v>
      </c>
    </row>
    <row r="158" spans="1:4" ht="14.25" outlineLevel="1">
      <c r="A158" s="360" t="s">
        <v>257</v>
      </c>
      <c r="B158" s="361">
        <f>VLOOKUP(A158,'Open Int.'!$A$4:$O$196,2,FALSE)</f>
        <v>17048750</v>
      </c>
      <c r="C158" s="361">
        <f>VLOOKUP(A158,'Open Int.'!$A$4:$O$196,3,FALSE)</f>
        <v>885000</v>
      </c>
      <c r="D158" s="362">
        <f t="shared" si="8"/>
        <v>0.05475214600572268</v>
      </c>
    </row>
    <row r="159" spans="1:4" ht="14.25" outlineLevel="1">
      <c r="A159" s="360" t="s">
        <v>358</v>
      </c>
      <c r="B159" s="361">
        <f>VLOOKUP(A159,'Open Int.'!$A$4:$O$196,2,FALSE)</f>
        <v>518072</v>
      </c>
      <c r="C159" s="361">
        <f>VLOOKUP(A159,'Open Int.'!$A$4:$O$196,3,FALSE)</f>
        <v>-9114</v>
      </c>
      <c r="D159" s="362">
        <f t="shared" si="8"/>
        <v>-0.017288015994354932</v>
      </c>
    </row>
    <row r="160" spans="1:4" ht="14.25" outlineLevel="1">
      <c r="A160" s="360" t="s">
        <v>303</v>
      </c>
      <c r="B160" s="361">
        <f>VLOOKUP(A160,'Open Int.'!$A$4:$O$196,2,FALSE)</f>
        <v>2834000</v>
      </c>
      <c r="C160" s="361">
        <f>VLOOKUP(A160,'Open Int.'!$A$4:$O$196,3,FALSE)</f>
        <v>72800</v>
      </c>
      <c r="D160" s="362">
        <f t="shared" si="8"/>
        <v>0.026365348399246705</v>
      </c>
    </row>
    <row r="161" spans="1:4" ht="14.25" outlineLevel="1">
      <c r="A161" s="360" t="s">
        <v>140</v>
      </c>
      <c r="B161" s="361">
        <f>VLOOKUP(A161,'Open Int.'!$A$4:$O$196,2,FALSE)</f>
        <v>652800</v>
      </c>
      <c r="C161" s="361">
        <f>VLOOKUP(A161,'Open Int.'!$A$4:$O$196,3,FALSE)</f>
        <v>19200</v>
      </c>
      <c r="D161" s="362">
        <f t="shared" si="8"/>
        <v>0.030303030303030304</v>
      </c>
    </row>
    <row r="162" spans="1:4" ht="14.25" outlineLevel="1">
      <c r="A162" s="360" t="s">
        <v>319</v>
      </c>
      <c r="B162" s="361">
        <f>VLOOKUP(A162,'Open Int.'!$A$4:$O$196,2,FALSE)</f>
        <v>4895800</v>
      </c>
      <c r="C162" s="361">
        <f>VLOOKUP(A162,'Open Int.'!$A$4:$O$196,3,FALSE)</f>
        <v>115850</v>
      </c>
      <c r="D162" s="362">
        <f t="shared" si="8"/>
        <v>0.024236655195138023</v>
      </c>
    </row>
    <row r="163" spans="1:4" ht="14.25" outlineLevel="1">
      <c r="A163" s="360" t="s">
        <v>359</v>
      </c>
      <c r="B163" s="361">
        <f>VLOOKUP(A163,'Open Int.'!$A$4:$O$196,2,FALSE)</f>
        <v>1631250</v>
      </c>
      <c r="C163" s="361">
        <f>VLOOKUP(A163,'Open Int.'!$A$4:$O$196,3,FALSE)</f>
        <v>2500</v>
      </c>
      <c r="D163" s="362">
        <f t="shared" si="8"/>
        <v>0.0015349194167306216</v>
      </c>
    </row>
    <row r="164" spans="1:4" ht="14.25" outlineLevel="1">
      <c r="A164" s="360" t="s">
        <v>361</v>
      </c>
      <c r="B164" s="361">
        <f>VLOOKUP(A164,'Open Int.'!$A$4:$O$196,2,FALSE)</f>
        <v>1586310</v>
      </c>
      <c r="C164" s="361">
        <f>VLOOKUP(A164,'Open Int.'!$A$4:$O$196,3,FALSE)</f>
        <v>198550</v>
      </c>
      <c r="D164" s="362">
        <f t="shared" si="8"/>
        <v>0.1430722891566265</v>
      </c>
    </row>
    <row r="165" spans="1:4" ht="14.25" outlineLevel="1">
      <c r="A165" s="360" t="s">
        <v>360</v>
      </c>
      <c r="B165" s="361">
        <f>VLOOKUP(A165,'Open Int.'!$A$4:$O$196,2,FALSE)</f>
        <v>7881300</v>
      </c>
      <c r="C165" s="361">
        <f>VLOOKUP(A165,'Open Int.'!$A$4:$O$196,3,FALSE)</f>
        <v>45150</v>
      </c>
      <c r="D165" s="362">
        <f t="shared" si="8"/>
        <v>0.005761758006163741</v>
      </c>
    </row>
    <row r="166" spans="1:4" ht="14.25" outlineLevel="1">
      <c r="A166" s="360" t="s">
        <v>23</v>
      </c>
      <c r="B166" s="361">
        <f>VLOOKUP(A166,'Open Int.'!$A$4:$O$196,2,FALSE)</f>
        <v>9288800</v>
      </c>
      <c r="C166" s="361">
        <f>VLOOKUP(A166,'Open Int.'!$A$4:$O$196,3,FALSE)</f>
        <v>1595200</v>
      </c>
      <c r="D166" s="362">
        <f t="shared" si="8"/>
        <v>0.2073411666839971</v>
      </c>
    </row>
    <row r="167" spans="1:4" ht="14.25" outlineLevel="1">
      <c r="A167" s="360" t="s">
        <v>181</v>
      </c>
      <c r="B167" s="361">
        <f>VLOOKUP(A167,'Open Int.'!$A$4:$O$196,2,FALSE)</f>
        <v>803250</v>
      </c>
      <c r="C167" s="361">
        <f>VLOOKUP(A167,'Open Int.'!$A$4:$O$196,3,FALSE)</f>
        <v>-6800</v>
      </c>
      <c r="D167" s="362">
        <f t="shared" si="8"/>
        <v>-0.008394543546694649</v>
      </c>
    </row>
    <row r="168" spans="1:4" ht="14.25" outlineLevel="1">
      <c r="A168" s="360" t="s">
        <v>458</v>
      </c>
      <c r="B168" s="361">
        <f>VLOOKUP(A168,'Open Int.'!$A$4:$O$196,2,FALSE)</f>
        <v>6308750</v>
      </c>
      <c r="C168" s="361">
        <f>VLOOKUP(A168,'Open Int.'!$A$4:$O$196,3,FALSE)</f>
        <v>1281250</v>
      </c>
      <c r="D168" s="362">
        <f t="shared" si="8"/>
        <v>0.2548483341621084</v>
      </c>
    </row>
    <row r="169" spans="1:4" ht="14.25" outlineLevel="1">
      <c r="A169" s="360" t="s">
        <v>362</v>
      </c>
      <c r="B169" s="361">
        <f>VLOOKUP(A169,'Open Int.'!$A$4:$O$196,2,FALSE)</f>
        <v>2092950</v>
      </c>
      <c r="C169" s="361">
        <f>VLOOKUP(A169,'Open Int.'!$A$4:$O$196,3,FALSE)</f>
        <v>28800</v>
      </c>
      <c r="D169" s="362">
        <f t="shared" si="8"/>
        <v>0.01395247438412906</v>
      </c>
    </row>
    <row r="170" spans="1:4" ht="14.25" outlineLevel="1">
      <c r="A170" s="360" t="s">
        <v>363</v>
      </c>
      <c r="B170" s="361">
        <f>VLOOKUP(A170,'Open Int.'!$A$4:$O$196,2,FALSE)</f>
        <v>768600</v>
      </c>
      <c r="C170" s="361">
        <f>VLOOKUP(A170,'Open Int.'!$A$4:$O$196,3,FALSE)</f>
        <v>136200</v>
      </c>
      <c r="D170" s="362">
        <f t="shared" si="8"/>
        <v>0.21537001897533206</v>
      </c>
    </row>
    <row r="171" spans="1:4" ht="15" outlineLevel="1">
      <c r="A171" s="358" t="s">
        <v>263</v>
      </c>
      <c r="B171" s="358">
        <f>SUM(B172:B179)</f>
        <v>50545550</v>
      </c>
      <c r="C171" s="358">
        <f>SUM(C172:C179)</f>
        <v>1882350</v>
      </c>
      <c r="D171" s="363">
        <f t="shared" si="8"/>
        <v>0.03868118002926236</v>
      </c>
    </row>
    <row r="172" spans="1:4" ht="14.25">
      <c r="A172" s="360" t="s">
        <v>34</v>
      </c>
      <c r="B172" s="361">
        <f>VLOOKUP(A172,'Open Int.'!$A$4:$O$196,2,FALSE)</f>
        <v>1034000</v>
      </c>
      <c r="C172" s="361">
        <f>VLOOKUP(A172,'Open Int.'!$A$4:$O$196,3,FALSE)</f>
        <v>-4950</v>
      </c>
      <c r="D172" s="362">
        <f aca="true" t="shared" si="9" ref="D172:D179">C172/(B172-C172)</f>
        <v>-0.004764425622022234</v>
      </c>
    </row>
    <row r="173" spans="1:4" ht="14.25" outlineLevel="1">
      <c r="A173" s="360" t="s">
        <v>1</v>
      </c>
      <c r="B173" s="361">
        <f>VLOOKUP(A173,'Open Int.'!$A$4:$O$196,2,FALSE)</f>
        <v>3078900</v>
      </c>
      <c r="C173" s="361">
        <f>VLOOKUP(A173,'Open Int.'!$A$4:$O$196,3,FALSE)</f>
        <v>30900</v>
      </c>
      <c r="D173" s="362">
        <f t="shared" si="9"/>
        <v>0.010137795275590552</v>
      </c>
    </row>
    <row r="174" spans="1:4" ht="14.25" outlineLevel="1">
      <c r="A174" s="360" t="s">
        <v>160</v>
      </c>
      <c r="B174" s="361">
        <f>VLOOKUP(A174,'Open Int.'!$A$4:$O$196,2,FALSE)</f>
        <v>1898050</v>
      </c>
      <c r="C174" s="361">
        <f>VLOOKUP(A174,'Open Int.'!$A$4:$O$196,3,FALSE)</f>
        <v>64900</v>
      </c>
      <c r="D174" s="362">
        <f t="shared" si="9"/>
        <v>0.0354035403540354</v>
      </c>
    </row>
    <row r="175" spans="1:4" ht="14.25" outlineLevel="1">
      <c r="A175" s="360" t="s">
        <v>98</v>
      </c>
      <c r="B175" s="361">
        <f>VLOOKUP(A175,'Open Int.'!$A$4:$O$196,2,FALSE)</f>
        <v>9214150</v>
      </c>
      <c r="C175" s="361">
        <f>VLOOKUP(A175,'Open Int.'!$A$4:$O$196,3,FALSE)</f>
        <v>899250</v>
      </c>
      <c r="D175" s="362">
        <f t="shared" si="9"/>
        <v>0.1081492260881069</v>
      </c>
    </row>
    <row r="176" spans="1:4" ht="14.25" outlineLevel="1">
      <c r="A176" s="360" t="s">
        <v>378</v>
      </c>
      <c r="B176" s="361">
        <f>VLOOKUP(A176,'Open Int.'!$A$4:$O$196,2,FALSE)</f>
        <v>22681250</v>
      </c>
      <c r="C176" s="361">
        <f>VLOOKUP(A176,'Open Int.'!$A$4:$O$196,3,FALSE)</f>
        <v>-793750</v>
      </c>
      <c r="D176" s="362">
        <f t="shared" si="9"/>
        <v>-0.03381256656017039</v>
      </c>
    </row>
    <row r="177" spans="1:4" ht="14.25" outlineLevel="1">
      <c r="A177" s="360" t="s">
        <v>264</v>
      </c>
      <c r="B177" s="361">
        <f>VLOOKUP(A177,'Open Int.'!$A$4:$O$196,2,FALSE)</f>
        <v>2349200</v>
      </c>
      <c r="C177" s="361">
        <f>VLOOKUP(A177,'Open Int.'!$A$4:$O$196,3,FALSE)</f>
        <v>39000</v>
      </c>
      <c r="D177" s="362">
        <f t="shared" si="9"/>
        <v>0.01688165526794217</v>
      </c>
    </row>
    <row r="178" spans="1:4" ht="14.25" outlineLevel="1">
      <c r="A178" s="360" t="s">
        <v>374</v>
      </c>
      <c r="B178" s="361">
        <f>VLOOKUP(A178,'Open Int.'!$A$4:$O$196,2,FALSE)</f>
        <v>8260000</v>
      </c>
      <c r="C178" s="361">
        <f>VLOOKUP(A178,'Open Int.'!$A$4:$O$196,3,FALSE)</f>
        <v>1616600</v>
      </c>
      <c r="D178" s="362">
        <f>C178/(B178-C178)</f>
        <v>0.2433392539964476</v>
      </c>
    </row>
    <row r="179" spans="1:4" ht="14.25" outlineLevel="1">
      <c r="A179" s="360" t="s">
        <v>306</v>
      </c>
      <c r="B179" s="361">
        <f>VLOOKUP(A179,'Open Int.'!$A$4:$O$196,2,FALSE)</f>
        <v>2030000</v>
      </c>
      <c r="C179" s="361">
        <f>VLOOKUP(A179,'Open Int.'!$A$4:$O$196,3,FALSE)</f>
        <v>30400</v>
      </c>
      <c r="D179" s="362">
        <f t="shared" si="9"/>
        <v>0.015203040608121624</v>
      </c>
    </row>
    <row r="180" spans="1:4" ht="15" outlineLevel="1">
      <c r="A180" s="358" t="s">
        <v>311</v>
      </c>
      <c r="B180" s="358">
        <f>SUM(B181:B182)</f>
        <v>5136400</v>
      </c>
      <c r="C180" s="358">
        <f>SUM(C181:C182)</f>
        <v>15200</v>
      </c>
      <c r="D180" s="363">
        <f aca="true" t="shared" si="10" ref="D180:D197">C180/(B180-C180)</f>
        <v>0.0029680543622588457</v>
      </c>
    </row>
    <row r="181" spans="1:4" ht="14.25">
      <c r="A181" s="360" t="s">
        <v>37</v>
      </c>
      <c r="B181" s="361">
        <f>VLOOKUP(A181,'Open Int.'!$A$4:$O$196,2,FALSE)</f>
        <v>1096000</v>
      </c>
      <c r="C181" s="361">
        <f>VLOOKUP(A181,'Open Int.'!$A$4:$O$196,3,FALSE)</f>
        <v>17600</v>
      </c>
      <c r="D181" s="362">
        <f t="shared" si="10"/>
        <v>0.016320474777448073</v>
      </c>
    </row>
    <row r="182" spans="1:4" ht="14.25">
      <c r="A182" s="360" t="s">
        <v>270</v>
      </c>
      <c r="B182" s="361">
        <f>VLOOKUP(A182,'Open Int.'!$A$4:$O$196,2,FALSE)</f>
        <v>4040400</v>
      </c>
      <c r="C182" s="361">
        <f>VLOOKUP(A182,'Open Int.'!$A$4:$O$196,3,FALSE)</f>
        <v>-2400</v>
      </c>
      <c r="D182" s="362">
        <f t="shared" si="10"/>
        <v>-0.0005936479667557139</v>
      </c>
    </row>
    <row r="183" spans="1:4" ht="15">
      <c r="A183" s="358" t="s">
        <v>308</v>
      </c>
      <c r="B183" s="358">
        <f>SUM(B184:B187)</f>
        <v>30319600</v>
      </c>
      <c r="C183" s="358">
        <f>SUM(C184:C187)</f>
        <v>-359700</v>
      </c>
      <c r="D183" s="363">
        <f t="shared" si="10"/>
        <v>-0.011724517834500786</v>
      </c>
    </row>
    <row r="184" spans="1:4" ht="14.25">
      <c r="A184" s="360" t="s">
        <v>309</v>
      </c>
      <c r="B184" s="361">
        <f>VLOOKUP(A184,'Open Int.'!$A$4:$O$196,2,FALSE)</f>
        <v>9764100</v>
      </c>
      <c r="C184" s="361">
        <f>VLOOKUP(A184,'Open Int.'!$A$4:$O$196,3,FALSE)</f>
        <v>28500</v>
      </c>
      <c r="D184" s="362">
        <f t="shared" si="10"/>
        <v>0.002927400468384075</v>
      </c>
    </row>
    <row r="185" spans="1:4" ht="14.25">
      <c r="A185" s="360" t="s">
        <v>323</v>
      </c>
      <c r="B185" s="361">
        <f>VLOOKUP(A185,'Open Int.'!$A$4:$O$196,2,FALSE)</f>
        <v>2284000</v>
      </c>
      <c r="C185" s="361">
        <f>VLOOKUP(A185,'Open Int.'!$A$4:$O$196,3,FALSE)</f>
        <v>-102000</v>
      </c>
      <c r="D185" s="362">
        <f t="shared" si="10"/>
        <v>-0.04274937133277452</v>
      </c>
    </row>
    <row r="186" spans="1:4" ht="14.25">
      <c r="A186" s="360" t="s">
        <v>325</v>
      </c>
      <c r="B186" s="361">
        <f>VLOOKUP(A186,'Open Int.'!$A$4:$O$196,2,FALSE)</f>
        <v>3996300</v>
      </c>
      <c r="C186" s="361">
        <f>VLOOKUP(A186,'Open Int.'!$A$4:$O$196,3,FALSE)</f>
        <v>-46200</v>
      </c>
      <c r="D186" s="362">
        <f t="shared" si="10"/>
        <v>-0.011428571428571429</v>
      </c>
    </row>
    <row r="187" spans="1:4" ht="14.25">
      <c r="A187" s="360" t="s">
        <v>310</v>
      </c>
      <c r="B187" s="361">
        <f>VLOOKUP(A187,'Open Int.'!$A$4:$O$196,2,FALSE)</f>
        <v>14275200</v>
      </c>
      <c r="C187" s="361">
        <f>VLOOKUP(A187,'Open Int.'!$A$4:$O$196,3,FALSE)</f>
        <v>-240000</v>
      </c>
      <c r="D187" s="362">
        <f t="shared" si="10"/>
        <v>-0.016534391534391533</v>
      </c>
    </row>
    <row r="188" spans="1:4" ht="15" outlineLevel="1">
      <c r="A188" s="358" t="s">
        <v>258</v>
      </c>
      <c r="B188" s="358">
        <f>SUM(B189:B195)</f>
        <v>58802700</v>
      </c>
      <c r="C188" s="358">
        <f>SUM(C189:C195)</f>
        <v>1547275</v>
      </c>
      <c r="D188" s="363">
        <f t="shared" si="10"/>
        <v>0.02702407675779195</v>
      </c>
    </row>
    <row r="189" spans="1:4" ht="14.25">
      <c r="A189" s="360" t="s">
        <v>364</v>
      </c>
      <c r="B189" s="361">
        <f>VLOOKUP(A189,'Open Int.'!$A$4:$O$196,2,FALSE)</f>
        <v>7125450</v>
      </c>
      <c r="C189" s="361">
        <f>VLOOKUP(A189,'Open Int.'!$A$4:$O$196,3,FALSE)</f>
        <v>80400</v>
      </c>
      <c r="D189" s="362">
        <f t="shared" si="10"/>
        <v>0.011412268188302425</v>
      </c>
    </row>
    <row r="190" spans="1:4" ht="14.25">
      <c r="A190" s="360" t="s">
        <v>365</v>
      </c>
      <c r="B190" s="361">
        <f>VLOOKUP(A190,'Open Int.'!$A$4:$O$196,2,FALSE)</f>
        <v>22338500</v>
      </c>
      <c r="C190" s="361">
        <f>VLOOKUP(A190,'Open Int.'!$A$4:$O$196,3,FALSE)</f>
        <v>2059700</v>
      </c>
      <c r="D190" s="362">
        <f t="shared" si="10"/>
        <v>0.10156912637828669</v>
      </c>
    </row>
    <row r="191" spans="1:4" ht="14.25">
      <c r="A191" s="360" t="s">
        <v>313</v>
      </c>
      <c r="B191" s="361">
        <f>VLOOKUP(A191,'Open Int.'!$A$4:$O$196,2,FALSE)</f>
        <v>935400</v>
      </c>
      <c r="C191" s="361">
        <f>VLOOKUP(A191,'Open Int.'!$A$4:$O$196,3,FALSE)</f>
        <v>-5400</v>
      </c>
      <c r="D191" s="362">
        <f t="shared" si="10"/>
        <v>-0.005739795918367347</v>
      </c>
    </row>
    <row r="192" spans="1:4" ht="14.25">
      <c r="A192" s="360" t="s">
        <v>406</v>
      </c>
      <c r="B192" s="361">
        <f>VLOOKUP(A192,'Open Int.'!$A$4:$O$196,2,FALSE)</f>
        <v>5769550</v>
      </c>
      <c r="C192" s="361">
        <f>VLOOKUP(A192,'Open Int.'!$A$4:$O$196,3,FALSE)</f>
        <v>-27600</v>
      </c>
      <c r="D192" s="362">
        <f t="shared" si="10"/>
        <v>-0.004760960126958937</v>
      </c>
    </row>
    <row r="193" spans="1:4" ht="14.25">
      <c r="A193" s="360" t="s">
        <v>366</v>
      </c>
      <c r="B193" s="361">
        <f>VLOOKUP(A193,'Open Int.'!$A$4:$O$196,2,FALSE)</f>
        <v>6817000</v>
      </c>
      <c r="C193" s="361">
        <f>VLOOKUP(A193,'Open Int.'!$A$4:$O$196,3,FALSE)</f>
        <v>47175</v>
      </c>
      <c r="D193" s="362">
        <f t="shared" si="10"/>
        <v>0.006968422374285893</v>
      </c>
    </row>
    <row r="194" spans="1:4" ht="14.25" outlineLevel="1">
      <c r="A194" s="360" t="s">
        <v>448</v>
      </c>
      <c r="B194" s="361">
        <f>VLOOKUP(A194,'Open Int.'!$A$4:$O$196,2,FALSE)</f>
        <v>1938000</v>
      </c>
      <c r="C194" s="361">
        <f>VLOOKUP(A194,'Open Int.'!$A$4:$O$196,3,FALSE)</f>
        <v>108000</v>
      </c>
      <c r="D194" s="362">
        <f t="shared" si="10"/>
        <v>0.05901639344262295</v>
      </c>
    </row>
    <row r="195" spans="1:4" ht="14.25" outlineLevel="1">
      <c r="A195" s="360" t="s">
        <v>449</v>
      </c>
      <c r="B195" s="361">
        <f>VLOOKUP(A195,'Open Int.'!$A$4:$O$196,2,FALSE)</f>
        <v>13878800</v>
      </c>
      <c r="C195" s="361">
        <f>VLOOKUP(A195,'Open Int.'!$A$4:$O$196,3,FALSE)</f>
        <v>-715000</v>
      </c>
      <c r="D195" s="362">
        <f t="shared" si="10"/>
        <v>-0.04899340815962943</v>
      </c>
    </row>
    <row r="196" spans="1:4" ht="15" outlineLevel="1">
      <c r="A196" s="358" t="s">
        <v>265</v>
      </c>
      <c r="B196" s="358">
        <f>SUM(B197:B203)</f>
        <v>163814050</v>
      </c>
      <c r="C196" s="358">
        <f>SUM(C197:C203)</f>
        <v>-3618550</v>
      </c>
      <c r="D196" s="363">
        <f t="shared" si="10"/>
        <v>-0.021611979984781936</v>
      </c>
    </row>
    <row r="197" spans="1:4" ht="14.25">
      <c r="A197" s="360" t="s">
        <v>379</v>
      </c>
      <c r="B197" s="361">
        <f>VLOOKUP(A197,'Open Int.'!$A$4:$O$196,2,FALSE)</f>
        <v>11868500</v>
      </c>
      <c r="C197" s="361">
        <f>VLOOKUP(A197,'Open Int.'!$A$4:$O$196,3,FALSE)</f>
        <v>475500</v>
      </c>
      <c r="D197" s="362">
        <f t="shared" si="10"/>
        <v>0.04173615377863601</v>
      </c>
    </row>
    <row r="198" spans="1:4" ht="14.25" outlineLevel="1">
      <c r="A198" s="360" t="s">
        <v>8</v>
      </c>
      <c r="B198" s="361">
        <f>VLOOKUP(A198,'Open Int.'!$A$4:$O$196,2,FALSE)</f>
        <v>22072000</v>
      </c>
      <c r="C198" s="361">
        <f>VLOOKUP(A198,'Open Int.'!$A$4:$O$196,3,FALSE)</f>
        <v>368000</v>
      </c>
      <c r="D198" s="362">
        <f aca="true" t="shared" si="11" ref="D198:D203">C198/(B198-C198)</f>
        <v>0.01695539992628087</v>
      </c>
    </row>
    <row r="199" spans="1:4" ht="14.25" outlineLevel="1">
      <c r="A199" s="375" t="s">
        <v>287</v>
      </c>
      <c r="B199" s="361">
        <f>VLOOKUP(A199,'Open Int.'!$A$4:$O$196,2,FALSE)</f>
        <v>6970500</v>
      </c>
      <c r="C199" s="361">
        <f>VLOOKUP(A199,'Open Int.'!$A$4:$O$196,3,FALSE)</f>
        <v>-123000</v>
      </c>
      <c r="D199" s="362">
        <f t="shared" si="11"/>
        <v>-0.01733981814337069</v>
      </c>
    </row>
    <row r="200" spans="1:4" ht="14.25" outlineLevel="1">
      <c r="A200" s="375" t="s">
        <v>300</v>
      </c>
      <c r="B200" s="361">
        <f>VLOOKUP(A200,'Open Int.'!$A$4:$O$196,2,FALSE)</f>
        <v>67151700</v>
      </c>
      <c r="C200" s="361">
        <f>VLOOKUP(A200,'Open Int.'!$A$4:$O$196,3,FALSE)</f>
        <v>-3563450</v>
      </c>
      <c r="D200" s="362">
        <f t="shared" si="11"/>
        <v>-0.050391606324811586</v>
      </c>
    </row>
    <row r="201" spans="1:4" ht="14.25" outlineLevel="1">
      <c r="A201" s="360" t="s">
        <v>233</v>
      </c>
      <c r="B201" s="361">
        <f>VLOOKUP(A201,'Open Int.'!$A$4:$O$196,2,FALSE)</f>
        <v>22502200</v>
      </c>
      <c r="C201" s="361">
        <f>VLOOKUP(A201,'Open Int.'!$A$4:$O$196,3,FALSE)</f>
        <v>322700</v>
      </c>
      <c r="D201" s="362">
        <f t="shared" si="11"/>
        <v>0.014549471358687076</v>
      </c>
    </row>
    <row r="202" spans="1:4" ht="14.25" outlineLevel="1">
      <c r="A202" s="360" t="s">
        <v>395</v>
      </c>
      <c r="B202" s="361">
        <f>VLOOKUP(A202,'Open Int.'!$A$4:$O$196,2,FALSE)</f>
        <v>31179600</v>
      </c>
      <c r="C202" s="361">
        <f>VLOOKUP(A202,'Open Int.'!$A$4:$O$196,3,FALSE)</f>
        <v>-1096200</v>
      </c>
      <c r="D202" s="362">
        <f t="shared" si="11"/>
        <v>-0.03396352685293626</v>
      </c>
    </row>
    <row r="203" spans="1:4" ht="14.25" outlineLevel="1">
      <c r="A203" s="360" t="s">
        <v>155</v>
      </c>
      <c r="B203" s="361">
        <f>VLOOKUP(A203,'Open Int.'!$A$4:$O$196,2,FALSE)</f>
        <v>2069550</v>
      </c>
      <c r="C203" s="361">
        <f>VLOOKUP(A203,'Open Int.'!$A$4:$O$196,3,FALSE)</f>
        <v>-2100</v>
      </c>
      <c r="D203" s="362">
        <f t="shared" si="11"/>
        <v>-0.0010136847440446021</v>
      </c>
    </row>
    <row r="204" spans="1:4" ht="15">
      <c r="A204" s="358" t="s">
        <v>268</v>
      </c>
      <c r="B204" s="358">
        <f>SUM(B205:B219)</f>
        <v>65622450</v>
      </c>
      <c r="C204" s="358">
        <f>SUM(C205:C219)</f>
        <v>317300</v>
      </c>
      <c r="D204" s="363">
        <f aca="true" t="shared" si="12" ref="D204:D219">C204/(B204-C204)</f>
        <v>0.004858728599505552</v>
      </c>
    </row>
    <row r="205" spans="1:4" ht="14.25">
      <c r="A205" s="360" t="s">
        <v>433</v>
      </c>
      <c r="B205" s="361">
        <f>VLOOKUP(A205,'Open Int.'!$A$4:$O$196,2,FALSE)</f>
        <v>538400</v>
      </c>
      <c r="C205" s="361">
        <f>VLOOKUP(A205,'Open Int.'!$A$4:$O$196,3,FALSE)</f>
        <v>29000</v>
      </c>
      <c r="D205" s="362">
        <f t="shared" si="12"/>
        <v>0.0569297212406753</v>
      </c>
    </row>
    <row r="206" spans="1:4" ht="14.25">
      <c r="A206" s="360" t="s">
        <v>434</v>
      </c>
      <c r="B206" s="361">
        <f>VLOOKUP(A206,'Open Int.'!$A$4:$O$196,2,FALSE)</f>
        <v>3284400</v>
      </c>
      <c r="C206" s="361">
        <f>VLOOKUP(A206,'Open Int.'!$A$4:$O$196,3,FALSE)</f>
        <v>-34000</v>
      </c>
      <c r="D206" s="362">
        <f t="shared" si="12"/>
        <v>-0.010245901639344262</v>
      </c>
    </row>
    <row r="207" spans="1:4" ht="14.25">
      <c r="A207" s="360" t="s">
        <v>312</v>
      </c>
      <c r="B207" s="361">
        <f>VLOOKUP(A207,'Open Int.'!$A$4:$O$196,2,FALSE)</f>
        <v>2128350</v>
      </c>
      <c r="C207" s="361">
        <f>VLOOKUP(A207,'Open Int.'!$A$4:$O$196,3,FALSE)</f>
        <v>-67200</v>
      </c>
      <c r="D207" s="362">
        <f t="shared" si="12"/>
        <v>-0.030607364897178385</v>
      </c>
    </row>
    <row r="208" spans="1:4" ht="14.25">
      <c r="A208" s="360" t="s">
        <v>314</v>
      </c>
      <c r="B208" s="361">
        <f>VLOOKUP(A208,'Open Int.'!$A$4:$O$196,2,FALSE)</f>
        <v>1164000</v>
      </c>
      <c r="C208" s="361">
        <f>VLOOKUP(A208,'Open Int.'!$A$4:$O$196,3,FALSE)</f>
        <v>71000</v>
      </c>
      <c r="D208" s="362">
        <f t="shared" si="12"/>
        <v>0.06495882891125343</v>
      </c>
    </row>
    <row r="209" spans="1:4" ht="14.25">
      <c r="A209" s="360" t="s">
        <v>409</v>
      </c>
      <c r="B209" s="361">
        <f>VLOOKUP(A209,'Open Int.'!$A$4:$O$196,2,FALSE)</f>
        <v>408800</v>
      </c>
      <c r="C209" s="361">
        <f>VLOOKUP(A209,'Open Int.'!$A$4:$O$196,3,FALSE)</f>
        <v>-3000</v>
      </c>
      <c r="D209" s="362">
        <f t="shared" si="12"/>
        <v>-0.007285089849441476</v>
      </c>
    </row>
    <row r="210" spans="1:4" ht="14.25">
      <c r="A210" s="360" t="s">
        <v>286</v>
      </c>
      <c r="B210" s="361">
        <f>VLOOKUP(A210,'Open Int.'!$A$4:$O$196,2,FALSE)</f>
        <v>4840000</v>
      </c>
      <c r="C210" s="361">
        <f>VLOOKUP(A210,'Open Int.'!$A$4:$O$196,3,FALSE)</f>
        <v>-98000</v>
      </c>
      <c r="D210" s="362">
        <f t="shared" si="12"/>
        <v>-0.019846091535034426</v>
      </c>
    </row>
    <row r="211" spans="1:4" ht="14.25">
      <c r="A211" s="360" t="s">
        <v>435</v>
      </c>
      <c r="B211" s="361">
        <f>VLOOKUP(A211,'Open Int.'!$A$4:$O$196,2,FALSE)</f>
        <v>15600000</v>
      </c>
      <c r="C211" s="361">
        <f>VLOOKUP(A211,'Open Int.'!$A$4:$O$196,3,FALSE)</f>
        <v>318750</v>
      </c>
      <c r="D211" s="362">
        <f t="shared" si="12"/>
        <v>0.020858895705521473</v>
      </c>
    </row>
    <row r="212" spans="1:4" ht="14.25">
      <c r="A212" s="360" t="s">
        <v>469</v>
      </c>
      <c r="B212" s="361">
        <f>VLOOKUP(A212,'Open Int.'!$A$4:$O$196,2,FALSE)</f>
        <v>1154500</v>
      </c>
      <c r="C212" s="361">
        <f>VLOOKUP(A212,'Open Int.'!$A$4:$O$196,3,FALSE)</f>
        <v>61000</v>
      </c>
      <c r="D212" s="362">
        <f>C212/(B212-C212)</f>
        <v>0.055784179240969366</v>
      </c>
    </row>
    <row r="213" spans="1:4" ht="14.25">
      <c r="A213" s="360" t="s">
        <v>385</v>
      </c>
      <c r="B213" s="361">
        <f>VLOOKUP(A213,'Open Int.'!$A$4:$O$196,2,FALSE)</f>
        <v>12334000</v>
      </c>
      <c r="C213" s="361">
        <f>VLOOKUP(A213,'Open Int.'!$A$4:$O$196,3,FALSE)</f>
        <v>203000</v>
      </c>
      <c r="D213" s="362">
        <f t="shared" si="12"/>
        <v>0.01673398730525101</v>
      </c>
    </row>
    <row r="214" spans="1:4" ht="14.25">
      <c r="A214" s="360" t="s">
        <v>431</v>
      </c>
      <c r="B214" s="361">
        <f>VLOOKUP(A214,'Open Int.'!$A$4:$O$196,2,FALSE)</f>
        <v>5304000</v>
      </c>
      <c r="C214" s="361">
        <f>VLOOKUP(A214,'Open Int.'!$A$4:$O$196,3,FALSE)</f>
        <v>-182000</v>
      </c>
      <c r="D214" s="362">
        <f t="shared" si="12"/>
        <v>-0.03317535545023697</v>
      </c>
    </row>
    <row r="215" spans="1:4" ht="14.25">
      <c r="A215" s="360" t="s">
        <v>431</v>
      </c>
      <c r="B215" s="361">
        <f>VLOOKUP(A215,'Open Int.'!$A$4:$O$196,2,FALSE)</f>
        <v>5304000</v>
      </c>
      <c r="C215" s="361">
        <f>VLOOKUP(A215,'Open Int.'!$A$4:$O$196,3,FALSE)</f>
        <v>-182000</v>
      </c>
      <c r="D215" s="362">
        <f t="shared" si="12"/>
        <v>-0.03317535545023697</v>
      </c>
    </row>
    <row r="216" spans="1:4" ht="14.25">
      <c r="A216" s="360" t="s">
        <v>386</v>
      </c>
      <c r="B216" s="361">
        <f>VLOOKUP(A216,'Open Int.'!$A$4:$O$196,2,FALSE)</f>
        <v>1736000</v>
      </c>
      <c r="C216" s="361">
        <f>VLOOKUP(A216,'Open Int.'!$A$4:$O$196,3,FALSE)</f>
        <v>9200</v>
      </c>
      <c r="D216" s="362">
        <f t="shared" si="12"/>
        <v>0.005327773917072041</v>
      </c>
    </row>
    <row r="217" spans="1:4" ht="14.25">
      <c r="A217" s="360" t="s">
        <v>320</v>
      </c>
      <c r="B217" s="361">
        <f>VLOOKUP(A217,'Open Int.'!$A$4:$O$196,2,FALSE)</f>
        <v>1093250</v>
      </c>
      <c r="C217" s="361">
        <f>VLOOKUP(A217,'Open Int.'!$A$4:$O$196,3,FALSE)</f>
        <v>-36000</v>
      </c>
      <c r="D217" s="362">
        <f t="shared" si="12"/>
        <v>-0.03187956608368386</v>
      </c>
    </row>
    <row r="218" spans="1:4" ht="14.25">
      <c r="A218" s="360" t="s">
        <v>436</v>
      </c>
      <c r="B218" s="361">
        <f>VLOOKUP(A218,'Open Int.'!$A$4:$O$196,2,FALSE)</f>
        <v>1102750</v>
      </c>
      <c r="C218" s="361">
        <f>VLOOKUP(A218,'Open Int.'!$A$4:$O$196,3,FALSE)</f>
        <v>-28050</v>
      </c>
      <c r="D218" s="362">
        <f t="shared" si="12"/>
        <v>-0.02480544747081712</v>
      </c>
    </row>
    <row r="219" spans="1:4" ht="14.25">
      <c r="A219" s="360" t="s">
        <v>327</v>
      </c>
      <c r="B219" s="361">
        <f>VLOOKUP(A219,'Open Int.'!$A$4:$O$196,2,FALSE)</f>
        <v>9630000</v>
      </c>
      <c r="C219" s="361">
        <f>VLOOKUP(A219,'Open Int.'!$A$4:$O$196,3,FALSE)</f>
        <v>255600</v>
      </c>
      <c r="D219" s="362">
        <f t="shared" si="12"/>
        <v>0.027265745007680493</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7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J493" sqref="J493"/>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1" t="s">
        <v>53</v>
      </c>
      <c r="B1" s="401"/>
      <c r="C1" s="401"/>
      <c r="D1" s="402"/>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6" t="s">
        <v>10</v>
      </c>
      <c r="C2" s="387"/>
      <c r="D2" s="388"/>
      <c r="E2" s="404" t="s">
        <v>47</v>
      </c>
      <c r="F2" s="407"/>
      <c r="G2" s="408"/>
      <c r="H2" s="404" t="s">
        <v>48</v>
      </c>
      <c r="I2" s="407"/>
      <c r="J2" s="408"/>
      <c r="K2" s="404" t="s">
        <v>49</v>
      </c>
      <c r="L2" s="409"/>
      <c r="M2" s="410"/>
      <c r="N2" s="404" t="s">
        <v>51</v>
      </c>
      <c r="O2" s="405"/>
      <c r="P2" s="83"/>
      <c r="Q2" s="54"/>
      <c r="R2" s="403"/>
      <c r="S2" s="403"/>
      <c r="T2" s="55"/>
      <c r="U2" s="56"/>
      <c r="V2" s="56"/>
      <c r="W2" s="56"/>
      <c r="X2" s="56"/>
      <c r="Y2" s="85"/>
      <c r="Z2" s="399"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216</v>
      </c>
      <c r="R3" s="46" t="s">
        <v>97</v>
      </c>
      <c r="S3" s="57" t="s">
        <v>54</v>
      </c>
      <c r="T3" s="80" t="s">
        <v>55</v>
      </c>
      <c r="U3" s="57" t="s">
        <v>56</v>
      </c>
      <c r="V3" s="57" t="s">
        <v>10</v>
      </c>
      <c r="W3" s="57" t="s">
        <v>63</v>
      </c>
      <c r="X3" s="57" t="s">
        <v>64</v>
      </c>
      <c r="Y3" s="86" t="s">
        <v>83</v>
      </c>
      <c r="Z3" s="400"/>
      <c r="AA3" s="75"/>
    </row>
    <row r="4" spans="1:28" s="58" customFormat="1" ht="15">
      <c r="A4" s="101" t="s">
        <v>182</v>
      </c>
      <c r="B4" s="280">
        <v>316300</v>
      </c>
      <c r="C4" s="281">
        <v>7150</v>
      </c>
      <c r="D4" s="262">
        <v>0.02</v>
      </c>
      <c r="E4" s="280">
        <v>0</v>
      </c>
      <c r="F4" s="282">
        <v>0</v>
      </c>
      <c r="G4" s="262">
        <v>0</v>
      </c>
      <c r="H4" s="280">
        <v>0</v>
      </c>
      <c r="I4" s="282">
        <v>0</v>
      </c>
      <c r="J4" s="262">
        <v>0</v>
      </c>
      <c r="K4" s="280">
        <v>316300</v>
      </c>
      <c r="L4" s="282">
        <v>7150</v>
      </c>
      <c r="M4" s="351">
        <v>0.02</v>
      </c>
      <c r="N4" s="112">
        <v>264450</v>
      </c>
      <c r="O4" s="173">
        <f>N4/K4</f>
        <v>0.836073348087259</v>
      </c>
      <c r="P4" s="108">
        <f>Volume!K4</f>
        <v>7068.8</v>
      </c>
      <c r="Q4" s="69">
        <f>Volume!J4</f>
        <v>7137.9</v>
      </c>
      <c r="R4" s="236">
        <f>Q4*K4/10000000</f>
        <v>225.771777</v>
      </c>
      <c r="S4" s="103">
        <f>Q4*N4/10000000</f>
        <v>188.7617655</v>
      </c>
      <c r="T4" s="109">
        <f>K4-L4</f>
        <v>309150</v>
      </c>
      <c r="U4" s="103">
        <f>L4/T4*100</f>
        <v>2.312793142487466</v>
      </c>
      <c r="V4" s="103">
        <f>Q4*B4/10000000</f>
        <v>225.771777</v>
      </c>
      <c r="W4" s="103">
        <f>Q4*E4/10000000</f>
        <v>0</v>
      </c>
      <c r="X4" s="103">
        <f>Q4*H4/10000000</f>
        <v>0</v>
      </c>
      <c r="Y4" s="103">
        <f>(T4*P4)/10000000</f>
        <v>218.531952</v>
      </c>
      <c r="Z4" s="236">
        <f>R4-Y4</f>
        <v>7.239824999999996</v>
      </c>
      <c r="AA4" s="78"/>
      <c r="AB4" s="77"/>
    </row>
    <row r="5" spans="1:28" s="58" customFormat="1" ht="15">
      <c r="A5" s="193" t="s">
        <v>459</v>
      </c>
      <c r="B5" s="164">
        <v>18000</v>
      </c>
      <c r="C5" s="162">
        <v>-150</v>
      </c>
      <c r="D5" s="170">
        <v>-0.01</v>
      </c>
      <c r="E5" s="164">
        <v>0</v>
      </c>
      <c r="F5" s="112">
        <v>0</v>
      </c>
      <c r="G5" s="170">
        <v>0</v>
      </c>
      <c r="H5" s="164">
        <v>0</v>
      </c>
      <c r="I5" s="112">
        <v>0</v>
      </c>
      <c r="J5" s="170">
        <v>0</v>
      </c>
      <c r="K5" s="164">
        <v>18000</v>
      </c>
      <c r="L5" s="112">
        <v>-150</v>
      </c>
      <c r="M5" s="127">
        <v>-0.01</v>
      </c>
      <c r="N5" s="112">
        <v>17950</v>
      </c>
      <c r="O5" s="173">
        <f>N5/K5</f>
        <v>0.9972222222222222</v>
      </c>
      <c r="P5" s="108">
        <f>Volume!K5</f>
        <v>4425.55</v>
      </c>
      <c r="Q5" s="69">
        <f>Volume!J5</f>
        <v>4479.9</v>
      </c>
      <c r="R5" s="237">
        <f>Q5*K5/10000000</f>
        <v>8.06382</v>
      </c>
      <c r="S5" s="103">
        <f>Q5*N5/10000000</f>
        <v>8.0414205</v>
      </c>
      <c r="T5" s="109">
        <f>K5-L5</f>
        <v>18150</v>
      </c>
      <c r="U5" s="103">
        <f>L5/T5*100</f>
        <v>-0.8264462809917356</v>
      </c>
      <c r="V5" s="103">
        <f>Q5*B5/10000000</f>
        <v>8.06382</v>
      </c>
      <c r="W5" s="103">
        <f>Q5*E5/10000000</f>
        <v>0</v>
      </c>
      <c r="X5" s="103">
        <f>Q5*H5/10000000</f>
        <v>0</v>
      </c>
      <c r="Y5" s="103">
        <f>(T5*P5)/10000000</f>
        <v>8.03237325</v>
      </c>
      <c r="Z5" s="237">
        <f>R5-Y5</f>
        <v>0.031446750000000634</v>
      </c>
      <c r="AA5" s="78"/>
      <c r="AB5" s="77"/>
    </row>
    <row r="6" spans="1:28" s="58" customFormat="1" ht="15">
      <c r="A6" s="193" t="s">
        <v>74</v>
      </c>
      <c r="B6" s="164">
        <v>88100</v>
      </c>
      <c r="C6" s="162">
        <v>-4700</v>
      </c>
      <c r="D6" s="170">
        <v>-0.05</v>
      </c>
      <c r="E6" s="164">
        <v>50</v>
      </c>
      <c r="F6" s="112">
        <v>0</v>
      </c>
      <c r="G6" s="170">
        <v>0</v>
      </c>
      <c r="H6" s="164">
        <v>0</v>
      </c>
      <c r="I6" s="112">
        <v>0</v>
      </c>
      <c r="J6" s="170">
        <v>0</v>
      </c>
      <c r="K6" s="164">
        <v>88150</v>
      </c>
      <c r="L6" s="112">
        <v>-4700</v>
      </c>
      <c r="M6" s="127">
        <v>-0.05</v>
      </c>
      <c r="N6" s="112">
        <v>84550</v>
      </c>
      <c r="O6" s="173">
        <f>N6/K6</f>
        <v>0.9591605218377766</v>
      </c>
      <c r="P6" s="108">
        <f>Volume!K6</f>
        <v>5179.35</v>
      </c>
      <c r="Q6" s="69">
        <f>Volume!J6</f>
        <v>5228</v>
      </c>
      <c r="R6" s="237">
        <f>Q6*K6/10000000</f>
        <v>46.08482</v>
      </c>
      <c r="S6" s="103">
        <f>Q6*N6/10000000</f>
        <v>44.20274</v>
      </c>
      <c r="T6" s="109">
        <f>K6-L6</f>
        <v>92850</v>
      </c>
      <c r="U6" s="103">
        <f>L6/T6*100</f>
        <v>-5.061927840603123</v>
      </c>
      <c r="V6" s="103">
        <f>Q6*B6/10000000</f>
        <v>46.05868</v>
      </c>
      <c r="W6" s="103">
        <f>Q6*E6/10000000</f>
        <v>0.02614</v>
      </c>
      <c r="X6" s="103">
        <f>Q6*H6/10000000</f>
        <v>0</v>
      </c>
      <c r="Y6" s="103">
        <f>(T6*P6)/10000000</f>
        <v>48.09026475</v>
      </c>
      <c r="Z6" s="237">
        <f>R6-Y6</f>
        <v>-2.0054447500000023</v>
      </c>
      <c r="AA6" s="78"/>
      <c r="AB6" s="77"/>
    </row>
    <row r="7" spans="1:28" s="58" customFormat="1" ht="15">
      <c r="A7" s="193" t="s">
        <v>460</v>
      </c>
      <c r="B7" s="164">
        <v>226250</v>
      </c>
      <c r="C7" s="162">
        <v>-1525</v>
      </c>
      <c r="D7" s="170">
        <v>-0.01</v>
      </c>
      <c r="E7" s="164">
        <v>650</v>
      </c>
      <c r="F7" s="112">
        <v>0</v>
      </c>
      <c r="G7" s="170">
        <v>0</v>
      </c>
      <c r="H7" s="164">
        <v>0</v>
      </c>
      <c r="I7" s="112">
        <v>0</v>
      </c>
      <c r="J7" s="170">
        <v>0</v>
      </c>
      <c r="K7" s="164">
        <v>226900</v>
      </c>
      <c r="L7" s="112">
        <v>-1525</v>
      </c>
      <c r="M7" s="127">
        <v>-0.01</v>
      </c>
      <c r="N7" s="112">
        <v>218150</v>
      </c>
      <c r="O7" s="173">
        <f>N7/K7</f>
        <v>0.9614367562802997</v>
      </c>
      <c r="P7" s="108">
        <f>Volume!K7</f>
        <v>9043.85</v>
      </c>
      <c r="Q7" s="69">
        <f>Volume!J7</f>
        <v>9070.35</v>
      </c>
      <c r="R7" s="237">
        <f>Q7*K7/10000000</f>
        <v>205.8062415</v>
      </c>
      <c r="S7" s="103">
        <f>Q7*N7/10000000</f>
        <v>197.86968525</v>
      </c>
      <c r="T7" s="109">
        <f>K7-L7</f>
        <v>228425</v>
      </c>
      <c r="U7" s="103">
        <f>L7/T7*100</f>
        <v>-0.6676151909817227</v>
      </c>
      <c r="V7" s="103">
        <f>Q7*B7/10000000</f>
        <v>205.21666875</v>
      </c>
      <c r="W7" s="103">
        <f>Q7*E7/10000000</f>
        <v>0.58957275</v>
      </c>
      <c r="X7" s="103">
        <f>Q7*H7/10000000</f>
        <v>0</v>
      </c>
      <c r="Y7" s="103">
        <f>(T7*P7)/10000000</f>
        <v>206.584143625</v>
      </c>
      <c r="Z7" s="237">
        <f>R7-Y7</f>
        <v>-0.7779021249999971</v>
      </c>
      <c r="AA7" s="78"/>
      <c r="AB7" s="77"/>
    </row>
    <row r="8" spans="1:28" s="58" customFormat="1" ht="15">
      <c r="A8" s="193" t="s">
        <v>9</v>
      </c>
      <c r="B8" s="164">
        <v>42033800</v>
      </c>
      <c r="C8" s="162">
        <v>2087000</v>
      </c>
      <c r="D8" s="170">
        <v>0.05</v>
      </c>
      <c r="E8" s="164">
        <v>17631100</v>
      </c>
      <c r="F8" s="112">
        <v>-38700</v>
      </c>
      <c r="G8" s="170">
        <v>0</v>
      </c>
      <c r="H8" s="164">
        <v>29083100</v>
      </c>
      <c r="I8" s="112">
        <v>731500</v>
      </c>
      <c r="J8" s="170">
        <v>0.03</v>
      </c>
      <c r="K8" s="164">
        <v>88748000</v>
      </c>
      <c r="L8" s="112">
        <v>2779800</v>
      </c>
      <c r="M8" s="127">
        <v>0.03</v>
      </c>
      <c r="N8" s="112">
        <v>69728800</v>
      </c>
      <c r="O8" s="173">
        <f aca="true" t="shared" si="0" ref="O8:O71">N8/K8</f>
        <v>0.7856943255059269</v>
      </c>
      <c r="P8" s="108">
        <f>Volume!K8</f>
        <v>4499.55</v>
      </c>
      <c r="Q8" s="69">
        <f>Volume!J8</f>
        <v>4562.1</v>
      </c>
      <c r="R8" s="237">
        <f aca="true" t="shared" si="1" ref="R8:R71">Q8*K8/10000000</f>
        <v>40487.725080000004</v>
      </c>
      <c r="S8" s="103">
        <f aca="true" t="shared" si="2" ref="S8:S71">Q8*N8/10000000</f>
        <v>31810.975848</v>
      </c>
      <c r="T8" s="109">
        <f aca="true" t="shared" si="3" ref="T8:T71">K8-L8</f>
        <v>85968200</v>
      </c>
      <c r="U8" s="103">
        <f aca="true" t="shared" si="4" ref="U8:U71">L8/T8*100</f>
        <v>3.2335212322696067</v>
      </c>
      <c r="V8" s="103">
        <f aca="true" t="shared" si="5" ref="V8:V71">Q8*B8/10000000</f>
        <v>19176.239898000003</v>
      </c>
      <c r="W8" s="103">
        <f aca="true" t="shared" si="6" ref="W8:W71">Q8*E8/10000000</f>
        <v>8043.484131</v>
      </c>
      <c r="X8" s="103">
        <f aca="true" t="shared" si="7" ref="X8:X71">Q8*H8/10000000</f>
        <v>13268.001051000001</v>
      </c>
      <c r="Y8" s="103">
        <f aca="true" t="shared" si="8" ref="Y8:Y71">(T8*P8)/10000000</f>
        <v>38681.821431</v>
      </c>
      <c r="Z8" s="237">
        <f aca="true" t="shared" si="9" ref="Z8:Z71">R8-Y8</f>
        <v>1805.9036490000071</v>
      </c>
      <c r="AA8" s="78"/>
      <c r="AB8" s="77"/>
    </row>
    <row r="9" spans="1:28" s="7" customFormat="1" ht="15">
      <c r="A9" s="193" t="s">
        <v>278</v>
      </c>
      <c r="B9" s="164">
        <v>1020000</v>
      </c>
      <c r="C9" s="162">
        <v>3200</v>
      </c>
      <c r="D9" s="170">
        <v>0</v>
      </c>
      <c r="E9" s="164">
        <v>4000</v>
      </c>
      <c r="F9" s="112">
        <v>200</v>
      </c>
      <c r="G9" s="170">
        <v>0.05</v>
      </c>
      <c r="H9" s="164">
        <v>0</v>
      </c>
      <c r="I9" s="112">
        <v>0</v>
      </c>
      <c r="J9" s="170">
        <v>0</v>
      </c>
      <c r="K9" s="164">
        <v>1024000</v>
      </c>
      <c r="L9" s="112">
        <v>3400</v>
      </c>
      <c r="M9" s="127">
        <v>0</v>
      </c>
      <c r="N9" s="112">
        <v>627600</v>
      </c>
      <c r="O9" s="173">
        <f t="shared" si="0"/>
        <v>0.612890625</v>
      </c>
      <c r="P9" s="108">
        <f>Volume!K9</f>
        <v>3031.3</v>
      </c>
      <c r="Q9" s="69">
        <f>Volume!J9</f>
        <v>3024.25</v>
      </c>
      <c r="R9" s="237">
        <f t="shared" si="1"/>
        <v>309.6832</v>
      </c>
      <c r="S9" s="103">
        <f t="shared" si="2"/>
        <v>189.80193</v>
      </c>
      <c r="T9" s="109">
        <f t="shared" si="3"/>
        <v>1020600</v>
      </c>
      <c r="U9" s="103">
        <f t="shared" si="4"/>
        <v>0.3331373701744072</v>
      </c>
      <c r="V9" s="103">
        <f t="shared" si="5"/>
        <v>308.4735</v>
      </c>
      <c r="W9" s="103">
        <f t="shared" si="6"/>
        <v>1.2097</v>
      </c>
      <c r="X9" s="103">
        <f t="shared" si="7"/>
        <v>0</v>
      </c>
      <c r="Y9" s="103">
        <f t="shared" si="8"/>
        <v>309.374478</v>
      </c>
      <c r="Z9" s="237">
        <f t="shared" si="9"/>
        <v>0.30872199999998884</v>
      </c>
      <c r="AB9" s="77"/>
    </row>
    <row r="10" spans="1:28" s="58" customFormat="1" ht="15">
      <c r="A10" s="193" t="s">
        <v>134</v>
      </c>
      <c r="B10" s="164">
        <v>2091000</v>
      </c>
      <c r="C10" s="162">
        <v>61000</v>
      </c>
      <c r="D10" s="170">
        <v>0.03</v>
      </c>
      <c r="E10" s="164">
        <v>18000</v>
      </c>
      <c r="F10" s="112">
        <v>500</v>
      </c>
      <c r="G10" s="170">
        <v>0.03</v>
      </c>
      <c r="H10" s="164">
        <v>3500</v>
      </c>
      <c r="I10" s="112">
        <v>-500</v>
      </c>
      <c r="J10" s="170">
        <v>-0.13</v>
      </c>
      <c r="K10" s="164">
        <v>2112500</v>
      </c>
      <c r="L10" s="112">
        <v>61000</v>
      </c>
      <c r="M10" s="127">
        <v>0.03</v>
      </c>
      <c r="N10" s="112">
        <v>1938000</v>
      </c>
      <c r="O10" s="173">
        <f t="shared" si="0"/>
        <v>0.917396449704142</v>
      </c>
      <c r="P10" s="108">
        <f>Volume!K10</f>
        <v>1071</v>
      </c>
      <c r="Q10" s="69">
        <f>Volume!J10</f>
        <v>1076.2</v>
      </c>
      <c r="R10" s="237">
        <f t="shared" si="1"/>
        <v>227.34725</v>
      </c>
      <c r="S10" s="103">
        <f t="shared" si="2"/>
        <v>208.56756</v>
      </c>
      <c r="T10" s="109">
        <f t="shared" si="3"/>
        <v>2051500</v>
      </c>
      <c r="U10" s="103">
        <f t="shared" si="4"/>
        <v>2.973434072629783</v>
      </c>
      <c r="V10" s="103">
        <f t="shared" si="5"/>
        <v>225.03342</v>
      </c>
      <c r="W10" s="103">
        <f t="shared" si="6"/>
        <v>1.93716</v>
      </c>
      <c r="X10" s="103">
        <f t="shared" si="7"/>
        <v>0.37667</v>
      </c>
      <c r="Y10" s="103">
        <f t="shared" si="8"/>
        <v>219.71565</v>
      </c>
      <c r="Z10" s="237">
        <f t="shared" si="9"/>
        <v>7.631599999999992</v>
      </c>
      <c r="AA10" s="78"/>
      <c r="AB10" s="77"/>
    </row>
    <row r="11" spans="1:28" s="58" customFormat="1" ht="15">
      <c r="A11" s="193" t="s">
        <v>398</v>
      </c>
      <c r="B11" s="164">
        <v>538400</v>
      </c>
      <c r="C11" s="162">
        <v>29000</v>
      </c>
      <c r="D11" s="170">
        <v>0.06</v>
      </c>
      <c r="E11" s="164">
        <v>1400</v>
      </c>
      <c r="F11" s="112">
        <v>0</v>
      </c>
      <c r="G11" s="170">
        <v>0</v>
      </c>
      <c r="H11" s="164">
        <v>0</v>
      </c>
      <c r="I11" s="112">
        <v>0</v>
      </c>
      <c r="J11" s="170">
        <v>0</v>
      </c>
      <c r="K11" s="164">
        <v>539800</v>
      </c>
      <c r="L11" s="112">
        <v>29000</v>
      </c>
      <c r="M11" s="127">
        <v>0.06</v>
      </c>
      <c r="N11" s="112">
        <v>527400</v>
      </c>
      <c r="O11" s="173">
        <f t="shared" si="0"/>
        <v>0.9770285290848463</v>
      </c>
      <c r="P11" s="108">
        <f>Volume!K11</f>
        <v>1577.7</v>
      </c>
      <c r="Q11" s="69">
        <f>Volume!J11</f>
        <v>1571.8</v>
      </c>
      <c r="R11" s="237">
        <f t="shared" si="1"/>
        <v>84.845764</v>
      </c>
      <c r="S11" s="103">
        <f t="shared" si="2"/>
        <v>82.896732</v>
      </c>
      <c r="T11" s="109">
        <f t="shared" si="3"/>
        <v>510800</v>
      </c>
      <c r="U11" s="103">
        <f t="shared" si="4"/>
        <v>5.677368833202819</v>
      </c>
      <c r="V11" s="103">
        <f t="shared" si="5"/>
        <v>84.625712</v>
      </c>
      <c r="W11" s="103">
        <f t="shared" si="6"/>
        <v>0.220052</v>
      </c>
      <c r="X11" s="103">
        <f t="shared" si="7"/>
        <v>0</v>
      </c>
      <c r="Y11" s="103">
        <f t="shared" si="8"/>
        <v>80.588916</v>
      </c>
      <c r="Z11" s="237">
        <f t="shared" si="9"/>
        <v>4.256848000000005</v>
      </c>
      <c r="AA11" s="78"/>
      <c r="AB11" s="77"/>
    </row>
    <row r="12" spans="1:28" s="7" customFormat="1" ht="15">
      <c r="A12" s="193" t="s">
        <v>0</v>
      </c>
      <c r="B12" s="164">
        <v>3318000</v>
      </c>
      <c r="C12" s="163">
        <v>-195375</v>
      </c>
      <c r="D12" s="170">
        <v>-0.06</v>
      </c>
      <c r="E12" s="164">
        <v>231750</v>
      </c>
      <c r="F12" s="112">
        <v>36750</v>
      </c>
      <c r="G12" s="170">
        <v>0.19</v>
      </c>
      <c r="H12" s="164">
        <v>126750</v>
      </c>
      <c r="I12" s="112">
        <v>10125</v>
      </c>
      <c r="J12" s="170">
        <v>0.09</v>
      </c>
      <c r="K12" s="164">
        <v>3676500</v>
      </c>
      <c r="L12" s="112">
        <v>-148500</v>
      </c>
      <c r="M12" s="127">
        <v>-0.04</v>
      </c>
      <c r="N12" s="112">
        <v>3409125</v>
      </c>
      <c r="O12" s="173">
        <f t="shared" si="0"/>
        <v>0.9272745818033455</v>
      </c>
      <c r="P12" s="108">
        <f>Volume!K12</f>
        <v>1131.3</v>
      </c>
      <c r="Q12" s="69">
        <f>Volume!J12</f>
        <v>1147.1</v>
      </c>
      <c r="R12" s="237">
        <f t="shared" si="1"/>
        <v>421.73131499999994</v>
      </c>
      <c r="S12" s="103">
        <f t="shared" si="2"/>
        <v>391.06072874999995</v>
      </c>
      <c r="T12" s="109">
        <f t="shared" si="3"/>
        <v>3825000</v>
      </c>
      <c r="U12" s="103">
        <f t="shared" si="4"/>
        <v>-3.882352941176471</v>
      </c>
      <c r="V12" s="103">
        <f t="shared" si="5"/>
        <v>380.60777999999993</v>
      </c>
      <c r="W12" s="103">
        <f t="shared" si="6"/>
        <v>26.584042499999995</v>
      </c>
      <c r="X12" s="103">
        <f t="shared" si="7"/>
        <v>14.5394925</v>
      </c>
      <c r="Y12" s="103">
        <f t="shared" si="8"/>
        <v>432.72225</v>
      </c>
      <c r="Z12" s="237">
        <f t="shared" si="9"/>
        <v>-10.990935000000036</v>
      </c>
      <c r="AB12" s="77"/>
    </row>
    <row r="13" spans="1:28" s="7" customFormat="1" ht="15">
      <c r="A13" s="193" t="s">
        <v>399</v>
      </c>
      <c r="B13" s="164">
        <v>2324700</v>
      </c>
      <c r="C13" s="163">
        <v>173700</v>
      </c>
      <c r="D13" s="170">
        <v>0.08</v>
      </c>
      <c r="E13" s="164">
        <v>25200</v>
      </c>
      <c r="F13" s="112">
        <v>450</v>
      </c>
      <c r="G13" s="170">
        <v>0.02</v>
      </c>
      <c r="H13" s="164">
        <v>450</v>
      </c>
      <c r="I13" s="112">
        <v>0</v>
      </c>
      <c r="J13" s="170">
        <v>0</v>
      </c>
      <c r="K13" s="164">
        <v>2350350</v>
      </c>
      <c r="L13" s="112">
        <v>174150</v>
      </c>
      <c r="M13" s="127">
        <v>0.08</v>
      </c>
      <c r="N13" s="112">
        <v>2125800</v>
      </c>
      <c r="O13" s="173">
        <f t="shared" si="0"/>
        <v>0.9044610377177867</v>
      </c>
      <c r="P13" s="108">
        <f>Volume!K13</f>
        <v>542.8</v>
      </c>
      <c r="Q13" s="69">
        <f>Volume!J13</f>
        <v>536</v>
      </c>
      <c r="R13" s="237">
        <f t="shared" si="1"/>
        <v>125.97876</v>
      </c>
      <c r="S13" s="103">
        <f t="shared" si="2"/>
        <v>113.94288</v>
      </c>
      <c r="T13" s="109">
        <f t="shared" si="3"/>
        <v>2176200</v>
      </c>
      <c r="U13" s="103">
        <f t="shared" si="4"/>
        <v>8.002481389578165</v>
      </c>
      <c r="V13" s="103">
        <f t="shared" si="5"/>
        <v>124.60392</v>
      </c>
      <c r="W13" s="103">
        <f t="shared" si="6"/>
        <v>1.35072</v>
      </c>
      <c r="X13" s="103">
        <f t="shared" si="7"/>
        <v>0.02412</v>
      </c>
      <c r="Y13" s="103">
        <f t="shared" si="8"/>
        <v>118.124136</v>
      </c>
      <c r="Z13" s="237">
        <f t="shared" si="9"/>
        <v>7.854624000000001</v>
      </c>
      <c r="AB13" s="77"/>
    </row>
    <row r="14" spans="1:28" s="7" customFormat="1" ht="15">
      <c r="A14" s="193" t="s">
        <v>400</v>
      </c>
      <c r="B14" s="164">
        <v>775200</v>
      </c>
      <c r="C14" s="163">
        <v>3200</v>
      </c>
      <c r="D14" s="170">
        <v>0</v>
      </c>
      <c r="E14" s="164">
        <v>0</v>
      </c>
      <c r="F14" s="112">
        <v>0</v>
      </c>
      <c r="G14" s="170">
        <v>0</v>
      </c>
      <c r="H14" s="164">
        <v>0</v>
      </c>
      <c r="I14" s="112">
        <v>0</v>
      </c>
      <c r="J14" s="170">
        <v>0</v>
      </c>
      <c r="K14" s="164">
        <v>775200</v>
      </c>
      <c r="L14" s="112">
        <v>3200</v>
      </c>
      <c r="M14" s="127">
        <v>0</v>
      </c>
      <c r="N14" s="112">
        <v>760800</v>
      </c>
      <c r="O14" s="173">
        <f t="shared" si="0"/>
        <v>0.9814241486068112</v>
      </c>
      <c r="P14" s="108">
        <f>Volume!K14</f>
        <v>1632.75</v>
      </c>
      <c r="Q14" s="69">
        <f>Volume!J14</f>
        <v>1633.95</v>
      </c>
      <c r="R14" s="237">
        <f t="shared" si="1"/>
        <v>126.663804</v>
      </c>
      <c r="S14" s="103">
        <f t="shared" si="2"/>
        <v>124.310916</v>
      </c>
      <c r="T14" s="109">
        <f t="shared" si="3"/>
        <v>772000</v>
      </c>
      <c r="U14" s="103">
        <f t="shared" si="4"/>
        <v>0.41450777202072536</v>
      </c>
      <c r="V14" s="103">
        <f t="shared" si="5"/>
        <v>126.663804</v>
      </c>
      <c r="W14" s="103">
        <f t="shared" si="6"/>
        <v>0</v>
      </c>
      <c r="X14" s="103">
        <f t="shared" si="7"/>
        <v>0</v>
      </c>
      <c r="Y14" s="103">
        <f t="shared" si="8"/>
        <v>126.0483</v>
      </c>
      <c r="Z14" s="237">
        <f t="shared" si="9"/>
        <v>0.6155040000000014</v>
      </c>
      <c r="AB14" s="77"/>
    </row>
    <row r="15" spans="1:28" s="7" customFormat="1" ht="15">
      <c r="A15" s="193" t="s">
        <v>401</v>
      </c>
      <c r="B15" s="164">
        <v>3284400</v>
      </c>
      <c r="C15" s="163">
        <v>-34000</v>
      </c>
      <c r="D15" s="170">
        <v>-0.01</v>
      </c>
      <c r="E15" s="164">
        <v>419900</v>
      </c>
      <c r="F15" s="112">
        <v>6800</v>
      </c>
      <c r="G15" s="170">
        <v>0.02</v>
      </c>
      <c r="H15" s="164">
        <v>47600</v>
      </c>
      <c r="I15" s="112">
        <v>3400</v>
      </c>
      <c r="J15" s="170">
        <v>0.08</v>
      </c>
      <c r="K15" s="164">
        <v>3751900</v>
      </c>
      <c r="L15" s="112">
        <v>-23800</v>
      </c>
      <c r="M15" s="127">
        <v>-0.01</v>
      </c>
      <c r="N15" s="112">
        <v>3369400</v>
      </c>
      <c r="O15" s="173">
        <f t="shared" si="0"/>
        <v>0.8980516538287268</v>
      </c>
      <c r="P15" s="108">
        <f>Volume!K15</f>
        <v>143.35</v>
      </c>
      <c r="Q15" s="69">
        <f>Volume!J15</f>
        <v>143.9</v>
      </c>
      <c r="R15" s="237">
        <f t="shared" si="1"/>
        <v>53.989841</v>
      </c>
      <c r="S15" s="103">
        <f t="shared" si="2"/>
        <v>48.485666</v>
      </c>
      <c r="T15" s="109">
        <f t="shared" si="3"/>
        <v>3775700</v>
      </c>
      <c r="U15" s="103">
        <f t="shared" si="4"/>
        <v>-0.6303466906798739</v>
      </c>
      <c r="V15" s="103">
        <f t="shared" si="5"/>
        <v>47.262516</v>
      </c>
      <c r="W15" s="103">
        <f t="shared" si="6"/>
        <v>6.042361</v>
      </c>
      <c r="X15" s="103">
        <f t="shared" si="7"/>
        <v>0.684964</v>
      </c>
      <c r="Y15" s="103">
        <f t="shared" si="8"/>
        <v>54.1246595</v>
      </c>
      <c r="Z15" s="237">
        <f t="shared" si="9"/>
        <v>-0.1348185000000015</v>
      </c>
      <c r="AB15" s="77"/>
    </row>
    <row r="16" spans="1:28" s="7" customFormat="1" ht="15">
      <c r="A16" s="193" t="s">
        <v>135</v>
      </c>
      <c r="B16" s="283">
        <v>7146650</v>
      </c>
      <c r="C16" s="163">
        <v>414050</v>
      </c>
      <c r="D16" s="171">
        <v>0.06</v>
      </c>
      <c r="E16" s="172">
        <v>960400</v>
      </c>
      <c r="F16" s="167">
        <v>14700</v>
      </c>
      <c r="G16" s="171">
        <v>0.02</v>
      </c>
      <c r="H16" s="165">
        <v>85750</v>
      </c>
      <c r="I16" s="168">
        <v>4900</v>
      </c>
      <c r="J16" s="171">
        <v>0.06</v>
      </c>
      <c r="K16" s="164">
        <v>8192800</v>
      </c>
      <c r="L16" s="112">
        <v>433650</v>
      </c>
      <c r="M16" s="352">
        <v>0.06</v>
      </c>
      <c r="N16" s="112">
        <v>7180950</v>
      </c>
      <c r="O16" s="173">
        <f t="shared" si="0"/>
        <v>0.8764952153110048</v>
      </c>
      <c r="P16" s="108">
        <f>Volume!K16</f>
        <v>102</v>
      </c>
      <c r="Q16" s="69">
        <f>Volume!J16</f>
        <v>102.05</v>
      </c>
      <c r="R16" s="237">
        <f t="shared" si="1"/>
        <v>83.607524</v>
      </c>
      <c r="S16" s="103">
        <f t="shared" si="2"/>
        <v>73.28159475</v>
      </c>
      <c r="T16" s="109">
        <f t="shared" si="3"/>
        <v>7759150</v>
      </c>
      <c r="U16" s="103">
        <f t="shared" si="4"/>
        <v>5.588885380486264</v>
      </c>
      <c r="V16" s="103">
        <f t="shared" si="5"/>
        <v>72.93156325</v>
      </c>
      <c r="W16" s="103">
        <f t="shared" si="6"/>
        <v>9.800882</v>
      </c>
      <c r="X16" s="103">
        <f t="shared" si="7"/>
        <v>0.87507875</v>
      </c>
      <c r="Y16" s="103">
        <f t="shared" si="8"/>
        <v>79.14333</v>
      </c>
      <c r="Z16" s="237">
        <f t="shared" si="9"/>
        <v>4.464193999999992</v>
      </c>
      <c r="AB16" s="77"/>
    </row>
    <row r="17" spans="1:28" s="58" customFormat="1" ht="15">
      <c r="A17" s="193" t="s">
        <v>174</v>
      </c>
      <c r="B17" s="164">
        <v>7125450</v>
      </c>
      <c r="C17" s="162">
        <v>80400</v>
      </c>
      <c r="D17" s="170">
        <v>0.01</v>
      </c>
      <c r="E17" s="164">
        <v>405350</v>
      </c>
      <c r="F17" s="112">
        <v>6700</v>
      </c>
      <c r="G17" s="170">
        <v>0.02</v>
      </c>
      <c r="H17" s="164">
        <v>3350</v>
      </c>
      <c r="I17" s="112">
        <v>0</v>
      </c>
      <c r="J17" s="170">
        <v>0</v>
      </c>
      <c r="K17" s="164">
        <v>7534150</v>
      </c>
      <c r="L17" s="112">
        <v>87100</v>
      </c>
      <c r="M17" s="127">
        <v>0.01</v>
      </c>
      <c r="N17" s="112">
        <v>6981400</v>
      </c>
      <c r="O17" s="173">
        <f t="shared" si="0"/>
        <v>0.9266340595820365</v>
      </c>
      <c r="P17" s="108">
        <f>Volume!K17</f>
        <v>56.45</v>
      </c>
      <c r="Q17" s="69">
        <f>Volume!J17</f>
        <v>57.4</v>
      </c>
      <c r="R17" s="237">
        <f t="shared" si="1"/>
        <v>43.246021</v>
      </c>
      <c r="S17" s="103">
        <f t="shared" si="2"/>
        <v>40.073236</v>
      </c>
      <c r="T17" s="109">
        <f t="shared" si="3"/>
        <v>7447050</v>
      </c>
      <c r="U17" s="103">
        <f t="shared" si="4"/>
        <v>1.1695906432748537</v>
      </c>
      <c r="V17" s="103">
        <f t="shared" si="5"/>
        <v>40.900083</v>
      </c>
      <c r="W17" s="103">
        <f t="shared" si="6"/>
        <v>2.326709</v>
      </c>
      <c r="X17" s="103">
        <f t="shared" si="7"/>
        <v>0.019229</v>
      </c>
      <c r="Y17" s="103">
        <f t="shared" si="8"/>
        <v>42.03859725</v>
      </c>
      <c r="Z17" s="237">
        <f t="shared" si="9"/>
        <v>1.2074237499999967</v>
      </c>
      <c r="AA17" s="78"/>
      <c r="AB17" s="77"/>
    </row>
    <row r="18" spans="1:28" s="58" customFormat="1" ht="15">
      <c r="A18" s="193" t="s">
        <v>279</v>
      </c>
      <c r="B18" s="164">
        <v>1489200</v>
      </c>
      <c r="C18" s="162">
        <v>7200</v>
      </c>
      <c r="D18" s="170">
        <v>0</v>
      </c>
      <c r="E18" s="164">
        <v>0</v>
      </c>
      <c r="F18" s="112">
        <v>0</v>
      </c>
      <c r="G18" s="170">
        <v>0</v>
      </c>
      <c r="H18" s="164">
        <v>0</v>
      </c>
      <c r="I18" s="112">
        <v>0</v>
      </c>
      <c r="J18" s="170">
        <v>0</v>
      </c>
      <c r="K18" s="164">
        <v>1489200</v>
      </c>
      <c r="L18" s="112">
        <v>7200</v>
      </c>
      <c r="M18" s="127">
        <v>0</v>
      </c>
      <c r="N18" s="112">
        <v>1012800</v>
      </c>
      <c r="O18" s="173">
        <f t="shared" si="0"/>
        <v>0.6800966962127317</v>
      </c>
      <c r="P18" s="108">
        <f>Volume!K18</f>
        <v>404.2</v>
      </c>
      <c r="Q18" s="69">
        <f>Volume!J18</f>
        <v>406.5</v>
      </c>
      <c r="R18" s="237">
        <f t="shared" si="1"/>
        <v>60.53598</v>
      </c>
      <c r="S18" s="103">
        <f t="shared" si="2"/>
        <v>41.17032</v>
      </c>
      <c r="T18" s="109">
        <f t="shared" si="3"/>
        <v>1482000</v>
      </c>
      <c r="U18" s="103">
        <f t="shared" si="4"/>
        <v>0.4858299595141701</v>
      </c>
      <c r="V18" s="103">
        <f t="shared" si="5"/>
        <v>60.53598</v>
      </c>
      <c r="W18" s="103">
        <f t="shared" si="6"/>
        <v>0</v>
      </c>
      <c r="X18" s="103">
        <f t="shared" si="7"/>
        <v>0</v>
      </c>
      <c r="Y18" s="103">
        <f t="shared" si="8"/>
        <v>59.90244</v>
      </c>
      <c r="Z18" s="237">
        <f t="shared" si="9"/>
        <v>0.6335400000000035</v>
      </c>
      <c r="AA18" s="78"/>
      <c r="AB18" s="77"/>
    </row>
    <row r="19" spans="1:28" s="7" customFormat="1" ht="15">
      <c r="A19" s="193" t="s">
        <v>75</v>
      </c>
      <c r="B19" s="164">
        <v>5106000</v>
      </c>
      <c r="C19" s="162">
        <v>-225400</v>
      </c>
      <c r="D19" s="170">
        <v>-0.04</v>
      </c>
      <c r="E19" s="164">
        <v>526700</v>
      </c>
      <c r="F19" s="112">
        <v>13800</v>
      </c>
      <c r="G19" s="170">
        <v>0.03</v>
      </c>
      <c r="H19" s="164">
        <v>75900</v>
      </c>
      <c r="I19" s="112">
        <v>0</v>
      </c>
      <c r="J19" s="170">
        <v>0</v>
      </c>
      <c r="K19" s="164">
        <v>5708600</v>
      </c>
      <c r="L19" s="112">
        <v>-211600</v>
      </c>
      <c r="M19" s="127">
        <v>-0.04</v>
      </c>
      <c r="N19" s="112">
        <v>5462500</v>
      </c>
      <c r="O19" s="173">
        <f t="shared" si="0"/>
        <v>0.9568896051571314</v>
      </c>
      <c r="P19" s="108">
        <f>Volume!K19</f>
        <v>95.2</v>
      </c>
      <c r="Q19" s="69">
        <f>Volume!J19</f>
        <v>95.5</v>
      </c>
      <c r="R19" s="237">
        <f t="shared" si="1"/>
        <v>54.51713</v>
      </c>
      <c r="S19" s="103">
        <f t="shared" si="2"/>
        <v>52.166875</v>
      </c>
      <c r="T19" s="109">
        <f t="shared" si="3"/>
        <v>5920200</v>
      </c>
      <c r="U19" s="103">
        <f t="shared" si="4"/>
        <v>-3.5742035742035743</v>
      </c>
      <c r="V19" s="103">
        <f t="shared" si="5"/>
        <v>48.7623</v>
      </c>
      <c r="W19" s="103">
        <f t="shared" si="6"/>
        <v>5.029985</v>
      </c>
      <c r="X19" s="103">
        <f t="shared" si="7"/>
        <v>0.724845</v>
      </c>
      <c r="Y19" s="103">
        <f t="shared" si="8"/>
        <v>56.360304</v>
      </c>
      <c r="Z19" s="237">
        <f t="shared" si="9"/>
        <v>-1.8431739999999976</v>
      </c>
      <c r="AB19" s="77"/>
    </row>
    <row r="20" spans="1:28" s="7" customFormat="1" ht="15">
      <c r="A20" s="193" t="s">
        <v>402</v>
      </c>
      <c r="B20" s="164">
        <v>1732250</v>
      </c>
      <c r="C20" s="162">
        <v>-20800</v>
      </c>
      <c r="D20" s="170">
        <v>-0.01</v>
      </c>
      <c r="E20" s="164">
        <v>4550</v>
      </c>
      <c r="F20" s="112">
        <v>0</v>
      </c>
      <c r="G20" s="170">
        <v>0</v>
      </c>
      <c r="H20" s="164">
        <v>1300</v>
      </c>
      <c r="I20" s="112">
        <v>0</v>
      </c>
      <c r="J20" s="170">
        <v>0</v>
      </c>
      <c r="K20" s="164">
        <v>1738100</v>
      </c>
      <c r="L20" s="112">
        <v>-20800</v>
      </c>
      <c r="M20" s="127">
        <v>-0.01</v>
      </c>
      <c r="N20" s="112">
        <v>1674400</v>
      </c>
      <c r="O20" s="173">
        <f t="shared" si="0"/>
        <v>0.9633507853403142</v>
      </c>
      <c r="P20" s="108">
        <f>Volume!K20</f>
        <v>296.8</v>
      </c>
      <c r="Q20" s="69">
        <f>Volume!J20</f>
        <v>303.95</v>
      </c>
      <c r="R20" s="237">
        <f t="shared" si="1"/>
        <v>52.8295495</v>
      </c>
      <c r="S20" s="103">
        <f t="shared" si="2"/>
        <v>50.893388</v>
      </c>
      <c r="T20" s="109">
        <f t="shared" si="3"/>
        <v>1758900</v>
      </c>
      <c r="U20" s="103">
        <f t="shared" si="4"/>
        <v>-1.1825572801182558</v>
      </c>
      <c r="V20" s="103">
        <f t="shared" si="5"/>
        <v>52.65173875</v>
      </c>
      <c r="W20" s="103">
        <f t="shared" si="6"/>
        <v>0.13829725</v>
      </c>
      <c r="X20" s="103">
        <f t="shared" si="7"/>
        <v>0.0395135</v>
      </c>
      <c r="Y20" s="103">
        <f t="shared" si="8"/>
        <v>52.204152</v>
      </c>
      <c r="Z20" s="237">
        <f t="shared" si="9"/>
        <v>0.6253974999999983</v>
      </c>
      <c r="AB20" s="77"/>
    </row>
    <row r="21" spans="1:28" s="7" customFormat="1" ht="15">
      <c r="A21" s="193" t="s">
        <v>403</v>
      </c>
      <c r="B21" s="164">
        <v>1693600</v>
      </c>
      <c r="C21" s="162">
        <v>126400</v>
      </c>
      <c r="D21" s="170">
        <v>0.08</v>
      </c>
      <c r="E21" s="164">
        <v>2000</v>
      </c>
      <c r="F21" s="112">
        <v>0</v>
      </c>
      <c r="G21" s="170">
        <v>0</v>
      </c>
      <c r="H21" s="164">
        <v>0</v>
      </c>
      <c r="I21" s="112">
        <v>0</v>
      </c>
      <c r="J21" s="170">
        <v>0</v>
      </c>
      <c r="K21" s="164">
        <v>1695600</v>
      </c>
      <c r="L21" s="112">
        <v>126400</v>
      </c>
      <c r="M21" s="127">
        <v>0.08</v>
      </c>
      <c r="N21" s="112">
        <v>1660400</v>
      </c>
      <c r="O21" s="173">
        <f t="shared" si="0"/>
        <v>0.979240386883699</v>
      </c>
      <c r="P21" s="108">
        <f>Volume!K21</f>
        <v>814.85</v>
      </c>
      <c r="Q21" s="69">
        <f>Volume!J21</f>
        <v>851.5</v>
      </c>
      <c r="R21" s="237">
        <f t="shared" si="1"/>
        <v>144.38034</v>
      </c>
      <c r="S21" s="103">
        <f t="shared" si="2"/>
        <v>141.38306</v>
      </c>
      <c r="T21" s="109">
        <f t="shared" si="3"/>
        <v>1569200</v>
      </c>
      <c r="U21" s="103">
        <f t="shared" si="4"/>
        <v>8.055059903135357</v>
      </c>
      <c r="V21" s="103">
        <f t="shared" si="5"/>
        <v>144.21004</v>
      </c>
      <c r="W21" s="103">
        <f t="shared" si="6"/>
        <v>0.1703</v>
      </c>
      <c r="X21" s="103">
        <f t="shared" si="7"/>
        <v>0</v>
      </c>
      <c r="Y21" s="103">
        <f t="shared" si="8"/>
        <v>127.866262</v>
      </c>
      <c r="Z21" s="237">
        <f t="shared" si="9"/>
        <v>16.514077999999984</v>
      </c>
      <c r="AB21" s="77"/>
    </row>
    <row r="22" spans="1:28" s="7" customFormat="1" ht="15">
      <c r="A22" s="193" t="s">
        <v>88</v>
      </c>
      <c r="B22" s="283">
        <v>22338500</v>
      </c>
      <c r="C22" s="163">
        <v>2059700</v>
      </c>
      <c r="D22" s="171">
        <v>0.1</v>
      </c>
      <c r="E22" s="172">
        <v>3577600</v>
      </c>
      <c r="F22" s="167">
        <v>283800</v>
      </c>
      <c r="G22" s="171">
        <v>0.09</v>
      </c>
      <c r="H22" s="165">
        <v>490200</v>
      </c>
      <c r="I22" s="168">
        <v>103200</v>
      </c>
      <c r="J22" s="171">
        <v>0.27</v>
      </c>
      <c r="K22" s="164">
        <v>26406300</v>
      </c>
      <c r="L22" s="112">
        <v>2446700</v>
      </c>
      <c r="M22" s="352">
        <v>0.1</v>
      </c>
      <c r="N22" s="112">
        <v>23026500</v>
      </c>
      <c r="O22" s="173">
        <f t="shared" si="0"/>
        <v>0.8720078163165608</v>
      </c>
      <c r="P22" s="108">
        <f>Volume!K22</f>
        <v>48</v>
      </c>
      <c r="Q22" s="69">
        <f>Volume!J22</f>
        <v>51.3</v>
      </c>
      <c r="R22" s="237">
        <f t="shared" si="1"/>
        <v>135.464319</v>
      </c>
      <c r="S22" s="103">
        <f t="shared" si="2"/>
        <v>118.125945</v>
      </c>
      <c r="T22" s="109">
        <f t="shared" si="3"/>
        <v>23959600</v>
      </c>
      <c r="U22" s="103">
        <f t="shared" si="4"/>
        <v>10.211773151471643</v>
      </c>
      <c r="V22" s="103">
        <f t="shared" si="5"/>
        <v>114.596505</v>
      </c>
      <c r="W22" s="103">
        <f t="shared" si="6"/>
        <v>18.353088</v>
      </c>
      <c r="X22" s="103">
        <f t="shared" si="7"/>
        <v>2.514726</v>
      </c>
      <c r="Y22" s="103">
        <f t="shared" si="8"/>
        <v>115.00608</v>
      </c>
      <c r="Z22" s="237">
        <f t="shared" si="9"/>
        <v>20.458238999999992</v>
      </c>
      <c r="AB22" s="77"/>
    </row>
    <row r="23" spans="1:28" s="58" customFormat="1" ht="15">
      <c r="A23" s="193" t="s">
        <v>136</v>
      </c>
      <c r="B23" s="164">
        <v>18799175</v>
      </c>
      <c r="C23" s="162">
        <v>530025</v>
      </c>
      <c r="D23" s="170">
        <v>0.03</v>
      </c>
      <c r="E23" s="164">
        <v>5137900</v>
      </c>
      <c r="F23" s="112">
        <v>85950</v>
      </c>
      <c r="G23" s="170">
        <v>0.02</v>
      </c>
      <c r="H23" s="164">
        <v>764000</v>
      </c>
      <c r="I23" s="112">
        <v>9550</v>
      </c>
      <c r="J23" s="170">
        <v>0.01</v>
      </c>
      <c r="K23" s="164">
        <v>24701075</v>
      </c>
      <c r="L23" s="112">
        <v>625525</v>
      </c>
      <c r="M23" s="127">
        <v>0.03</v>
      </c>
      <c r="N23" s="112">
        <v>23364075</v>
      </c>
      <c r="O23" s="173">
        <f t="shared" si="0"/>
        <v>0.945872801082544</v>
      </c>
      <c r="P23" s="108">
        <f>Volume!K23</f>
        <v>39.05</v>
      </c>
      <c r="Q23" s="69">
        <f>Volume!J23</f>
        <v>38.85</v>
      </c>
      <c r="R23" s="237">
        <f t="shared" si="1"/>
        <v>95.963676375</v>
      </c>
      <c r="S23" s="103">
        <f t="shared" si="2"/>
        <v>90.769431375</v>
      </c>
      <c r="T23" s="109">
        <f t="shared" si="3"/>
        <v>24075550</v>
      </c>
      <c r="U23" s="103">
        <f t="shared" si="4"/>
        <v>2.598175327251091</v>
      </c>
      <c r="V23" s="103">
        <f t="shared" si="5"/>
        <v>73.034794875</v>
      </c>
      <c r="W23" s="103">
        <f t="shared" si="6"/>
        <v>19.9607415</v>
      </c>
      <c r="X23" s="103">
        <f t="shared" si="7"/>
        <v>2.96814</v>
      </c>
      <c r="Y23" s="103">
        <f t="shared" si="8"/>
        <v>94.01502274999999</v>
      </c>
      <c r="Z23" s="237">
        <f t="shared" si="9"/>
        <v>1.94865362500002</v>
      </c>
      <c r="AA23" s="78"/>
      <c r="AB23" s="77"/>
    </row>
    <row r="24" spans="1:28" s="58" customFormat="1" ht="15">
      <c r="A24" s="193" t="s">
        <v>157</v>
      </c>
      <c r="B24" s="164">
        <v>2056950</v>
      </c>
      <c r="C24" s="162">
        <v>16100</v>
      </c>
      <c r="D24" s="170">
        <v>0.01</v>
      </c>
      <c r="E24" s="164">
        <v>1750</v>
      </c>
      <c r="F24" s="112">
        <v>0</v>
      </c>
      <c r="G24" s="170">
        <v>0</v>
      </c>
      <c r="H24" s="164">
        <v>0</v>
      </c>
      <c r="I24" s="112">
        <v>0</v>
      </c>
      <c r="J24" s="170">
        <v>0</v>
      </c>
      <c r="K24" s="164">
        <v>2058700</v>
      </c>
      <c r="L24" s="112">
        <v>16100</v>
      </c>
      <c r="M24" s="127">
        <v>0.01</v>
      </c>
      <c r="N24" s="112">
        <v>1815450</v>
      </c>
      <c r="O24" s="173">
        <f t="shared" si="0"/>
        <v>0.8818429105746345</v>
      </c>
      <c r="P24" s="108">
        <f>Volume!K24</f>
        <v>712.35</v>
      </c>
      <c r="Q24" s="69">
        <f>Volume!J24</f>
        <v>716.5</v>
      </c>
      <c r="R24" s="237">
        <f t="shared" si="1"/>
        <v>147.505855</v>
      </c>
      <c r="S24" s="103">
        <f t="shared" si="2"/>
        <v>130.0769925</v>
      </c>
      <c r="T24" s="109">
        <f t="shared" si="3"/>
        <v>2042600</v>
      </c>
      <c r="U24" s="103">
        <f t="shared" si="4"/>
        <v>0.7882111034955449</v>
      </c>
      <c r="V24" s="103">
        <f t="shared" si="5"/>
        <v>147.3804675</v>
      </c>
      <c r="W24" s="103">
        <f t="shared" si="6"/>
        <v>0.1253875</v>
      </c>
      <c r="X24" s="103">
        <f t="shared" si="7"/>
        <v>0</v>
      </c>
      <c r="Y24" s="103">
        <f t="shared" si="8"/>
        <v>145.504611</v>
      </c>
      <c r="Z24" s="237">
        <f t="shared" si="9"/>
        <v>2.0012439999999856</v>
      </c>
      <c r="AA24" s="78"/>
      <c r="AB24" s="77"/>
    </row>
    <row r="25" spans="1:28" s="58" customFormat="1" ht="15">
      <c r="A25" s="193" t="s">
        <v>193</v>
      </c>
      <c r="B25" s="164">
        <v>1337700</v>
      </c>
      <c r="C25" s="162">
        <v>-48800</v>
      </c>
      <c r="D25" s="170">
        <v>-0.04</v>
      </c>
      <c r="E25" s="164">
        <v>56000</v>
      </c>
      <c r="F25" s="112">
        <v>-3800</v>
      </c>
      <c r="G25" s="170">
        <v>-0.06</v>
      </c>
      <c r="H25" s="164">
        <v>6400</v>
      </c>
      <c r="I25" s="112">
        <v>200</v>
      </c>
      <c r="J25" s="170">
        <v>0.03</v>
      </c>
      <c r="K25" s="164">
        <v>1400100</v>
      </c>
      <c r="L25" s="112">
        <v>-52400</v>
      </c>
      <c r="M25" s="127">
        <v>-0.04</v>
      </c>
      <c r="N25" s="112">
        <v>1295700</v>
      </c>
      <c r="O25" s="173">
        <f t="shared" si="0"/>
        <v>0.9254338975787444</v>
      </c>
      <c r="P25" s="108">
        <f>Volume!K25</f>
        <v>2281</v>
      </c>
      <c r="Q25" s="69">
        <f>Volume!J25</f>
        <v>2383.65</v>
      </c>
      <c r="R25" s="237">
        <f t="shared" si="1"/>
        <v>333.7348365</v>
      </c>
      <c r="S25" s="103">
        <f t="shared" si="2"/>
        <v>308.8495305</v>
      </c>
      <c r="T25" s="109">
        <f t="shared" si="3"/>
        <v>1452500</v>
      </c>
      <c r="U25" s="103">
        <f t="shared" si="4"/>
        <v>-3.6075731497418246</v>
      </c>
      <c r="V25" s="103">
        <f t="shared" si="5"/>
        <v>318.8608605</v>
      </c>
      <c r="W25" s="103">
        <f t="shared" si="6"/>
        <v>13.34844</v>
      </c>
      <c r="X25" s="103">
        <f t="shared" si="7"/>
        <v>1.525536</v>
      </c>
      <c r="Y25" s="103">
        <f t="shared" si="8"/>
        <v>331.31525</v>
      </c>
      <c r="Z25" s="237">
        <f t="shared" si="9"/>
        <v>2.41958649999998</v>
      </c>
      <c r="AA25" s="78"/>
      <c r="AB25" s="77"/>
    </row>
    <row r="26" spans="1:28" s="58" customFormat="1" ht="15">
      <c r="A26" s="193" t="s">
        <v>280</v>
      </c>
      <c r="B26" s="164">
        <v>9764100</v>
      </c>
      <c r="C26" s="162">
        <v>28500</v>
      </c>
      <c r="D26" s="170">
        <v>0</v>
      </c>
      <c r="E26" s="164">
        <v>1020300</v>
      </c>
      <c r="F26" s="112">
        <v>9500</v>
      </c>
      <c r="G26" s="170">
        <v>0.01</v>
      </c>
      <c r="H26" s="164">
        <v>47500</v>
      </c>
      <c r="I26" s="112">
        <v>0</v>
      </c>
      <c r="J26" s="170">
        <v>0</v>
      </c>
      <c r="K26" s="164">
        <v>10831900</v>
      </c>
      <c r="L26" s="112">
        <v>38000</v>
      </c>
      <c r="M26" s="127">
        <v>0</v>
      </c>
      <c r="N26" s="112">
        <v>10195400</v>
      </c>
      <c r="O26" s="173">
        <f t="shared" si="0"/>
        <v>0.9412383792317137</v>
      </c>
      <c r="P26" s="108">
        <f>Volume!K26</f>
        <v>162.5</v>
      </c>
      <c r="Q26" s="69">
        <f>Volume!J26</f>
        <v>162</v>
      </c>
      <c r="R26" s="237">
        <f t="shared" si="1"/>
        <v>175.47678</v>
      </c>
      <c r="S26" s="103">
        <f t="shared" si="2"/>
        <v>165.16548</v>
      </c>
      <c r="T26" s="109">
        <f t="shared" si="3"/>
        <v>10793900</v>
      </c>
      <c r="U26" s="103">
        <f t="shared" si="4"/>
        <v>0.35205069530012323</v>
      </c>
      <c r="V26" s="103">
        <f t="shared" si="5"/>
        <v>158.17842</v>
      </c>
      <c r="W26" s="103">
        <f t="shared" si="6"/>
        <v>16.52886</v>
      </c>
      <c r="X26" s="103">
        <f t="shared" si="7"/>
        <v>0.7695</v>
      </c>
      <c r="Y26" s="103">
        <f t="shared" si="8"/>
        <v>175.400875</v>
      </c>
      <c r="Z26" s="237">
        <f t="shared" si="9"/>
        <v>0.07590499999997746</v>
      </c>
      <c r="AA26" s="78"/>
      <c r="AB26" s="77"/>
    </row>
    <row r="27" spans="1:28" s="8" customFormat="1" ht="15">
      <c r="A27" s="193" t="s">
        <v>281</v>
      </c>
      <c r="B27" s="164">
        <v>14275200</v>
      </c>
      <c r="C27" s="162">
        <v>-240000</v>
      </c>
      <c r="D27" s="170">
        <v>-0.02</v>
      </c>
      <c r="E27" s="164">
        <v>2966400</v>
      </c>
      <c r="F27" s="112">
        <v>-86400</v>
      </c>
      <c r="G27" s="170">
        <v>-0.03</v>
      </c>
      <c r="H27" s="164">
        <v>643200</v>
      </c>
      <c r="I27" s="112">
        <v>9600</v>
      </c>
      <c r="J27" s="170">
        <v>0.02</v>
      </c>
      <c r="K27" s="164">
        <v>17884800</v>
      </c>
      <c r="L27" s="112">
        <v>-316800</v>
      </c>
      <c r="M27" s="127">
        <v>-0.02</v>
      </c>
      <c r="N27" s="112">
        <v>16838400</v>
      </c>
      <c r="O27" s="173">
        <f t="shared" si="0"/>
        <v>0.9414922168545357</v>
      </c>
      <c r="P27" s="108">
        <f>Volume!K27</f>
        <v>72.75</v>
      </c>
      <c r="Q27" s="69">
        <f>Volume!J27</f>
        <v>71.7</v>
      </c>
      <c r="R27" s="237">
        <f t="shared" si="1"/>
        <v>128.234016</v>
      </c>
      <c r="S27" s="103">
        <f t="shared" si="2"/>
        <v>120.731328</v>
      </c>
      <c r="T27" s="109">
        <f t="shared" si="3"/>
        <v>18201600</v>
      </c>
      <c r="U27" s="103">
        <f t="shared" si="4"/>
        <v>-1.740506329113924</v>
      </c>
      <c r="V27" s="103">
        <f t="shared" si="5"/>
        <v>102.353184</v>
      </c>
      <c r="W27" s="103">
        <f t="shared" si="6"/>
        <v>21.269088</v>
      </c>
      <c r="X27" s="103">
        <f t="shared" si="7"/>
        <v>4.611744</v>
      </c>
      <c r="Y27" s="103">
        <f t="shared" si="8"/>
        <v>132.41664</v>
      </c>
      <c r="Z27" s="237">
        <f t="shared" si="9"/>
        <v>-4.182624000000004</v>
      </c>
      <c r="AA27"/>
      <c r="AB27" s="77"/>
    </row>
    <row r="28" spans="1:28" s="8" customFormat="1" ht="15">
      <c r="A28" s="193" t="s">
        <v>76</v>
      </c>
      <c r="B28" s="164">
        <v>7134400</v>
      </c>
      <c r="C28" s="162">
        <v>247800</v>
      </c>
      <c r="D28" s="170">
        <v>0.04</v>
      </c>
      <c r="E28" s="164">
        <v>44800</v>
      </c>
      <c r="F28" s="112">
        <v>0</v>
      </c>
      <c r="G28" s="170">
        <v>0</v>
      </c>
      <c r="H28" s="164">
        <v>11200</v>
      </c>
      <c r="I28" s="112">
        <v>1400</v>
      </c>
      <c r="J28" s="170">
        <v>0.14</v>
      </c>
      <c r="K28" s="164">
        <v>7190400</v>
      </c>
      <c r="L28" s="112">
        <v>249200</v>
      </c>
      <c r="M28" s="127">
        <v>0.04</v>
      </c>
      <c r="N28" s="112">
        <v>5824000</v>
      </c>
      <c r="O28" s="173">
        <f t="shared" si="0"/>
        <v>0.8099688473520249</v>
      </c>
      <c r="P28" s="108">
        <f>Volume!K28</f>
        <v>300.05</v>
      </c>
      <c r="Q28" s="69">
        <f>Volume!J28</f>
        <v>304.5</v>
      </c>
      <c r="R28" s="237">
        <f t="shared" si="1"/>
        <v>218.94768</v>
      </c>
      <c r="S28" s="103">
        <f t="shared" si="2"/>
        <v>177.3408</v>
      </c>
      <c r="T28" s="109">
        <f t="shared" si="3"/>
        <v>6941200</v>
      </c>
      <c r="U28" s="103">
        <f t="shared" si="4"/>
        <v>3.5901573215006053</v>
      </c>
      <c r="V28" s="103">
        <f t="shared" si="5"/>
        <v>217.24248</v>
      </c>
      <c r="W28" s="103">
        <f t="shared" si="6"/>
        <v>1.36416</v>
      </c>
      <c r="X28" s="103">
        <f t="shared" si="7"/>
        <v>0.34104</v>
      </c>
      <c r="Y28" s="103">
        <f t="shared" si="8"/>
        <v>208.270706</v>
      </c>
      <c r="Z28" s="237">
        <f t="shared" si="9"/>
        <v>10.676974000000001</v>
      </c>
      <c r="AA28"/>
      <c r="AB28" s="77"/>
    </row>
    <row r="29" spans="1:28" s="58" customFormat="1" ht="15">
      <c r="A29" s="193" t="s">
        <v>77</v>
      </c>
      <c r="B29" s="164">
        <v>4763300</v>
      </c>
      <c r="C29" s="162">
        <v>-131100</v>
      </c>
      <c r="D29" s="170">
        <v>-0.03</v>
      </c>
      <c r="E29" s="164">
        <v>425600</v>
      </c>
      <c r="F29" s="112">
        <v>13300</v>
      </c>
      <c r="G29" s="170">
        <v>0.03</v>
      </c>
      <c r="H29" s="164">
        <v>359100</v>
      </c>
      <c r="I29" s="112">
        <v>-5700</v>
      </c>
      <c r="J29" s="170">
        <v>-0.02</v>
      </c>
      <c r="K29" s="164">
        <v>5548000</v>
      </c>
      <c r="L29" s="112">
        <v>-123500</v>
      </c>
      <c r="M29" s="127">
        <v>-0.02</v>
      </c>
      <c r="N29" s="112">
        <v>5141400</v>
      </c>
      <c r="O29" s="173">
        <f t="shared" si="0"/>
        <v>0.9267123287671233</v>
      </c>
      <c r="P29" s="108">
        <f>Volume!K29</f>
        <v>267</v>
      </c>
      <c r="Q29" s="69">
        <f>Volume!J29</f>
        <v>264.55</v>
      </c>
      <c r="R29" s="237">
        <f t="shared" si="1"/>
        <v>146.77234</v>
      </c>
      <c r="S29" s="103">
        <f t="shared" si="2"/>
        <v>136.015737</v>
      </c>
      <c r="T29" s="109">
        <f t="shared" si="3"/>
        <v>5671500</v>
      </c>
      <c r="U29" s="103">
        <f t="shared" si="4"/>
        <v>-2.1775544388609713</v>
      </c>
      <c r="V29" s="103">
        <f t="shared" si="5"/>
        <v>126.0131015</v>
      </c>
      <c r="W29" s="103">
        <f t="shared" si="6"/>
        <v>11.259248</v>
      </c>
      <c r="X29" s="103">
        <f t="shared" si="7"/>
        <v>9.4999905</v>
      </c>
      <c r="Y29" s="103">
        <f t="shared" si="8"/>
        <v>151.42905</v>
      </c>
      <c r="Z29" s="237">
        <f t="shared" si="9"/>
        <v>-4.6567099999999755</v>
      </c>
      <c r="AA29"/>
      <c r="AB29" s="77"/>
    </row>
    <row r="30" spans="1:28" s="7" customFormat="1" ht="15">
      <c r="A30" s="193" t="s">
        <v>282</v>
      </c>
      <c r="B30" s="283">
        <v>2128350</v>
      </c>
      <c r="C30" s="163">
        <v>-67200</v>
      </c>
      <c r="D30" s="171">
        <v>-0.03</v>
      </c>
      <c r="E30" s="172">
        <v>12600</v>
      </c>
      <c r="F30" s="167">
        <v>0</v>
      </c>
      <c r="G30" s="171">
        <v>0</v>
      </c>
      <c r="H30" s="165">
        <v>0</v>
      </c>
      <c r="I30" s="168">
        <v>0</v>
      </c>
      <c r="J30" s="171">
        <v>0</v>
      </c>
      <c r="K30" s="164">
        <v>2140950</v>
      </c>
      <c r="L30" s="112">
        <v>-67200</v>
      </c>
      <c r="M30" s="352">
        <v>-0.03</v>
      </c>
      <c r="N30" s="112">
        <v>2023350</v>
      </c>
      <c r="O30" s="173">
        <f t="shared" si="0"/>
        <v>0.9450711132908288</v>
      </c>
      <c r="P30" s="108">
        <f>Volume!K30</f>
        <v>171.65</v>
      </c>
      <c r="Q30" s="69">
        <f>Volume!J30</f>
        <v>175.35</v>
      </c>
      <c r="R30" s="237">
        <f t="shared" si="1"/>
        <v>37.54155825</v>
      </c>
      <c r="S30" s="103">
        <f t="shared" si="2"/>
        <v>35.47944225</v>
      </c>
      <c r="T30" s="109">
        <f t="shared" si="3"/>
        <v>2208150</v>
      </c>
      <c r="U30" s="103">
        <f t="shared" si="4"/>
        <v>-3.0432715168806466</v>
      </c>
      <c r="V30" s="103">
        <f t="shared" si="5"/>
        <v>37.32061725</v>
      </c>
      <c r="W30" s="103">
        <f t="shared" si="6"/>
        <v>0.220941</v>
      </c>
      <c r="X30" s="103">
        <f t="shared" si="7"/>
        <v>0</v>
      </c>
      <c r="Y30" s="103">
        <f t="shared" si="8"/>
        <v>37.90289475</v>
      </c>
      <c r="Z30" s="237">
        <f t="shared" si="9"/>
        <v>-0.36133650000000017</v>
      </c>
      <c r="AB30" s="77"/>
    </row>
    <row r="31" spans="1:28" s="7" customFormat="1" ht="15">
      <c r="A31" s="193" t="s">
        <v>34</v>
      </c>
      <c r="B31" s="283">
        <v>1034000</v>
      </c>
      <c r="C31" s="163">
        <v>-4950</v>
      </c>
      <c r="D31" s="171">
        <v>0</v>
      </c>
      <c r="E31" s="172">
        <v>550</v>
      </c>
      <c r="F31" s="167">
        <v>0</v>
      </c>
      <c r="G31" s="171">
        <v>0</v>
      </c>
      <c r="H31" s="165">
        <v>0</v>
      </c>
      <c r="I31" s="168">
        <v>0</v>
      </c>
      <c r="J31" s="171">
        <v>0</v>
      </c>
      <c r="K31" s="164">
        <v>1034550</v>
      </c>
      <c r="L31" s="112">
        <v>-4950</v>
      </c>
      <c r="M31" s="352">
        <v>0</v>
      </c>
      <c r="N31" s="112">
        <v>1021625</v>
      </c>
      <c r="O31" s="173">
        <f t="shared" si="0"/>
        <v>0.9875066454013822</v>
      </c>
      <c r="P31" s="108">
        <f>Volume!K31</f>
        <v>1799.45</v>
      </c>
      <c r="Q31" s="69">
        <f>Volume!J31</f>
        <v>1806.75</v>
      </c>
      <c r="R31" s="237">
        <f t="shared" si="1"/>
        <v>186.91732125</v>
      </c>
      <c r="S31" s="103">
        <f t="shared" si="2"/>
        <v>184.582096875</v>
      </c>
      <c r="T31" s="109">
        <f t="shared" si="3"/>
        <v>1039500</v>
      </c>
      <c r="U31" s="103">
        <f t="shared" si="4"/>
        <v>-0.4761904761904762</v>
      </c>
      <c r="V31" s="103">
        <f t="shared" si="5"/>
        <v>186.81795</v>
      </c>
      <c r="W31" s="103">
        <f t="shared" si="6"/>
        <v>0.09937125</v>
      </c>
      <c r="X31" s="103">
        <f t="shared" si="7"/>
        <v>0</v>
      </c>
      <c r="Y31" s="103">
        <f t="shared" si="8"/>
        <v>187.0528275</v>
      </c>
      <c r="Z31" s="237">
        <f t="shared" si="9"/>
        <v>-0.13550625000002015</v>
      </c>
      <c r="AB31" s="77"/>
    </row>
    <row r="32" spans="1:28" s="58" customFormat="1" ht="15">
      <c r="A32" s="193" t="s">
        <v>283</v>
      </c>
      <c r="B32" s="164">
        <v>940000</v>
      </c>
      <c r="C32" s="162">
        <v>8500</v>
      </c>
      <c r="D32" s="170">
        <v>0.01</v>
      </c>
      <c r="E32" s="164">
        <v>11250</v>
      </c>
      <c r="F32" s="112">
        <v>0</v>
      </c>
      <c r="G32" s="170">
        <v>0</v>
      </c>
      <c r="H32" s="164">
        <v>2750</v>
      </c>
      <c r="I32" s="112">
        <v>0</v>
      </c>
      <c r="J32" s="170">
        <v>0</v>
      </c>
      <c r="K32" s="164">
        <v>954000</v>
      </c>
      <c r="L32" s="112">
        <v>8500</v>
      </c>
      <c r="M32" s="127">
        <v>0.01</v>
      </c>
      <c r="N32" s="112">
        <v>888750</v>
      </c>
      <c r="O32" s="173">
        <f t="shared" si="0"/>
        <v>0.9316037735849056</v>
      </c>
      <c r="P32" s="108">
        <f>Volume!K32</f>
        <v>1199.5</v>
      </c>
      <c r="Q32" s="69">
        <f>Volume!J32</f>
        <v>1235.8</v>
      </c>
      <c r="R32" s="237">
        <f t="shared" si="1"/>
        <v>117.89532</v>
      </c>
      <c r="S32" s="103">
        <f t="shared" si="2"/>
        <v>109.831725</v>
      </c>
      <c r="T32" s="109">
        <f t="shared" si="3"/>
        <v>945500</v>
      </c>
      <c r="U32" s="103">
        <f t="shared" si="4"/>
        <v>0.8989952406134322</v>
      </c>
      <c r="V32" s="103">
        <f t="shared" si="5"/>
        <v>116.1652</v>
      </c>
      <c r="W32" s="103">
        <f t="shared" si="6"/>
        <v>1.390275</v>
      </c>
      <c r="X32" s="103">
        <f t="shared" si="7"/>
        <v>0.339845</v>
      </c>
      <c r="Y32" s="103">
        <f t="shared" si="8"/>
        <v>113.412725</v>
      </c>
      <c r="Z32" s="237">
        <f t="shared" si="9"/>
        <v>4.482595000000003</v>
      </c>
      <c r="AA32" s="78"/>
      <c r="AB32" s="77"/>
    </row>
    <row r="33" spans="1:28" s="58" customFormat="1" ht="15">
      <c r="A33" s="193" t="s">
        <v>137</v>
      </c>
      <c r="B33" s="164">
        <v>11090000</v>
      </c>
      <c r="C33" s="162">
        <v>58000</v>
      </c>
      <c r="D33" s="170">
        <v>0.01</v>
      </c>
      <c r="E33" s="164">
        <v>101000</v>
      </c>
      <c r="F33" s="112">
        <v>1000</v>
      </c>
      <c r="G33" s="170">
        <v>0.01</v>
      </c>
      <c r="H33" s="164">
        <v>10000</v>
      </c>
      <c r="I33" s="112">
        <v>-20000</v>
      </c>
      <c r="J33" s="170">
        <v>-0.67</v>
      </c>
      <c r="K33" s="164">
        <v>11201000</v>
      </c>
      <c r="L33" s="112">
        <v>39000</v>
      </c>
      <c r="M33" s="127">
        <v>0</v>
      </c>
      <c r="N33" s="112">
        <v>9820000</v>
      </c>
      <c r="O33" s="173">
        <f t="shared" si="0"/>
        <v>0.8767074368359968</v>
      </c>
      <c r="P33" s="108">
        <f>Volume!K33</f>
        <v>309.6</v>
      </c>
      <c r="Q33" s="69">
        <f>Volume!J33</f>
        <v>304.95</v>
      </c>
      <c r="R33" s="237">
        <f t="shared" si="1"/>
        <v>341.574495</v>
      </c>
      <c r="S33" s="103">
        <f t="shared" si="2"/>
        <v>299.4609</v>
      </c>
      <c r="T33" s="109">
        <f t="shared" si="3"/>
        <v>11162000</v>
      </c>
      <c r="U33" s="103">
        <f t="shared" si="4"/>
        <v>0.34939974914889804</v>
      </c>
      <c r="V33" s="103">
        <f t="shared" si="5"/>
        <v>338.18955</v>
      </c>
      <c r="W33" s="103">
        <f t="shared" si="6"/>
        <v>3.079995</v>
      </c>
      <c r="X33" s="103">
        <f t="shared" si="7"/>
        <v>0.30495</v>
      </c>
      <c r="Y33" s="103">
        <f t="shared" si="8"/>
        <v>345.57552000000004</v>
      </c>
      <c r="Z33" s="237">
        <f t="shared" si="9"/>
        <v>-4.001025000000027</v>
      </c>
      <c r="AA33" s="78"/>
      <c r="AB33" s="77"/>
    </row>
    <row r="34" spans="1:28" s="7" customFormat="1" ht="15">
      <c r="A34" s="193" t="s">
        <v>231</v>
      </c>
      <c r="B34" s="164">
        <v>11868500</v>
      </c>
      <c r="C34" s="162">
        <v>475500</v>
      </c>
      <c r="D34" s="170">
        <v>0.04</v>
      </c>
      <c r="E34" s="164">
        <v>314000</v>
      </c>
      <c r="F34" s="112">
        <v>-7500</v>
      </c>
      <c r="G34" s="170">
        <v>-0.02</v>
      </c>
      <c r="H34" s="164">
        <v>85000</v>
      </c>
      <c r="I34" s="112">
        <v>1500</v>
      </c>
      <c r="J34" s="170">
        <v>0.02</v>
      </c>
      <c r="K34" s="164">
        <v>12267500</v>
      </c>
      <c r="L34" s="112">
        <v>469500</v>
      </c>
      <c r="M34" s="127">
        <v>0.04</v>
      </c>
      <c r="N34" s="112">
        <v>10813000</v>
      </c>
      <c r="O34" s="173">
        <f t="shared" si="0"/>
        <v>0.8814346851436723</v>
      </c>
      <c r="P34" s="108">
        <f>Volume!K34</f>
        <v>884.7</v>
      </c>
      <c r="Q34" s="69">
        <f>Volume!J34</f>
        <v>896.5</v>
      </c>
      <c r="R34" s="237">
        <f t="shared" si="1"/>
        <v>1099.781375</v>
      </c>
      <c r="S34" s="103">
        <f t="shared" si="2"/>
        <v>969.38545</v>
      </c>
      <c r="T34" s="109">
        <f t="shared" si="3"/>
        <v>11798000</v>
      </c>
      <c r="U34" s="103">
        <f t="shared" si="4"/>
        <v>3.9794880488218345</v>
      </c>
      <c r="V34" s="103">
        <f t="shared" si="5"/>
        <v>1064.011025</v>
      </c>
      <c r="W34" s="103">
        <f t="shared" si="6"/>
        <v>28.1501</v>
      </c>
      <c r="X34" s="103">
        <f t="shared" si="7"/>
        <v>7.62025</v>
      </c>
      <c r="Y34" s="103">
        <f t="shared" si="8"/>
        <v>1043.76906</v>
      </c>
      <c r="Z34" s="237">
        <f t="shared" si="9"/>
        <v>56.012314999999944</v>
      </c>
      <c r="AB34" s="77"/>
    </row>
    <row r="35" spans="1:28" s="7" customFormat="1" ht="15">
      <c r="A35" s="193" t="s">
        <v>1</v>
      </c>
      <c r="B35" s="283">
        <v>3078900</v>
      </c>
      <c r="C35" s="163">
        <v>30900</v>
      </c>
      <c r="D35" s="171">
        <v>0.01</v>
      </c>
      <c r="E35" s="172">
        <v>11100</v>
      </c>
      <c r="F35" s="167">
        <v>300</v>
      </c>
      <c r="G35" s="171">
        <v>0.03</v>
      </c>
      <c r="H35" s="165">
        <v>6000</v>
      </c>
      <c r="I35" s="168">
        <v>0</v>
      </c>
      <c r="J35" s="171">
        <v>0</v>
      </c>
      <c r="K35" s="164">
        <v>3096000</v>
      </c>
      <c r="L35" s="112">
        <v>31200</v>
      </c>
      <c r="M35" s="352">
        <v>0.01</v>
      </c>
      <c r="N35" s="112">
        <v>2677500</v>
      </c>
      <c r="O35" s="173">
        <f t="shared" si="0"/>
        <v>0.8648255813953488</v>
      </c>
      <c r="P35" s="108">
        <f>Volume!K35</f>
        <v>1631.95</v>
      </c>
      <c r="Q35" s="69">
        <f>Volume!J35</f>
        <v>1654.35</v>
      </c>
      <c r="R35" s="237">
        <f t="shared" si="1"/>
        <v>512.18676</v>
      </c>
      <c r="S35" s="103">
        <f t="shared" si="2"/>
        <v>442.9522125</v>
      </c>
      <c r="T35" s="109">
        <f t="shared" si="3"/>
        <v>3064800</v>
      </c>
      <c r="U35" s="103">
        <f t="shared" si="4"/>
        <v>1.0180109631949883</v>
      </c>
      <c r="V35" s="103">
        <f t="shared" si="5"/>
        <v>509.3578215</v>
      </c>
      <c r="W35" s="103">
        <f t="shared" si="6"/>
        <v>1.8363285</v>
      </c>
      <c r="X35" s="103">
        <f t="shared" si="7"/>
        <v>0.99261</v>
      </c>
      <c r="Y35" s="103">
        <f t="shared" si="8"/>
        <v>500.160036</v>
      </c>
      <c r="Z35" s="237">
        <f t="shared" si="9"/>
        <v>12.026724000000058</v>
      </c>
      <c r="AB35" s="77"/>
    </row>
    <row r="36" spans="1:28" s="7" customFormat="1" ht="15">
      <c r="A36" s="193" t="s">
        <v>158</v>
      </c>
      <c r="B36" s="283">
        <v>4005200</v>
      </c>
      <c r="C36" s="163">
        <v>-286900</v>
      </c>
      <c r="D36" s="171">
        <v>-0.07</v>
      </c>
      <c r="E36" s="172">
        <v>313500</v>
      </c>
      <c r="F36" s="167">
        <v>3800</v>
      </c>
      <c r="G36" s="171">
        <v>0.01</v>
      </c>
      <c r="H36" s="165">
        <v>9500</v>
      </c>
      <c r="I36" s="168">
        <v>0</v>
      </c>
      <c r="J36" s="171">
        <v>0</v>
      </c>
      <c r="K36" s="164">
        <v>4328200</v>
      </c>
      <c r="L36" s="112">
        <v>-283100</v>
      </c>
      <c r="M36" s="352">
        <v>-0.06</v>
      </c>
      <c r="N36" s="112">
        <v>4113500</v>
      </c>
      <c r="O36" s="173">
        <f t="shared" si="0"/>
        <v>0.9503950834064969</v>
      </c>
      <c r="P36" s="108">
        <f>Volume!K36</f>
        <v>118.8</v>
      </c>
      <c r="Q36" s="69">
        <f>Volume!J36</f>
        <v>119.75</v>
      </c>
      <c r="R36" s="237">
        <f t="shared" si="1"/>
        <v>51.830195</v>
      </c>
      <c r="S36" s="103">
        <f t="shared" si="2"/>
        <v>49.2591625</v>
      </c>
      <c r="T36" s="109">
        <f t="shared" si="3"/>
        <v>4611300</v>
      </c>
      <c r="U36" s="103">
        <f t="shared" si="4"/>
        <v>-6.139266584260404</v>
      </c>
      <c r="V36" s="103">
        <f t="shared" si="5"/>
        <v>47.96227</v>
      </c>
      <c r="W36" s="103">
        <f t="shared" si="6"/>
        <v>3.7541625</v>
      </c>
      <c r="X36" s="103">
        <f t="shared" si="7"/>
        <v>0.1137625</v>
      </c>
      <c r="Y36" s="103">
        <f t="shared" si="8"/>
        <v>54.782244</v>
      </c>
      <c r="Z36" s="237">
        <f t="shared" si="9"/>
        <v>-2.9520489999999953</v>
      </c>
      <c r="AB36" s="77"/>
    </row>
    <row r="37" spans="1:28" s="7" customFormat="1" ht="15">
      <c r="A37" s="193" t="s">
        <v>404</v>
      </c>
      <c r="B37" s="283">
        <v>20606850</v>
      </c>
      <c r="C37" s="163">
        <v>-39600</v>
      </c>
      <c r="D37" s="171">
        <v>0</v>
      </c>
      <c r="E37" s="172">
        <v>900900</v>
      </c>
      <c r="F37" s="167">
        <v>0</v>
      </c>
      <c r="G37" s="171">
        <v>0</v>
      </c>
      <c r="H37" s="165">
        <v>14850</v>
      </c>
      <c r="I37" s="168">
        <v>0</v>
      </c>
      <c r="J37" s="171">
        <v>0</v>
      </c>
      <c r="K37" s="164">
        <v>21522600</v>
      </c>
      <c r="L37" s="112">
        <v>-39600</v>
      </c>
      <c r="M37" s="352">
        <v>0</v>
      </c>
      <c r="N37" s="112">
        <v>20522700</v>
      </c>
      <c r="O37" s="173">
        <f t="shared" si="0"/>
        <v>0.953541858325667</v>
      </c>
      <c r="P37" s="108">
        <f>Volume!K37</f>
        <v>37.1</v>
      </c>
      <c r="Q37" s="69">
        <f>Volume!J37</f>
        <v>37.15</v>
      </c>
      <c r="R37" s="237">
        <f t="shared" si="1"/>
        <v>79.956459</v>
      </c>
      <c r="S37" s="103">
        <f t="shared" si="2"/>
        <v>76.2418305</v>
      </c>
      <c r="T37" s="109">
        <f t="shared" si="3"/>
        <v>21562200</v>
      </c>
      <c r="U37" s="103">
        <f t="shared" si="4"/>
        <v>-0.18365472910927455</v>
      </c>
      <c r="V37" s="103">
        <f t="shared" si="5"/>
        <v>76.55444775</v>
      </c>
      <c r="W37" s="103">
        <f t="shared" si="6"/>
        <v>3.3468435</v>
      </c>
      <c r="X37" s="103">
        <f t="shared" si="7"/>
        <v>0.05516775</v>
      </c>
      <c r="Y37" s="103">
        <f t="shared" si="8"/>
        <v>79.995762</v>
      </c>
      <c r="Z37" s="237">
        <f t="shared" si="9"/>
        <v>-0.03930300000000386</v>
      </c>
      <c r="AB37" s="77"/>
    </row>
    <row r="38" spans="1:28" s="7" customFormat="1" ht="15">
      <c r="A38" s="193" t="s">
        <v>405</v>
      </c>
      <c r="B38" s="283">
        <v>2366400</v>
      </c>
      <c r="C38" s="163">
        <v>178500</v>
      </c>
      <c r="D38" s="171">
        <v>0.08</v>
      </c>
      <c r="E38" s="172">
        <v>0</v>
      </c>
      <c r="F38" s="167">
        <v>0</v>
      </c>
      <c r="G38" s="171">
        <v>0</v>
      </c>
      <c r="H38" s="165">
        <v>0</v>
      </c>
      <c r="I38" s="168">
        <v>0</v>
      </c>
      <c r="J38" s="171">
        <v>0</v>
      </c>
      <c r="K38" s="164">
        <v>2366400</v>
      </c>
      <c r="L38" s="112">
        <v>178500</v>
      </c>
      <c r="M38" s="352">
        <v>0.08</v>
      </c>
      <c r="N38" s="112">
        <v>2335800</v>
      </c>
      <c r="O38" s="173">
        <f t="shared" si="0"/>
        <v>0.9870689655172413</v>
      </c>
      <c r="P38" s="108">
        <f>Volume!K38</f>
        <v>300.95</v>
      </c>
      <c r="Q38" s="69">
        <f>Volume!J38</f>
        <v>311.45</v>
      </c>
      <c r="R38" s="237">
        <f t="shared" si="1"/>
        <v>73.701528</v>
      </c>
      <c r="S38" s="103">
        <f t="shared" si="2"/>
        <v>72.748491</v>
      </c>
      <c r="T38" s="109">
        <f t="shared" si="3"/>
        <v>2187900</v>
      </c>
      <c r="U38" s="103">
        <f t="shared" si="4"/>
        <v>8.158508158508159</v>
      </c>
      <c r="V38" s="103">
        <f t="shared" si="5"/>
        <v>73.701528</v>
      </c>
      <c r="W38" s="103">
        <f t="shared" si="6"/>
        <v>0</v>
      </c>
      <c r="X38" s="103">
        <f t="shared" si="7"/>
        <v>0</v>
      </c>
      <c r="Y38" s="103">
        <f t="shared" si="8"/>
        <v>65.8448505</v>
      </c>
      <c r="Z38" s="237">
        <f t="shared" si="9"/>
        <v>7.856677499999989</v>
      </c>
      <c r="AB38" s="77"/>
    </row>
    <row r="39" spans="1:28" s="58" customFormat="1" ht="15">
      <c r="A39" s="193" t="s">
        <v>284</v>
      </c>
      <c r="B39" s="164">
        <v>935400</v>
      </c>
      <c r="C39" s="162">
        <v>-5400</v>
      </c>
      <c r="D39" s="170">
        <v>-0.01</v>
      </c>
      <c r="E39" s="164">
        <v>3900</v>
      </c>
      <c r="F39" s="112">
        <v>-300</v>
      </c>
      <c r="G39" s="170">
        <v>-0.07</v>
      </c>
      <c r="H39" s="164">
        <v>300</v>
      </c>
      <c r="I39" s="112">
        <v>0</v>
      </c>
      <c r="J39" s="170">
        <v>0</v>
      </c>
      <c r="K39" s="164">
        <v>939600</v>
      </c>
      <c r="L39" s="112">
        <v>-5700</v>
      </c>
      <c r="M39" s="127">
        <v>-0.01</v>
      </c>
      <c r="N39" s="112">
        <v>909900</v>
      </c>
      <c r="O39" s="173">
        <f t="shared" si="0"/>
        <v>0.9683908045977011</v>
      </c>
      <c r="P39" s="108">
        <f>Volume!K39</f>
        <v>616.5</v>
      </c>
      <c r="Q39" s="69">
        <f>Volume!J39</f>
        <v>615.2</v>
      </c>
      <c r="R39" s="237">
        <f t="shared" si="1"/>
        <v>57.804192</v>
      </c>
      <c r="S39" s="103">
        <f t="shared" si="2"/>
        <v>55.977048</v>
      </c>
      <c r="T39" s="109">
        <f t="shared" si="3"/>
        <v>945300</v>
      </c>
      <c r="U39" s="103">
        <f t="shared" si="4"/>
        <v>-0.6029831799428753</v>
      </c>
      <c r="V39" s="103">
        <f t="shared" si="5"/>
        <v>57.545808</v>
      </c>
      <c r="W39" s="103">
        <f t="shared" si="6"/>
        <v>0.239928</v>
      </c>
      <c r="X39" s="103">
        <f t="shared" si="7"/>
        <v>0.018456</v>
      </c>
      <c r="Y39" s="103">
        <f t="shared" si="8"/>
        <v>58.277745</v>
      </c>
      <c r="Z39" s="237">
        <f t="shared" si="9"/>
        <v>-0.47355300000000256</v>
      </c>
      <c r="AA39" s="78"/>
      <c r="AB39" s="77"/>
    </row>
    <row r="40" spans="1:28" s="7" customFormat="1" ht="15">
      <c r="A40" s="193" t="s">
        <v>159</v>
      </c>
      <c r="B40" s="164">
        <v>4725000</v>
      </c>
      <c r="C40" s="162">
        <v>-112500</v>
      </c>
      <c r="D40" s="170">
        <v>-0.02</v>
      </c>
      <c r="E40" s="164">
        <v>526500</v>
      </c>
      <c r="F40" s="112">
        <v>-4500</v>
      </c>
      <c r="G40" s="170">
        <v>-0.01</v>
      </c>
      <c r="H40" s="164">
        <v>0</v>
      </c>
      <c r="I40" s="112">
        <v>0</v>
      </c>
      <c r="J40" s="170">
        <v>0</v>
      </c>
      <c r="K40" s="164">
        <v>5251500</v>
      </c>
      <c r="L40" s="112">
        <v>-117000</v>
      </c>
      <c r="M40" s="127">
        <v>-0.02</v>
      </c>
      <c r="N40" s="112">
        <v>3582000</v>
      </c>
      <c r="O40" s="173">
        <f t="shared" si="0"/>
        <v>0.6820908311910883</v>
      </c>
      <c r="P40" s="108">
        <f>Volume!K40</f>
        <v>51.05</v>
      </c>
      <c r="Q40" s="69">
        <f>Volume!J40</f>
        <v>50.95</v>
      </c>
      <c r="R40" s="237">
        <f t="shared" si="1"/>
        <v>26.756392500000004</v>
      </c>
      <c r="S40" s="103">
        <f t="shared" si="2"/>
        <v>18.25029</v>
      </c>
      <c r="T40" s="109">
        <f t="shared" si="3"/>
        <v>5368500</v>
      </c>
      <c r="U40" s="103">
        <f t="shared" si="4"/>
        <v>-2.179379715004191</v>
      </c>
      <c r="V40" s="103">
        <f t="shared" si="5"/>
        <v>24.073875</v>
      </c>
      <c r="W40" s="103">
        <f t="shared" si="6"/>
        <v>2.6825175</v>
      </c>
      <c r="X40" s="103">
        <f t="shared" si="7"/>
        <v>0</v>
      </c>
      <c r="Y40" s="103">
        <f t="shared" si="8"/>
        <v>27.4061925</v>
      </c>
      <c r="Z40" s="237">
        <f t="shared" si="9"/>
        <v>-0.6497999999999955</v>
      </c>
      <c r="AB40" s="77"/>
    </row>
    <row r="41" spans="1:28" s="7" customFormat="1" ht="15">
      <c r="A41" s="193" t="s">
        <v>2</v>
      </c>
      <c r="B41" s="283">
        <v>2798400</v>
      </c>
      <c r="C41" s="163">
        <v>125400</v>
      </c>
      <c r="D41" s="171">
        <v>0.05</v>
      </c>
      <c r="E41" s="172">
        <v>18700</v>
      </c>
      <c r="F41" s="167">
        <v>1100</v>
      </c>
      <c r="G41" s="171">
        <v>0.06</v>
      </c>
      <c r="H41" s="165">
        <v>0</v>
      </c>
      <c r="I41" s="168">
        <v>0</v>
      </c>
      <c r="J41" s="171">
        <v>0</v>
      </c>
      <c r="K41" s="164">
        <v>2817100</v>
      </c>
      <c r="L41" s="112">
        <v>126500</v>
      </c>
      <c r="M41" s="352">
        <v>0.05</v>
      </c>
      <c r="N41" s="112">
        <v>2403500</v>
      </c>
      <c r="O41" s="173">
        <f t="shared" si="0"/>
        <v>0.8531823506442796</v>
      </c>
      <c r="P41" s="108">
        <f>Volume!K41</f>
        <v>331.1</v>
      </c>
      <c r="Q41" s="69">
        <f>Volume!J41</f>
        <v>332.3</v>
      </c>
      <c r="R41" s="237">
        <f t="shared" si="1"/>
        <v>93.612233</v>
      </c>
      <c r="S41" s="103">
        <f t="shared" si="2"/>
        <v>79.868305</v>
      </c>
      <c r="T41" s="109">
        <f t="shared" si="3"/>
        <v>2690600</v>
      </c>
      <c r="U41" s="103">
        <f t="shared" si="4"/>
        <v>4.701553556827474</v>
      </c>
      <c r="V41" s="103">
        <f t="shared" si="5"/>
        <v>92.990832</v>
      </c>
      <c r="W41" s="103">
        <f t="shared" si="6"/>
        <v>0.621401</v>
      </c>
      <c r="X41" s="103">
        <f t="shared" si="7"/>
        <v>0</v>
      </c>
      <c r="Y41" s="103">
        <f t="shared" si="8"/>
        <v>89.085766</v>
      </c>
      <c r="Z41" s="237">
        <f t="shared" si="9"/>
        <v>4.526466999999997</v>
      </c>
      <c r="AB41" s="77"/>
    </row>
    <row r="42" spans="1:28" s="7" customFormat="1" ht="15">
      <c r="A42" s="193" t="s">
        <v>406</v>
      </c>
      <c r="B42" s="283">
        <v>5769550</v>
      </c>
      <c r="C42" s="163">
        <v>-27600</v>
      </c>
      <c r="D42" s="171">
        <v>0</v>
      </c>
      <c r="E42" s="172">
        <v>2300</v>
      </c>
      <c r="F42" s="167">
        <v>0</v>
      </c>
      <c r="G42" s="171">
        <v>0</v>
      </c>
      <c r="H42" s="165">
        <v>0</v>
      </c>
      <c r="I42" s="168">
        <v>0</v>
      </c>
      <c r="J42" s="171">
        <v>0</v>
      </c>
      <c r="K42" s="164">
        <v>5771850</v>
      </c>
      <c r="L42" s="112">
        <v>-27600</v>
      </c>
      <c r="M42" s="352">
        <v>0</v>
      </c>
      <c r="N42" s="112">
        <v>5736200</v>
      </c>
      <c r="O42" s="173">
        <f t="shared" si="0"/>
        <v>0.9938234708109185</v>
      </c>
      <c r="P42" s="108">
        <f>Volume!K42</f>
        <v>225.3</v>
      </c>
      <c r="Q42" s="69">
        <f>Volume!J42</f>
        <v>220.75</v>
      </c>
      <c r="R42" s="237">
        <f t="shared" si="1"/>
        <v>127.41358875</v>
      </c>
      <c r="S42" s="103">
        <f t="shared" si="2"/>
        <v>126.626615</v>
      </c>
      <c r="T42" s="109">
        <f t="shared" si="3"/>
        <v>5799450</v>
      </c>
      <c r="U42" s="103">
        <f t="shared" si="4"/>
        <v>-0.4759071980963712</v>
      </c>
      <c r="V42" s="103">
        <f t="shared" si="5"/>
        <v>127.36281625</v>
      </c>
      <c r="W42" s="103">
        <f t="shared" si="6"/>
        <v>0.0507725</v>
      </c>
      <c r="X42" s="103">
        <f t="shared" si="7"/>
        <v>0</v>
      </c>
      <c r="Y42" s="103">
        <f t="shared" si="8"/>
        <v>130.6616085</v>
      </c>
      <c r="Z42" s="237">
        <f t="shared" si="9"/>
        <v>-3.2480197499999974</v>
      </c>
      <c r="AB42" s="77"/>
    </row>
    <row r="43" spans="1:28" s="7" customFormat="1" ht="15">
      <c r="A43" s="193" t="s">
        <v>389</v>
      </c>
      <c r="B43" s="283">
        <v>14062500</v>
      </c>
      <c r="C43" s="163">
        <v>665000</v>
      </c>
      <c r="D43" s="171">
        <v>0.05</v>
      </c>
      <c r="E43" s="172">
        <v>1802500</v>
      </c>
      <c r="F43" s="167">
        <v>10000</v>
      </c>
      <c r="G43" s="171">
        <v>0.01</v>
      </c>
      <c r="H43" s="165">
        <v>312500</v>
      </c>
      <c r="I43" s="168">
        <v>0</v>
      </c>
      <c r="J43" s="171">
        <v>0</v>
      </c>
      <c r="K43" s="164">
        <v>16177500</v>
      </c>
      <c r="L43" s="112">
        <v>675000</v>
      </c>
      <c r="M43" s="352">
        <v>0.04</v>
      </c>
      <c r="N43" s="112">
        <v>15462500</v>
      </c>
      <c r="O43" s="173">
        <f t="shared" si="0"/>
        <v>0.9558028125482924</v>
      </c>
      <c r="P43" s="108">
        <f>Volume!K43</f>
        <v>158.1</v>
      </c>
      <c r="Q43" s="69">
        <f>Volume!J43</f>
        <v>159.75</v>
      </c>
      <c r="R43" s="237">
        <f t="shared" si="1"/>
        <v>258.4355625</v>
      </c>
      <c r="S43" s="103">
        <f t="shared" si="2"/>
        <v>247.0134375</v>
      </c>
      <c r="T43" s="109">
        <f t="shared" si="3"/>
        <v>15502500</v>
      </c>
      <c r="U43" s="103">
        <f t="shared" si="4"/>
        <v>4.354136429608127</v>
      </c>
      <c r="V43" s="103">
        <f t="shared" si="5"/>
        <v>224.6484375</v>
      </c>
      <c r="W43" s="103">
        <f t="shared" si="6"/>
        <v>28.7949375</v>
      </c>
      <c r="X43" s="103">
        <f t="shared" si="7"/>
        <v>4.9921875</v>
      </c>
      <c r="Y43" s="103">
        <f t="shared" si="8"/>
        <v>245.094525</v>
      </c>
      <c r="Z43" s="237">
        <f t="shared" si="9"/>
        <v>13.341037499999999</v>
      </c>
      <c r="AB43" s="77"/>
    </row>
    <row r="44" spans="1:28" s="7" customFormat="1" ht="15">
      <c r="A44" s="193" t="s">
        <v>78</v>
      </c>
      <c r="B44" s="164">
        <v>2444800</v>
      </c>
      <c r="C44" s="162">
        <v>65600</v>
      </c>
      <c r="D44" s="170">
        <v>0.03</v>
      </c>
      <c r="E44" s="164">
        <v>28800</v>
      </c>
      <c r="F44" s="112">
        <v>3200</v>
      </c>
      <c r="G44" s="170">
        <v>0.13</v>
      </c>
      <c r="H44" s="164">
        <v>3200</v>
      </c>
      <c r="I44" s="112">
        <v>0</v>
      </c>
      <c r="J44" s="170">
        <v>0</v>
      </c>
      <c r="K44" s="164">
        <v>2476800</v>
      </c>
      <c r="L44" s="112">
        <v>68800</v>
      </c>
      <c r="M44" s="127">
        <v>0.03</v>
      </c>
      <c r="N44" s="112">
        <v>2368000</v>
      </c>
      <c r="O44" s="173">
        <f t="shared" si="0"/>
        <v>0.9560723514211886</v>
      </c>
      <c r="P44" s="108">
        <f>Volume!K44</f>
        <v>284.25</v>
      </c>
      <c r="Q44" s="69">
        <f>Volume!J44</f>
        <v>285.55</v>
      </c>
      <c r="R44" s="237">
        <f t="shared" si="1"/>
        <v>70.725024</v>
      </c>
      <c r="S44" s="103">
        <f t="shared" si="2"/>
        <v>67.61824</v>
      </c>
      <c r="T44" s="109">
        <f t="shared" si="3"/>
        <v>2408000</v>
      </c>
      <c r="U44" s="103">
        <f t="shared" si="4"/>
        <v>2.857142857142857</v>
      </c>
      <c r="V44" s="103">
        <f t="shared" si="5"/>
        <v>69.811264</v>
      </c>
      <c r="W44" s="103">
        <f t="shared" si="6"/>
        <v>0.822384</v>
      </c>
      <c r="X44" s="103">
        <f t="shared" si="7"/>
        <v>0.091376</v>
      </c>
      <c r="Y44" s="103">
        <f t="shared" si="8"/>
        <v>68.4474</v>
      </c>
      <c r="Z44" s="237">
        <f t="shared" si="9"/>
        <v>2.277624000000003</v>
      </c>
      <c r="AB44" s="77"/>
    </row>
    <row r="45" spans="1:28" s="7" customFormat="1" ht="15">
      <c r="A45" s="193" t="s">
        <v>138</v>
      </c>
      <c r="B45" s="164">
        <v>6817000</v>
      </c>
      <c r="C45" s="162">
        <v>47175</v>
      </c>
      <c r="D45" s="170">
        <v>0.01</v>
      </c>
      <c r="E45" s="164">
        <v>67575</v>
      </c>
      <c r="F45" s="112">
        <v>850</v>
      </c>
      <c r="G45" s="170">
        <v>0.01</v>
      </c>
      <c r="H45" s="164">
        <v>12750</v>
      </c>
      <c r="I45" s="112">
        <v>0</v>
      </c>
      <c r="J45" s="170">
        <v>0</v>
      </c>
      <c r="K45" s="164">
        <v>6897325</v>
      </c>
      <c r="L45" s="112">
        <v>48025</v>
      </c>
      <c r="M45" s="127">
        <v>0.01</v>
      </c>
      <c r="N45" s="112">
        <v>6448950</v>
      </c>
      <c r="O45" s="173">
        <f t="shared" si="0"/>
        <v>0.9349929139195268</v>
      </c>
      <c r="P45" s="108">
        <f>Volume!K45</f>
        <v>707.85</v>
      </c>
      <c r="Q45" s="69">
        <f>Volume!J45</f>
        <v>718.4</v>
      </c>
      <c r="R45" s="237">
        <f t="shared" si="1"/>
        <v>495.503828</v>
      </c>
      <c r="S45" s="103">
        <f t="shared" si="2"/>
        <v>463.292568</v>
      </c>
      <c r="T45" s="109">
        <f t="shared" si="3"/>
        <v>6849300</v>
      </c>
      <c r="U45" s="103">
        <f t="shared" si="4"/>
        <v>0.7011665425663937</v>
      </c>
      <c r="V45" s="103">
        <f t="shared" si="5"/>
        <v>489.73328</v>
      </c>
      <c r="W45" s="103">
        <f t="shared" si="6"/>
        <v>4.854588</v>
      </c>
      <c r="X45" s="103">
        <f t="shared" si="7"/>
        <v>0.91596</v>
      </c>
      <c r="Y45" s="103">
        <f t="shared" si="8"/>
        <v>484.8277005</v>
      </c>
      <c r="Z45" s="237">
        <f t="shared" si="9"/>
        <v>10.676127500000007</v>
      </c>
      <c r="AB45" s="77"/>
    </row>
    <row r="46" spans="1:28" s="7" customFormat="1" ht="15">
      <c r="A46" s="193" t="s">
        <v>160</v>
      </c>
      <c r="B46" s="283">
        <v>1898050</v>
      </c>
      <c r="C46" s="163">
        <v>64900</v>
      </c>
      <c r="D46" s="171">
        <v>0.04</v>
      </c>
      <c r="E46" s="172">
        <v>9350</v>
      </c>
      <c r="F46" s="167">
        <v>0</v>
      </c>
      <c r="G46" s="171">
        <v>0</v>
      </c>
      <c r="H46" s="165">
        <v>550</v>
      </c>
      <c r="I46" s="168">
        <v>0</v>
      </c>
      <c r="J46" s="171">
        <v>0</v>
      </c>
      <c r="K46" s="164">
        <v>1907950</v>
      </c>
      <c r="L46" s="112">
        <v>64900</v>
      </c>
      <c r="M46" s="352">
        <v>0.04</v>
      </c>
      <c r="N46" s="112">
        <v>1854050</v>
      </c>
      <c r="O46" s="173">
        <f t="shared" si="0"/>
        <v>0.9717497837993658</v>
      </c>
      <c r="P46" s="108">
        <f>Volume!K46</f>
        <v>493.9</v>
      </c>
      <c r="Q46" s="69">
        <f>Volume!J46</f>
        <v>494.45</v>
      </c>
      <c r="R46" s="237">
        <f t="shared" si="1"/>
        <v>94.33858775</v>
      </c>
      <c r="S46" s="103">
        <f t="shared" si="2"/>
        <v>91.67350225</v>
      </c>
      <c r="T46" s="109">
        <f t="shared" si="3"/>
        <v>1843050</v>
      </c>
      <c r="U46" s="103">
        <f t="shared" si="4"/>
        <v>3.5213369143539244</v>
      </c>
      <c r="V46" s="103">
        <f t="shared" si="5"/>
        <v>93.84908225</v>
      </c>
      <c r="W46" s="103">
        <f t="shared" si="6"/>
        <v>0.46231075</v>
      </c>
      <c r="X46" s="103">
        <f t="shared" si="7"/>
        <v>0.02719475</v>
      </c>
      <c r="Y46" s="103">
        <f t="shared" si="8"/>
        <v>91.0282395</v>
      </c>
      <c r="Z46" s="237">
        <f t="shared" si="9"/>
        <v>3.310348250000004</v>
      </c>
      <c r="AB46" s="77"/>
    </row>
    <row r="47" spans="1:28" s="58" customFormat="1" ht="15">
      <c r="A47" s="193" t="s">
        <v>161</v>
      </c>
      <c r="B47" s="164">
        <v>6810300</v>
      </c>
      <c r="C47" s="162">
        <v>-165600</v>
      </c>
      <c r="D47" s="170">
        <v>-0.02</v>
      </c>
      <c r="E47" s="164">
        <v>1718100</v>
      </c>
      <c r="F47" s="112">
        <v>6900</v>
      </c>
      <c r="G47" s="170">
        <v>0</v>
      </c>
      <c r="H47" s="164">
        <v>55200</v>
      </c>
      <c r="I47" s="112">
        <v>0</v>
      </c>
      <c r="J47" s="170">
        <v>0</v>
      </c>
      <c r="K47" s="164">
        <v>8583600</v>
      </c>
      <c r="L47" s="112">
        <v>-158700</v>
      </c>
      <c r="M47" s="127">
        <v>-0.02</v>
      </c>
      <c r="N47" s="112">
        <v>7645200</v>
      </c>
      <c r="O47" s="173">
        <f t="shared" si="0"/>
        <v>0.8906752411575563</v>
      </c>
      <c r="P47" s="108">
        <f>Volume!K47</f>
        <v>35.7</v>
      </c>
      <c r="Q47" s="69">
        <f>Volume!J47</f>
        <v>35.95</v>
      </c>
      <c r="R47" s="237">
        <f t="shared" si="1"/>
        <v>30.858042</v>
      </c>
      <c r="S47" s="103">
        <f t="shared" si="2"/>
        <v>27.484494</v>
      </c>
      <c r="T47" s="109">
        <f t="shared" si="3"/>
        <v>8742300</v>
      </c>
      <c r="U47" s="103">
        <f t="shared" si="4"/>
        <v>-1.8153117600631412</v>
      </c>
      <c r="V47" s="103">
        <f t="shared" si="5"/>
        <v>24.483028500000003</v>
      </c>
      <c r="W47" s="103">
        <f t="shared" si="6"/>
        <v>6.176569500000001</v>
      </c>
      <c r="X47" s="103">
        <f t="shared" si="7"/>
        <v>0.19844400000000004</v>
      </c>
      <c r="Y47" s="103">
        <f t="shared" si="8"/>
        <v>31.210011</v>
      </c>
      <c r="Z47" s="237">
        <f t="shared" si="9"/>
        <v>-0.3519690000000004</v>
      </c>
      <c r="AA47" s="78"/>
      <c r="AB47" s="77"/>
    </row>
    <row r="48" spans="1:28" s="58" customFormat="1" ht="15">
      <c r="A48" s="193" t="s">
        <v>390</v>
      </c>
      <c r="B48" s="164">
        <v>865800</v>
      </c>
      <c r="C48" s="162">
        <v>19800</v>
      </c>
      <c r="D48" s="170">
        <v>0.02</v>
      </c>
      <c r="E48" s="164">
        <v>0</v>
      </c>
      <c r="F48" s="112">
        <v>0</v>
      </c>
      <c r="G48" s="170">
        <v>0</v>
      </c>
      <c r="H48" s="164">
        <v>0</v>
      </c>
      <c r="I48" s="112">
        <v>0</v>
      </c>
      <c r="J48" s="170">
        <v>0</v>
      </c>
      <c r="K48" s="164">
        <v>865800</v>
      </c>
      <c r="L48" s="112">
        <v>19800</v>
      </c>
      <c r="M48" s="127">
        <v>0.02</v>
      </c>
      <c r="N48" s="112">
        <v>736200</v>
      </c>
      <c r="O48" s="173">
        <f t="shared" si="0"/>
        <v>0.8503118503118503</v>
      </c>
      <c r="P48" s="108">
        <f>Volume!K48</f>
        <v>300.05</v>
      </c>
      <c r="Q48" s="69">
        <f>Volume!J48</f>
        <v>299.7</v>
      </c>
      <c r="R48" s="237">
        <f t="shared" si="1"/>
        <v>25.948026</v>
      </c>
      <c r="S48" s="103">
        <f t="shared" si="2"/>
        <v>22.063914</v>
      </c>
      <c r="T48" s="109">
        <f t="shared" si="3"/>
        <v>846000</v>
      </c>
      <c r="U48" s="103">
        <f t="shared" si="4"/>
        <v>2.3404255319148937</v>
      </c>
      <c r="V48" s="103">
        <f t="shared" si="5"/>
        <v>25.948026</v>
      </c>
      <c r="W48" s="103">
        <f t="shared" si="6"/>
        <v>0</v>
      </c>
      <c r="X48" s="103">
        <f t="shared" si="7"/>
        <v>0</v>
      </c>
      <c r="Y48" s="103">
        <f t="shared" si="8"/>
        <v>25.38423</v>
      </c>
      <c r="Z48" s="237">
        <f t="shared" si="9"/>
        <v>0.563796</v>
      </c>
      <c r="AA48" s="78"/>
      <c r="AB48" s="77"/>
    </row>
    <row r="49" spans="1:28" s="7" customFormat="1" ht="15">
      <c r="A49" s="193" t="s">
        <v>3</v>
      </c>
      <c r="B49" s="283">
        <v>17048750</v>
      </c>
      <c r="C49" s="163">
        <v>885000</v>
      </c>
      <c r="D49" s="171">
        <v>0.05</v>
      </c>
      <c r="E49" s="172">
        <v>962500</v>
      </c>
      <c r="F49" s="167">
        <v>62500</v>
      </c>
      <c r="G49" s="171">
        <v>0.07</v>
      </c>
      <c r="H49" s="165">
        <v>137500</v>
      </c>
      <c r="I49" s="168">
        <v>8750</v>
      </c>
      <c r="J49" s="171">
        <v>0.07</v>
      </c>
      <c r="K49" s="164">
        <v>18148750</v>
      </c>
      <c r="L49" s="112">
        <v>956250</v>
      </c>
      <c r="M49" s="352">
        <v>0.06</v>
      </c>
      <c r="N49" s="112">
        <v>14900000</v>
      </c>
      <c r="O49" s="173">
        <f t="shared" si="0"/>
        <v>0.8209931813485777</v>
      </c>
      <c r="P49" s="108">
        <f>Volume!K49</f>
        <v>205.85</v>
      </c>
      <c r="Q49" s="69">
        <f>Volume!J49</f>
        <v>205.75</v>
      </c>
      <c r="R49" s="237">
        <f t="shared" si="1"/>
        <v>373.41053125</v>
      </c>
      <c r="S49" s="103">
        <f t="shared" si="2"/>
        <v>306.5675</v>
      </c>
      <c r="T49" s="109">
        <f t="shared" si="3"/>
        <v>17192500</v>
      </c>
      <c r="U49" s="103">
        <f t="shared" si="4"/>
        <v>5.562018321942707</v>
      </c>
      <c r="V49" s="103">
        <f t="shared" si="5"/>
        <v>350.77803125</v>
      </c>
      <c r="W49" s="103">
        <f t="shared" si="6"/>
        <v>19.8034375</v>
      </c>
      <c r="X49" s="103">
        <f t="shared" si="7"/>
        <v>2.8290625</v>
      </c>
      <c r="Y49" s="103">
        <f t="shared" si="8"/>
        <v>353.9076125</v>
      </c>
      <c r="Z49" s="237">
        <f t="shared" si="9"/>
        <v>19.502918749999992</v>
      </c>
      <c r="AB49" s="77"/>
    </row>
    <row r="50" spans="1:28" s="7" customFormat="1" ht="15">
      <c r="A50" s="193" t="s">
        <v>217</v>
      </c>
      <c r="B50" s="283">
        <v>1950900</v>
      </c>
      <c r="C50" s="163">
        <v>-32550</v>
      </c>
      <c r="D50" s="171">
        <v>-0.02</v>
      </c>
      <c r="E50" s="172">
        <v>24150</v>
      </c>
      <c r="F50" s="167">
        <v>0</v>
      </c>
      <c r="G50" s="171">
        <v>0</v>
      </c>
      <c r="H50" s="165">
        <v>3150</v>
      </c>
      <c r="I50" s="168">
        <v>0</v>
      </c>
      <c r="J50" s="171">
        <v>0</v>
      </c>
      <c r="K50" s="164">
        <v>1978200</v>
      </c>
      <c r="L50" s="112">
        <v>-32550</v>
      </c>
      <c r="M50" s="352">
        <v>-0.02</v>
      </c>
      <c r="N50" s="112">
        <v>1954050</v>
      </c>
      <c r="O50" s="173">
        <f t="shared" si="0"/>
        <v>0.9877919320594479</v>
      </c>
      <c r="P50" s="108">
        <f>Volume!K50</f>
        <v>372.6</v>
      </c>
      <c r="Q50" s="69">
        <f>Volume!J50</f>
        <v>372.1</v>
      </c>
      <c r="R50" s="237">
        <f t="shared" si="1"/>
        <v>73.608822</v>
      </c>
      <c r="S50" s="103">
        <f t="shared" si="2"/>
        <v>72.7102005</v>
      </c>
      <c r="T50" s="109">
        <f t="shared" si="3"/>
        <v>2010750</v>
      </c>
      <c r="U50" s="103">
        <f t="shared" si="4"/>
        <v>-1.618798955613577</v>
      </c>
      <c r="V50" s="103">
        <f t="shared" si="5"/>
        <v>72.592989</v>
      </c>
      <c r="W50" s="103">
        <f t="shared" si="6"/>
        <v>0.8986215</v>
      </c>
      <c r="X50" s="103">
        <f t="shared" si="7"/>
        <v>0.1172115</v>
      </c>
      <c r="Y50" s="103">
        <f t="shared" si="8"/>
        <v>74.920545</v>
      </c>
      <c r="Z50" s="237">
        <f t="shared" si="9"/>
        <v>-1.3117230000000006</v>
      </c>
      <c r="AB50" s="77"/>
    </row>
    <row r="51" spans="1:28" s="7" customFormat="1" ht="15">
      <c r="A51" s="193" t="s">
        <v>162</v>
      </c>
      <c r="B51" s="283">
        <v>390000</v>
      </c>
      <c r="C51" s="163">
        <v>-37200</v>
      </c>
      <c r="D51" s="171">
        <v>-0.09</v>
      </c>
      <c r="E51" s="172">
        <v>0</v>
      </c>
      <c r="F51" s="167">
        <v>0</v>
      </c>
      <c r="G51" s="171">
        <v>0</v>
      </c>
      <c r="H51" s="165">
        <v>0</v>
      </c>
      <c r="I51" s="168">
        <v>0</v>
      </c>
      <c r="J51" s="171">
        <v>0</v>
      </c>
      <c r="K51" s="164">
        <v>390000</v>
      </c>
      <c r="L51" s="112">
        <v>-37200</v>
      </c>
      <c r="M51" s="352">
        <v>-0.09</v>
      </c>
      <c r="N51" s="112">
        <v>369600</v>
      </c>
      <c r="O51" s="173">
        <f t="shared" si="0"/>
        <v>0.9476923076923077</v>
      </c>
      <c r="P51" s="108">
        <f>Volume!K51</f>
        <v>384.6</v>
      </c>
      <c r="Q51" s="69">
        <f>Volume!J51</f>
        <v>382.7</v>
      </c>
      <c r="R51" s="237">
        <f t="shared" si="1"/>
        <v>14.9253</v>
      </c>
      <c r="S51" s="103">
        <f t="shared" si="2"/>
        <v>14.144592</v>
      </c>
      <c r="T51" s="109">
        <f t="shared" si="3"/>
        <v>427200</v>
      </c>
      <c r="U51" s="103">
        <f t="shared" si="4"/>
        <v>-8.707865168539326</v>
      </c>
      <c r="V51" s="103">
        <f t="shared" si="5"/>
        <v>14.9253</v>
      </c>
      <c r="W51" s="103">
        <f t="shared" si="6"/>
        <v>0</v>
      </c>
      <c r="X51" s="103">
        <f t="shared" si="7"/>
        <v>0</v>
      </c>
      <c r="Y51" s="103">
        <f t="shared" si="8"/>
        <v>16.430112</v>
      </c>
      <c r="Z51" s="237">
        <f t="shared" si="9"/>
        <v>-1.5048120000000011</v>
      </c>
      <c r="AB51" s="77"/>
    </row>
    <row r="52" spans="1:28" s="58" customFormat="1" ht="15">
      <c r="A52" s="193" t="s">
        <v>285</v>
      </c>
      <c r="B52" s="164">
        <v>1164000</v>
      </c>
      <c r="C52" s="162">
        <v>71000</v>
      </c>
      <c r="D52" s="170">
        <v>0.06</v>
      </c>
      <c r="E52" s="164">
        <v>0</v>
      </c>
      <c r="F52" s="112">
        <v>0</v>
      </c>
      <c r="G52" s="170">
        <v>0</v>
      </c>
      <c r="H52" s="164">
        <v>0</v>
      </c>
      <c r="I52" s="112">
        <v>0</v>
      </c>
      <c r="J52" s="170">
        <v>0</v>
      </c>
      <c r="K52" s="164">
        <v>1164000</v>
      </c>
      <c r="L52" s="112">
        <v>71000</v>
      </c>
      <c r="M52" s="127">
        <v>0.06</v>
      </c>
      <c r="N52" s="112">
        <v>1108000</v>
      </c>
      <c r="O52" s="173">
        <f t="shared" si="0"/>
        <v>0.9518900343642611</v>
      </c>
      <c r="P52" s="108">
        <f>Volume!K52</f>
        <v>262.5</v>
      </c>
      <c r="Q52" s="69">
        <f>Volume!J52</f>
        <v>266.95</v>
      </c>
      <c r="R52" s="237">
        <f t="shared" si="1"/>
        <v>31.07298</v>
      </c>
      <c r="S52" s="103">
        <f t="shared" si="2"/>
        <v>29.57806</v>
      </c>
      <c r="T52" s="109">
        <f t="shared" si="3"/>
        <v>1093000</v>
      </c>
      <c r="U52" s="103">
        <f t="shared" si="4"/>
        <v>6.495882891125343</v>
      </c>
      <c r="V52" s="103">
        <f t="shared" si="5"/>
        <v>31.07298</v>
      </c>
      <c r="W52" s="103">
        <f t="shared" si="6"/>
        <v>0</v>
      </c>
      <c r="X52" s="103">
        <f t="shared" si="7"/>
        <v>0</v>
      </c>
      <c r="Y52" s="103">
        <f t="shared" si="8"/>
        <v>28.69125</v>
      </c>
      <c r="Z52" s="237">
        <f t="shared" si="9"/>
        <v>2.381730000000001</v>
      </c>
      <c r="AA52" s="78"/>
      <c r="AB52" s="77"/>
    </row>
    <row r="53" spans="1:28" s="58" customFormat="1" ht="15">
      <c r="A53" s="193" t="s">
        <v>183</v>
      </c>
      <c r="B53" s="164">
        <v>939550</v>
      </c>
      <c r="C53" s="162">
        <v>165300</v>
      </c>
      <c r="D53" s="170">
        <v>0.21</v>
      </c>
      <c r="E53" s="164">
        <v>1900</v>
      </c>
      <c r="F53" s="112">
        <v>0</v>
      </c>
      <c r="G53" s="170">
        <v>0</v>
      </c>
      <c r="H53" s="164">
        <v>0</v>
      </c>
      <c r="I53" s="112">
        <v>0</v>
      </c>
      <c r="J53" s="170">
        <v>0</v>
      </c>
      <c r="K53" s="164">
        <v>941450</v>
      </c>
      <c r="L53" s="112">
        <v>165300</v>
      </c>
      <c r="M53" s="127">
        <v>0.21</v>
      </c>
      <c r="N53" s="112">
        <v>905350</v>
      </c>
      <c r="O53" s="173">
        <f t="shared" si="0"/>
        <v>0.9616548940464178</v>
      </c>
      <c r="P53" s="108">
        <f>Volume!K53</f>
        <v>354.35</v>
      </c>
      <c r="Q53" s="69">
        <f>Volume!J53</f>
        <v>378.8</v>
      </c>
      <c r="R53" s="237">
        <f t="shared" si="1"/>
        <v>35.662126</v>
      </c>
      <c r="S53" s="103">
        <f t="shared" si="2"/>
        <v>34.294658</v>
      </c>
      <c r="T53" s="109">
        <f t="shared" si="3"/>
        <v>776150</v>
      </c>
      <c r="U53" s="103">
        <f t="shared" si="4"/>
        <v>21.297429620563037</v>
      </c>
      <c r="V53" s="103">
        <f t="shared" si="5"/>
        <v>35.590154</v>
      </c>
      <c r="W53" s="103">
        <f t="shared" si="6"/>
        <v>0.071972</v>
      </c>
      <c r="X53" s="103">
        <f t="shared" si="7"/>
        <v>0</v>
      </c>
      <c r="Y53" s="103">
        <f t="shared" si="8"/>
        <v>27.50287525</v>
      </c>
      <c r="Z53" s="237">
        <f t="shared" si="9"/>
        <v>8.159250750000002</v>
      </c>
      <c r="AA53" s="78"/>
      <c r="AB53" s="77"/>
    </row>
    <row r="54" spans="1:28" s="7" customFormat="1" ht="15">
      <c r="A54" s="193" t="s">
        <v>218</v>
      </c>
      <c r="B54" s="164">
        <v>7587000</v>
      </c>
      <c r="C54" s="162">
        <v>137700</v>
      </c>
      <c r="D54" s="170">
        <v>0.02</v>
      </c>
      <c r="E54" s="164">
        <v>367200</v>
      </c>
      <c r="F54" s="112">
        <v>13500</v>
      </c>
      <c r="G54" s="170">
        <v>0.04</v>
      </c>
      <c r="H54" s="164">
        <v>97200</v>
      </c>
      <c r="I54" s="112">
        <v>-21600</v>
      </c>
      <c r="J54" s="170">
        <v>-0.18</v>
      </c>
      <c r="K54" s="164">
        <v>8051400</v>
      </c>
      <c r="L54" s="112">
        <v>129600</v>
      </c>
      <c r="M54" s="127">
        <v>0.02</v>
      </c>
      <c r="N54" s="112">
        <v>7241400</v>
      </c>
      <c r="O54" s="173">
        <f t="shared" si="0"/>
        <v>0.8993963782696177</v>
      </c>
      <c r="P54" s="108">
        <f>Volume!K54</f>
        <v>100.45</v>
      </c>
      <c r="Q54" s="69">
        <f>Volume!J54</f>
        <v>102.9</v>
      </c>
      <c r="R54" s="237">
        <f t="shared" si="1"/>
        <v>82.848906</v>
      </c>
      <c r="S54" s="103">
        <f t="shared" si="2"/>
        <v>74.514006</v>
      </c>
      <c r="T54" s="109">
        <f t="shared" si="3"/>
        <v>7921800</v>
      </c>
      <c r="U54" s="103">
        <f t="shared" si="4"/>
        <v>1.6359918200409</v>
      </c>
      <c r="V54" s="103">
        <f t="shared" si="5"/>
        <v>78.07023</v>
      </c>
      <c r="W54" s="103">
        <f t="shared" si="6"/>
        <v>3.778488</v>
      </c>
      <c r="X54" s="103">
        <f t="shared" si="7"/>
        <v>1.000188</v>
      </c>
      <c r="Y54" s="103">
        <f t="shared" si="8"/>
        <v>79.574481</v>
      </c>
      <c r="Z54" s="237">
        <f t="shared" si="9"/>
        <v>3.2744249999999937</v>
      </c>
      <c r="AB54" s="77"/>
    </row>
    <row r="55" spans="1:28" s="7" customFormat="1" ht="15">
      <c r="A55" s="193" t="s">
        <v>407</v>
      </c>
      <c r="B55" s="164">
        <v>10815000</v>
      </c>
      <c r="C55" s="162">
        <v>63000</v>
      </c>
      <c r="D55" s="170">
        <v>0.01</v>
      </c>
      <c r="E55" s="164">
        <v>1496250</v>
      </c>
      <c r="F55" s="112">
        <v>26250</v>
      </c>
      <c r="G55" s="170">
        <v>0.02</v>
      </c>
      <c r="H55" s="164">
        <v>630000</v>
      </c>
      <c r="I55" s="112">
        <v>31500</v>
      </c>
      <c r="J55" s="170">
        <v>0.05</v>
      </c>
      <c r="K55" s="164">
        <v>12941250</v>
      </c>
      <c r="L55" s="112">
        <v>120750</v>
      </c>
      <c r="M55" s="127">
        <v>0.01</v>
      </c>
      <c r="N55" s="112">
        <v>11954250</v>
      </c>
      <c r="O55" s="173">
        <f t="shared" si="0"/>
        <v>0.9237322515212981</v>
      </c>
      <c r="P55" s="108">
        <f>Volume!K55</f>
        <v>56.95</v>
      </c>
      <c r="Q55" s="69">
        <f>Volume!J55</f>
        <v>56.95</v>
      </c>
      <c r="R55" s="237">
        <f t="shared" si="1"/>
        <v>73.70041875</v>
      </c>
      <c r="S55" s="103">
        <f t="shared" si="2"/>
        <v>68.07945375</v>
      </c>
      <c r="T55" s="109">
        <f t="shared" si="3"/>
        <v>12820500</v>
      </c>
      <c r="U55" s="103">
        <f t="shared" si="4"/>
        <v>0.9418509418509419</v>
      </c>
      <c r="V55" s="103">
        <f t="shared" si="5"/>
        <v>61.591425</v>
      </c>
      <c r="W55" s="103">
        <f t="shared" si="6"/>
        <v>8.52114375</v>
      </c>
      <c r="X55" s="103">
        <f t="shared" si="7"/>
        <v>3.58785</v>
      </c>
      <c r="Y55" s="103">
        <f t="shared" si="8"/>
        <v>73.0127475</v>
      </c>
      <c r="Z55" s="237">
        <f t="shared" si="9"/>
        <v>0.687671249999994</v>
      </c>
      <c r="AB55" s="77"/>
    </row>
    <row r="56" spans="1:28" s="7" customFormat="1" ht="15">
      <c r="A56" s="193" t="s">
        <v>163</v>
      </c>
      <c r="B56" s="164">
        <v>518072</v>
      </c>
      <c r="C56" s="162">
        <v>-9114</v>
      </c>
      <c r="D56" s="170">
        <v>-0.02</v>
      </c>
      <c r="E56" s="164">
        <v>24304</v>
      </c>
      <c r="F56" s="112">
        <v>744</v>
      </c>
      <c r="G56" s="170">
        <v>0.03</v>
      </c>
      <c r="H56" s="164">
        <v>4216</v>
      </c>
      <c r="I56" s="112">
        <v>62</v>
      </c>
      <c r="J56" s="170">
        <v>0.01</v>
      </c>
      <c r="K56" s="164">
        <v>546592</v>
      </c>
      <c r="L56" s="112">
        <v>-8308</v>
      </c>
      <c r="M56" s="127">
        <v>-0.01</v>
      </c>
      <c r="N56" s="112">
        <v>482670</v>
      </c>
      <c r="O56" s="173">
        <f t="shared" si="0"/>
        <v>0.8830535390199638</v>
      </c>
      <c r="P56" s="108">
        <f>Volume!K56</f>
        <v>6909.75</v>
      </c>
      <c r="Q56" s="69">
        <f>Volume!J56</f>
        <v>6957.05</v>
      </c>
      <c r="R56" s="237">
        <f t="shared" si="1"/>
        <v>380.26678735999997</v>
      </c>
      <c r="S56" s="103">
        <f t="shared" si="2"/>
        <v>335.79593235</v>
      </c>
      <c r="T56" s="109">
        <f t="shared" si="3"/>
        <v>554900</v>
      </c>
      <c r="U56" s="103">
        <f t="shared" si="4"/>
        <v>-1.4972067039106145</v>
      </c>
      <c r="V56" s="103">
        <f t="shared" si="5"/>
        <v>360.42528075999996</v>
      </c>
      <c r="W56" s="103">
        <f t="shared" si="6"/>
        <v>16.908414320000002</v>
      </c>
      <c r="X56" s="103">
        <f t="shared" si="7"/>
        <v>2.93309228</v>
      </c>
      <c r="Y56" s="103">
        <f t="shared" si="8"/>
        <v>383.4220275</v>
      </c>
      <c r="Z56" s="237">
        <f t="shared" si="9"/>
        <v>-3.1552401400000463</v>
      </c>
      <c r="AB56" s="77"/>
    </row>
    <row r="57" spans="1:28" s="7" customFormat="1" ht="15">
      <c r="A57" s="193" t="s">
        <v>479</v>
      </c>
      <c r="B57" s="164">
        <v>15356400</v>
      </c>
      <c r="C57" s="162">
        <v>-1373200</v>
      </c>
      <c r="D57" s="170">
        <v>-0.08</v>
      </c>
      <c r="E57" s="164">
        <v>2455600</v>
      </c>
      <c r="F57" s="112">
        <v>352400</v>
      </c>
      <c r="G57" s="170">
        <v>0.17</v>
      </c>
      <c r="H57" s="164">
        <v>858000</v>
      </c>
      <c r="I57" s="112">
        <v>72800</v>
      </c>
      <c r="J57" s="170">
        <v>0.09</v>
      </c>
      <c r="K57" s="164">
        <v>18670000</v>
      </c>
      <c r="L57" s="112">
        <v>-948000</v>
      </c>
      <c r="M57" s="127">
        <v>-0.05</v>
      </c>
      <c r="N57" s="112">
        <v>16319200</v>
      </c>
      <c r="O57" s="173">
        <f>N57/K57</f>
        <v>0.8740867702196037</v>
      </c>
      <c r="P57" s="108">
        <f>Volume!K57</f>
        <v>643.4</v>
      </c>
      <c r="Q57" s="69">
        <f>Volume!J57</f>
        <v>646.15</v>
      </c>
      <c r="R57" s="237">
        <f>Q57*K57/10000000</f>
        <v>1206.36205</v>
      </c>
      <c r="S57" s="103">
        <f>Q57*N57/10000000</f>
        <v>1054.465108</v>
      </c>
      <c r="T57" s="109">
        <f>K57-L57</f>
        <v>19618000</v>
      </c>
      <c r="U57" s="103">
        <f>L57/T57*100</f>
        <v>-4.832296870221225</v>
      </c>
      <c r="V57" s="103">
        <f>Q57*B57/10000000</f>
        <v>992.253786</v>
      </c>
      <c r="W57" s="103">
        <f>Q57*E57/10000000</f>
        <v>158.668594</v>
      </c>
      <c r="X57" s="103">
        <f>Q57*H57/10000000</f>
        <v>55.43967</v>
      </c>
      <c r="Y57" s="103">
        <f>(T57*P57)/10000000</f>
        <v>1262.22212</v>
      </c>
      <c r="Z57" s="237">
        <f>R57-Y57</f>
        <v>-55.86006999999995</v>
      </c>
      <c r="AB57" s="77"/>
    </row>
    <row r="58" spans="1:28" s="7" customFormat="1" ht="15">
      <c r="A58" s="193" t="s">
        <v>194</v>
      </c>
      <c r="B58" s="164">
        <v>2834000</v>
      </c>
      <c r="C58" s="162">
        <v>72800</v>
      </c>
      <c r="D58" s="170">
        <v>0.03</v>
      </c>
      <c r="E58" s="164">
        <v>84000</v>
      </c>
      <c r="F58" s="112">
        <v>800</v>
      </c>
      <c r="G58" s="170">
        <v>0.01</v>
      </c>
      <c r="H58" s="164">
        <v>3600</v>
      </c>
      <c r="I58" s="112">
        <v>0</v>
      </c>
      <c r="J58" s="170">
        <v>0</v>
      </c>
      <c r="K58" s="164">
        <v>2921600</v>
      </c>
      <c r="L58" s="112">
        <v>73600</v>
      </c>
      <c r="M58" s="127">
        <v>0.03</v>
      </c>
      <c r="N58" s="112">
        <v>2777600</v>
      </c>
      <c r="O58" s="173">
        <f t="shared" si="0"/>
        <v>0.9507119386637459</v>
      </c>
      <c r="P58" s="108">
        <f>Volume!K58</f>
        <v>665.35</v>
      </c>
      <c r="Q58" s="69">
        <f>Volume!J58</f>
        <v>666</v>
      </c>
      <c r="R58" s="237">
        <f t="shared" si="1"/>
        <v>194.57856</v>
      </c>
      <c r="S58" s="103">
        <f t="shared" si="2"/>
        <v>184.98816</v>
      </c>
      <c r="T58" s="109">
        <f t="shared" si="3"/>
        <v>2848000</v>
      </c>
      <c r="U58" s="103">
        <f t="shared" si="4"/>
        <v>2.584269662921348</v>
      </c>
      <c r="V58" s="103">
        <f t="shared" si="5"/>
        <v>188.7444</v>
      </c>
      <c r="W58" s="103">
        <f t="shared" si="6"/>
        <v>5.5944</v>
      </c>
      <c r="X58" s="103">
        <f t="shared" si="7"/>
        <v>0.23976</v>
      </c>
      <c r="Y58" s="103">
        <f t="shared" si="8"/>
        <v>189.49168</v>
      </c>
      <c r="Z58" s="237">
        <f t="shared" si="9"/>
        <v>5.086880000000008</v>
      </c>
      <c r="AB58" s="77"/>
    </row>
    <row r="59" spans="1:28" s="7" customFormat="1" ht="15">
      <c r="A59" s="193" t="s">
        <v>408</v>
      </c>
      <c r="B59" s="164">
        <v>674100</v>
      </c>
      <c r="C59" s="162">
        <v>12150</v>
      </c>
      <c r="D59" s="170">
        <v>0.02</v>
      </c>
      <c r="E59" s="164">
        <v>0</v>
      </c>
      <c r="F59" s="112">
        <v>0</v>
      </c>
      <c r="G59" s="170">
        <v>0</v>
      </c>
      <c r="H59" s="164">
        <v>0</v>
      </c>
      <c r="I59" s="112">
        <v>0</v>
      </c>
      <c r="J59" s="170">
        <v>0</v>
      </c>
      <c r="K59" s="164">
        <v>674100</v>
      </c>
      <c r="L59" s="112">
        <v>12150</v>
      </c>
      <c r="M59" s="127">
        <v>0.02</v>
      </c>
      <c r="N59" s="112">
        <v>631350</v>
      </c>
      <c r="O59" s="173">
        <f t="shared" si="0"/>
        <v>0.9365821094793058</v>
      </c>
      <c r="P59" s="108">
        <f>Volume!K59</f>
        <v>2156.65</v>
      </c>
      <c r="Q59" s="69">
        <f>Volume!J59</f>
        <v>2153.35</v>
      </c>
      <c r="R59" s="237">
        <f t="shared" si="1"/>
        <v>145.1573235</v>
      </c>
      <c r="S59" s="103">
        <f t="shared" si="2"/>
        <v>135.95175225</v>
      </c>
      <c r="T59" s="109">
        <f t="shared" si="3"/>
        <v>661950</v>
      </c>
      <c r="U59" s="103">
        <f t="shared" si="4"/>
        <v>1.8354860639021073</v>
      </c>
      <c r="V59" s="103">
        <f t="shared" si="5"/>
        <v>145.1573235</v>
      </c>
      <c r="W59" s="103">
        <f t="shared" si="6"/>
        <v>0</v>
      </c>
      <c r="X59" s="103">
        <f t="shared" si="7"/>
        <v>0</v>
      </c>
      <c r="Y59" s="103">
        <f t="shared" si="8"/>
        <v>142.75944675</v>
      </c>
      <c r="Z59" s="237">
        <f t="shared" si="9"/>
        <v>2.3978767499999947</v>
      </c>
      <c r="AB59" s="77"/>
    </row>
    <row r="60" spans="1:28" s="7" customFormat="1" ht="15">
      <c r="A60" s="193" t="s">
        <v>409</v>
      </c>
      <c r="B60" s="164">
        <v>408800</v>
      </c>
      <c r="C60" s="162">
        <v>-3000</v>
      </c>
      <c r="D60" s="170">
        <v>-0.01</v>
      </c>
      <c r="E60" s="164">
        <v>600</v>
      </c>
      <c r="F60" s="112">
        <v>0</v>
      </c>
      <c r="G60" s="170">
        <v>0</v>
      </c>
      <c r="H60" s="164">
        <v>0</v>
      </c>
      <c r="I60" s="112">
        <v>0</v>
      </c>
      <c r="J60" s="170">
        <v>0</v>
      </c>
      <c r="K60" s="164">
        <v>409400</v>
      </c>
      <c r="L60" s="112">
        <v>-3000</v>
      </c>
      <c r="M60" s="127">
        <v>-0.01</v>
      </c>
      <c r="N60" s="112">
        <v>403200</v>
      </c>
      <c r="O60" s="173">
        <f t="shared" si="0"/>
        <v>0.9848558866634098</v>
      </c>
      <c r="P60" s="108">
        <f>Volume!K60</f>
        <v>1065.65</v>
      </c>
      <c r="Q60" s="69">
        <f>Volume!J60</f>
        <v>1063.75</v>
      </c>
      <c r="R60" s="237">
        <f t="shared" si="1"/>
        <v>43.549925</v>
      </c>
      <c r="S60" s="103">
        <f t="shared" si="2"/>
        <v>42.8904</v>
      </c>
      <c r="T60" s="109">
        <f t="shared" si="3"/>
        <v>412400</v>
      </c>
      <c r="U60" s="103">
        <f t="shared" si="4"/>
        <v>-0.7274490785645005</v>
      </c>
      <c r="V60" s="103">
        <f t="shared" si="5"/>
        <v>43.4861</v>
      </c>
      <c r="W60" s="103">
        <f t="shared" si="6"/>
        <v>0.063825</v>
      </c>
      <c r="X60" s="103">
        <f t="shared" si="7"/>
        <v>0</v>
      </c>
      <c r="Y60" s="103">
        <f t="shared" si="8"/>
        <v>43.94740600000001</v>
      </c>
      <c r="Z60" s="237">
        <f t="shared" si="9"/>
        <v>-0.3974810000000062</v>
      </c>
      <c r="AB60" s="77"/>
    </row>
    <row r="61" spans="1:28" s="58" customFormat="1" ht="15">
      <c r="A61" s="193" t="s">
        <v>219</v>
      </c>
      <c r="B61" s="164">
        <v>7113600</v>
      </c>
      <c r="C61" s="162">
        <v>93600</v>
      </c>
      <c r="D61" s="170">
        <v>0.01</v>
      </c>
      <c r="E61" s="164">
        <v>369600</v>
      </c>
      <c r="F61" s="112">
        <v>-2400</v>
      </c>
      <c r="G61" s="170">
        <v>-0.01</v>
      </c>
      <c r="H61" s="164">
        <v>24000</v>
      </c>
      <c r="I61" s="112">
        <v>0</v>
      </c>
      <c r="J61" s="170">
        <v>0</v>
      </c>
      <c r="K61" s="164">
        <v>7507200</v>
      </c>
      <c r="L61" s="112">
        <v>91200</v>
      </c>
      <c r="M61" s="127">
        <v>0.01</v>
      </c>
      <c r="N61" s="112">
        <v>6732000</v>
      </c>
      <c r="O61" s="173">
        <f t="shared" si="0"/>
        <v>0.8967391304347826</v>
      </c>
      <c r="P61" s="108">
        <f>Volume!K61</f>
        <v>114.65</v>
      </c>
      <c r="Q61" s="69">
        <f>Volume!J61</f>
        <v>114.1</v>
      </c>
      <c r="R61" s="237">
        <f t="shared" si="1"/>
        <v>85.657152</v>
      </c>
      <c r="S61" s="103">
        <f t="shared" si="2"/>
        <v>76.81212</v>
      </c>
      <c r="T61" s="109">
        <f t="shared" si="3"/>
        <v>7416000</v>
      </c>
      <c r="U61" s="103">
        <f t="shared" si="4"/>
        <v>1.2297734627831716</v>
      </c>
      <c r="V61" s="103">
        <f t="shared" si="5"/>
        <v>81.166176</v>
      </c>
      <c r="W61" s="103">
        <f t="shared" si="6"/>
        <v>4.217136</v>
      </c>
      <c r="X61" s="103">
        <f t="shared" si="7"/>
        <v>0.27384</v>
      </c>
      <c r="Y61" s="103">
        <f t="shared" si="8"/>
        <v>85.02444</v>
      </c>
      <c r="Z61" s="237">
        <f t="shared" si="9"/>
        <v>0.6327119999999979</v>
      </c>
      <c r="AA61" s="78"/>
      <c r="AB61" s="77"/>
    </row>
    <row r="62" spans="1:28" s="58" customFormat="1" ht="15">
      <c r="A62" s="193" t="s">
        <v>164</v>
      </c>
      <c r="B62" s="164">
        <v>23407950</v>
      </c>
      <c r="C62" s="162">
        <v>-514150</v>
      </c>
      <c r="D62" s="170">
        <v>-0.02</v>
      </c>
      <c r="E62" s="164">
        <v>1480300</v>
      </c>
      <c r="F62" s="112">
        <v>5650</v>
      </c>
      <c r="G62" s="170">
        <v>0</v>
      </c>
      <c r="H62" s="164">
        <v>67800</v>
      </c>
      <c r="I62" s="112">
        <v>0</v>
      </c>
      <c r="J62" s="170">
        <v>0</v>
      </c>
      <c r="K62" s="164">
        <v>24956050</v>
      </c>
      <c r="L62" s="112">
        <v>-508500</v>
      </c>
      <c r="M62" s="127">
        <v>-0.02</v>
      </c>
      <c r="N62" s="112">
        <v>21244000</v>
      </c>
      <c r="O62" s="173">
        <f t="shared" si="0"/>
        <v>0.8512565089427213</v>
      </c>
      <c r="P62" s="108">
        <f>Volume!K62</f>
        <v>53.95</v>
      </c>
      <c r="Q62" s="69">
        <f>Volume!J62</f>
        <v>53.9</v>
      </c>
      <c r="R62" s="237">
        <f t="shared" si="1"/>
        <v>134.5131095</v>
      </c>
      <c r="S62" s="103">
        <f t="shared" si="2"/>
        <v>114.50516</v>
      </c>
      <c r="T62" s="109">
        <f t="shared" si="3"/>
        <v>25464550</v>
      </c>
      <c r="U62" s="103">
        <f t="shared" si="4"/>
        <v>-1.996893720878633</v>
      </c>
      <c r="V62" s="103">
        <f t="shared" si="5"/>
        <v>126.1688505</v>
      </c>
      <c r="W62" s="103">
        <f t="shared" si="6"/>
        <v>7.978817</v>
      </c>
      <c r="X62" s="103">
        <f t="shared" si="7"/>
        <v>0.365442</v>
      </c>
      <c r="Y62" s="103">
        <f t="shared" si="8"/>
        <v>137.38124725</v>
      </c>
      <c r="Z62" s="237">
        <f t="shared" si="9"/>
        <v>-2.8681377499999883</v>
      </c>
      <c r="AA62" s="78"/>
      <c r="AB62" s="77"/>
    </row>
    <row r="63" spans="1:28" s="58" customFormat="1" ht="15">
      <c r="A63" s="193" t="s">
        <v>165</v>
      </c>
      <c r="B63" s="164">
        <v>559000</v>
      </c>
      <c r="C63" s="162">
        <v>6500</v>
      </c>
      <c r="D63" s="170">
        <v>0.01</v>
      </c>
      <c r="E63" s="164">
        <v>9100</v>
      </c>
      <c r="F63" s="112">
        <v>0</v>
      </c>
      <c r="G63" s="170">
        <v>0</v>
      </c>
      <c r="H63" s="164">
        <v>0</v>
      </c>
      <c r="I63" s="112">
        <v>0</v>
      </c>
      <c r="J63" s="170">
        <v>0</v>
      </c>
      <c r="K63" s="164">
        <v>568100</v>
      </c>
      <c r="L63" s="112">
        <v>6500</v>
      </c>
      <c r="M63" s="127">
        <v>0.01</v>
      </c>
      <c r="N63" s="112">
        <v>551200</v>
      </c>
      <c r="O63" s="173">
        <f t="shared" si="0"/>
        <v>0.9702517162471396</v>
      </c>
      <c r="P63" s="108">
        <f>Volume!K63</f>
        <v>331.2</v>
      </c>
      <c r="Q63" s="69">
        <f>Volume!J63</f>
        <v>330.15</v>
      </c>
      <c r="R63" s="237">
        <f t="shared" si="1"/>
        <v>18.7558215</v>
      </c>
      <c r="S63" s="103">
        <f t="shared" si="2"/>
        <v>18.197868</v>
      </c>
      <c r="T63" s="109">
        <f t="shared" si="3"/>
        <v>561600</v>
      </c>
      <c r="U63" s="103">
        <f t="shared" si="4"/>
        <v>1.1574074074074074</v>
      </c>
      <c r="V63" s="103">
        <f t="shared" si="5"/>
        <v>18.455385</v>
      </c>
      <c r="W63" s="103">
        <f t="shared" si="6"/>
        <v>0.3004365</v>
      </c>
      <c r="X63" s="103">
        <f t="shared" si="7"/>
        <v>0</v>
      </c>
      <c r="Y63" s="103">
        <f t="shared" si="8"/>
        <v>18.600192</v>
      </c>
      <c r="Z63" s="237">
        <f t="shared" si="9"/>
        <v>0.15562949999999987</v>
      </c>
      <c r="AA63" s="78"/>
      <c r="AB63" s="77"/>
    </row>
    <row r="64" spans="1:28" s="58" customFormat="1" ht="15">
      <c r="A64" s="193" t="s">
        <v>410</v>
      </c>
      <c r="B64" s="164">
        <v>897750</v>
      </c>
      <c r="C64" s="162">
        <v>-28800</v>
      </c>
      <c r="D64" s="170">
        <v>-0.03</v>
      </c>
      <c r="E64" s="164">
        <v>300</v>
      </c>
      <c r="F64" s="112">
        <v>150</v>
      </c>
      <c r="G64" s="170">
        <v>1</v>
      </c>
      <c r="H64" s="164">
        <v>0</v>
      </c>
      <c r="I64" s="112">
        <v>0</v>
      </c>
      <c r="J64" s="170">
        <v>0</v>
      </c>
      <c r="K64" s="164">
        <v>898050</v>
      </c>
      <c r="L64" s="112">
        <v>-28650</v>
      </c>
      <c r="M64" s="127">
        <v>-0.03</v>
      </c>
      <c r="N64" s="112">
        <v>873000</v>
      </c>
      <c r="O64" s="173">
        <f t="shared" si="0"/>
        <v>0.9721062301653582</v>
      </c>
      <c r="P64" s="108">
        <f>Volume!K64</f>
        <v>2851.05</v>
      </c>
      <c r="Q64" s="69">
        <f>Volume!J64</f>
        <v>2905.6</v>
      </c>
      <c r="R64" s="237">
        <f t="shared" si="1"/>
        <v>260.937408</v>
      </c>
      <c r="S64" s="103">
        <f t="shared" si="2"/>
        <v>253.65888</v>
      </c>
      <c r="T64" s="109">
        <f t="shared" si="3"/>
        <v>926700</v>
      </c>
      <c r="U64" s="103">
        <f t="shared" si="4"/>
        <v>-3.0916154095176434</v>
      </c>
      <c r="V64" s="103">
        <f t="shared" si="5"/>
        <v>260.85024</v>
      </c>
      <c r="W64" s="103">
        <f t="shared" si="6"/>
        <v>0.087168</v>
      </c>
      <c r="X64" s="103">
        <f t="shared" si="7"/>
        <v>0</v>
      </c>
      <c r="Y64" s="103">
        <f t="shared" si="8"/>
        <v>264.2068035</v>
      </c>
      <c r="Z64" s="237">
        <f t="shared" si="9"/>
        <v>-3.2693954999999733</v>
      </c>
      <c r="AA64" s="78"/>
      <c r="AB64" s="77"/>
    </row>
    <row r="65" spans="1:29" s="58" customFormat="1" ht="15">
      <c r="A65" s="193" t="s">
        <v>89</v>
      </c>
      <c r="B65" s="164">
        <v>5202750</v>
      </c>
      <c r="C65" s="162">
        <v>348750</v>
      </c>
      <c r="D65" s="170">
        <v>0.07</v>
      </c>
      <c r="E65" s="164">
        <v>80250</v>
      </c>
      <c r="F65" s="112">
        <v>-1500</v>
      </c>
      <c r="G65" s="170">
        <v>-0.02</v>
      </c>
      <c r="H65" s="164">
        <v>27000</v>
      </c>
      <c r="I65" s="112">
        <v>5250</v>
      </c>
      <c r="J65" s="170">
        <v>0.24</v>
      </c>
      <c r="K65" s="164">
        <v>5310000</v>
      </c>
      <c r="L65" s="112">
        <v>352500</v>
      </c>
      <c r="M65" s="127">
        <v>0.07</v>
      </c>
      <c r="N65" s="112">
        <v>4287750</v>
      </c>
      <c r="O65" s="173">
        <f t="shared" si="0"/>
        <v>0.8074858757062147</v>
      </c>
      <c r="P65" s="108">
        <f>Volume!K65</f>
        <v>332.6</v>
      </c>
      <c r="Q65" s="69">
        <f>Volume!J65</f>
        <v>337.65</v>
      </c>
      <c r="R65" s="237">
        <f t="shared" si="1"/>
        <v>179.29214999999996</v>
      </c>
      <c r="S65" s="103">
        <f t="shared" si="2"/>
        <v>144.77587875</v>
      </c>
      <c r="T65" s="109">
        <f t="shared" si="3"/>
        <v>4957500</v>
      </c>
      <c r="U65" s="103">
        <f t="shared" si="4"/>
        <v>7.110438729198185</v>
      </c>
      <c r="V65" s="103">
        <f t="shared" si="5"/>
        <v>175.67085375</v>
      </c>
      <c r="W65" s="103">
        <f t="shared" si="6"/>
        <v>2.70964125</v>
      </c>
      <c r="X65" s="103">
        <f t="shared" si="7"/>
        <v>0.911655</v>
      </c>
      <c r="Y65" s="103">
        <f t="shared" si="8"/>
        <v>164.88645</v>
      </c>
      <c r="Z65" s="237">
        <f t="shared" si="9"/>
        <v>14.405699999999968</v>
      </c>
      <c r="AA65" s="377"/>
      <c r="AB65" s="78"/>
      <c r="AC65"/>
    </row>
    <row r="66" spans="1:29" s="58" customFormat="1" ht="15">
      <c r="A66" s="193" t="s">
        <v>286</v>
      </c>
      <c r="B66" s="164">
        <v>4840000</v>
      </c>
      <c r="C66" s="162">
        <v>-98000</v>
      </c>
      <c r="D66" s="170">
        <v>-0.02</v>
      </c>
      <c r="E66" s="164">
        <v>82000</v>
      </c>
      <c r="F66" s="112">
        <v>4000</v>
      </c>
      <c r="G66" s="170">
        <v>0.05</v>
      </c>
      <c r="H66" s="164">
        <v>0</v>
      </c>
      <c r="I66" s="112">
        <v>0</v>
      </c>
      <c r="J66" s="170">
        <v>0</v>
      </c>
      <c r="K66" s="164">
        <v>4922000</v>
      </c>
      <c r="L66" s="112">
        <v>-94000</v>
      </c>
      <c r="M66" s="127">
        <v>-0.02</v>
      </c>
      <c r="N66" s="112">
        <v>4484000</v>
      </c>
      <c r="O66" s="173">
        <f t="shared" si="0"/>
        <v>0.9110117838277123</v>
      </c>
      <c r="P66" s="108">
        <f>Volume!K66</f>
        <v>183.9</v>
      </c>
      <c r="Q66" s="69">
        <f>Volume!J66</f>
        <v>182.9</v>
      </c>
      <c r="R66" s="237">
        <f t="shared" si="1"/>
        <v>90.02338</v>
      </c>
      <c r="S66" s="103">
        <f t="shared" si="2"/>
        <v>82.01236</v>
      </c>
      <c r="T66" s="109">
        <f t="shared" si="3"/>
        <v>5016000</v>
      </c>
      <c r="U66" s="103">
        <f t="shared" si="4"/>
        <v>-1.8740031897926632</v>
      </c>
      <c r="V66" s="103">
        <f t="shared" si="5"/>
        <v>88.5236</v>
      </c>
      <c r="W66" s="103">
        <f t="shared" si="6"/>
        <v>1.49978</v>
      </c>
      <c r="X66" s="103">
        <f t="shared" si="7"/>
        <v>0</v>
      </c>
      <c r="Y66" s="103">
        <f t="shared" si="8"/>
        <v>92.24424</v>
      </c>
      <c r="Z66" s="237">
        <f t="shared" si="9"/>
        <v>-2.220860000000002</v>
      </c>
      <c r="AA66" s="78"/>
      <c r="AB66" s="77"/>
      <c r="AC66"/>
    </row>
    <row r="67" spans="1:29" s="58" customFormat="1" ht="15">
      <c r="A67" s="193" t="s">
        <v>411</v>
      </c>
      <c r="B67" s="164">
        <v>1184750</v>
      </c>
      <c r="C67" s="162">
        <v>-141400</v>
      </c>
      <c r="D67" s="170">
        <v>-0.11</v>
      </c>
      <c r="E67" s="164">
        <v>350</v>
      </c>
      <c r="F67" s="112">
        <v>0</v>
      </c>
      <c r="G67" s="170">
        <v>0</v>
      </c>
      <c r="H67" s="164">
        <v>0</v>
      </c>
      <c r="I67" s="112">
        <v>0</v>
      </c>
      <c r="J67" s="170">
        <v>0</v>
      </c>
      <c r="K67" s="164">
        <v>1185100</v>
      </c>
      <c r="L67" s="112">
        <v>-141400</v>
      </c>
      <c r="M67" s="127">
        <v>-0.11</v>
      </c>
      <c r="N67" s="112">
        <v>1142050</v>
      </c>
      <c r="O67" s="173">
        <f t="shared" si="0"/>
        <v>0.9636739515652688</v>
      </c>
      <c r="P67" s="108">
        <f>Volume!K67</f>
        <v>558.25</v>
      </c>
      <c r="Q67" s="69">
        <f>Volume!J67</f>
        <v>575.4</v>
      </c>
      <c r="R67" s="237">
        <f t="shared" si="1"/>
        <v>68.190654</v>
      </c>
      <c r="S67" s="103">
        <f t="shared" si="2"/>
        <v>65.713557</v>
      </c>
      <c r="T67" s="109">
        <f t="shared" si="3"/>
        <v>1326500</v>
      </c>
      <c r="U67" s="103">
        <f t="shared" si="4"/>
        <v>-10.659630606860159</v>
      </c>
      <c r="V67" s="103">
        <f t="shared" si="5"/>
        <v>68.170515</v>
      </c>
      <c r="W67" s="103">
        <f t="shared" si="6"/>
        <v>0.020139</v>
      </c>
      <c r="X67" s="103">
        <f t="shared" si="7"/>
        <v>0</v>
      </c>
      <c r="Y67" s="103">
        <f t="shared" si="8"/>
        <v>74.0518625</v>
      </c>
      <c r="Z67" s="237">
        <f t="shared" si="9"/>
        <v>-5.861208500000004</v>
      </c>
      <c r="AA67" s="78"/>
      <c r="AB67" s="77"/>
      <c r="AC67"/>
    </row>
    <row r="68" spans="1:29" s="58" customFormat="1" ht="15">
      <c r="A68" s="193" t="s">
        <v>270</v>
      </c>
      <c r="B68" s="164">
        <v>4040400</v>
      </c>
      <c r="C68" s="162">
        <v>-2400</v>
      </c>
      <c r="D68" s="170">
        <v>0</v>
      </c>
      <c r="E68" s="164">
        <v>18000</v>
      </c>
      <c r="F68" s="112">
        <v>0</v>
      </c>
      <c r="G68" s="170">
        <v>0</v>
      </c>
      <c r="H68" s="164">
        <v>1200</v>
      </c>
      <c r="I68" s="112">
        <v>0</v>
      </c>
      <c r="J68" s="170">
        <v>0</v>
      </c>
      <c r="K68" s="164">
        <v>4059600</v>
      </c>
      <c r="L68" s="112">
        <v>-2400</v>
      </c>
      <c r="M68" s="127">
        <v>0</v>
      </c>
      <c r="N68" s="112">
        <v>3939600</v>
      </c>
      <c r="O68" s="173">
        <f t="shared" si="0"/>
        <v>0.9704404374815253</v>
      </c>
      <c r="P68" s="108">
        <f>Volume!K68</f>
        <v>333.45</v>
      </c>
      <c r="Q68" s="69">
        <f>Volume!J68</f>
        <v>337.45</v>
      </c>
      <c r="R68" s="237">
        <f t="shared" si="1"/>
        <v>136.991202</v>
      </c>
      <c r="S68" s="103">
        <f t="shared" si="2"/>
        <v>132.941802</v>
      </c>
      <c r="T68" s="109">
        <f t="shared" si="3"/>
        <v>4062000</v>
      </c>
      <c r="U68" s="103">
        <f t="shared" si="4"/>
        <v>-0.059084194977843424</v>
      </c>
      <c r="V68" s="103">
        <f t="shared" si="5"/>
        <v>136.343298</v>
      </c>
      <c r="W68" s="103">
        <f t="shared" si="6"/>
        <v>0.60741</v>
      </c>
      <c r="X68" s="103">
        <f t="shared" si="7"/>
        <v>0.040494</v>
      </c>
      <c r="Y68" s="103">
        <f t="shared" si="8"/>
        <v>135.44739</v>
      </c>
      <c r="Z68" s="237">
        <f t="shared" si="9"/>
        <v>1.5438119999999742</v>
      </c>
      <c r="AA68" s="78"/>
      <c r="AB68" s="77"/>
      <c r="AC68"/>
    </row>
    <row r="69" spans="1:29" s="58" customFormat="1" ht="15">
      <c r="A69" s="193" t="s">
        <v>220</v>
      </c>
      <c r="B69" s="164">
        <v>652800</v>
      </c>
      <c r="C69" s="162">
        <v>19200</v>
      </c>
      <c r="D69" s="170">
        <v>0.03</v>
      </c>
      <c r="E69" s="164">
        <v>1800</v>
      </c>
      <c r="F69" s="112">
        <v>0</v>
      </c>
      <c r="G69" s="170">
        <v>0</v>
      </c>
      <c r="H69" s="164">
        <v>0</v>
      </c>
      <c r="I69" s="112">
        <v>0</v>
      </c>
      <c r="J69" s="170">
        <v>0</v>
      </c>
      <c r="K69" s="164">
        <v>654600</v>
      </c>
      <c r="L69" s="112">
        <v>19200</v>
      </c>
      <c r="M69" s="127">
        <v>0.03</v>
      </c>
      <c r="N69" s="112">
        <v>570300</v>
      </c>
      <c r="O69" s="173">
        <f t="shared" si="0"/>
        <v>0.8712190650779101</v>
      </c>
      <c r="P69" s="108">
        <f>Volume!K69</f>
        <v>1259.85</v>
      </c>
      <c r="Q69" s="69">
        <f>Volume!J69</f>
        <v>1256.75</v>
      </c>
      <c r="R69" s="237">
        <f t="shared" si="1"/>
        <v>82.266855</v>
      </c>
      <c r="S69" s="103">
        <f t="shared" si="2"/>
        <v>71.6724525</v>
      </c>
      <c r="T69" s="109">
        <f t="shared" si="3"/>
        <v>635400</v>
      </c>
      <c r="U69" s="103">
        <f t="shared" si="4"/>
        <v>3.0217186024551466</v>
      </c>
      <c r="V69" s="103">
        <f t="shared" si="5"/>
        <v>82.04064</v>
      </c>
      <c r="W69" s="103">
        <f t="shared" si="6"/>
        <v>0.226215</v>
      </c>
      <c r="X69" s="103">
        <f t="shared" si="7"/>
        <v>0</v>
      </c>
      <c r="Y69" s="103">
        <f t="shared" si="8"/>
        <v>80.050869</v>
      </c>
      <c r="Z69" s="237">
        <f t="shared" si="9"/>
        <v>2.215986000000001</v>
      </c>
      <c r="AA69" s="78"/>
      <c r="AB69" s="77"/>
      <c r="AC69"/>
    </row>
    <row r="70" spans="1:29" s="58" customFormat="1" ht="15">
      <c r="A70" s="193" t="s">
        <v>232</v>
      </c>
      <c r="B70" s="164">
        <v>7371000</v>
      </c>
      <c r="C70" s="162">
        <v>-342000</v>
      </c>
      <c r="D70" s="170">
        <v>-0.04</v>
      </c>
      <c r="E70" s="164">
        <v>2016000</v>
      </c>
      <c r="F70" s="112">
        <v>-73000</v>
      </c>
      <c r="G70" s="170">
        <v>-0.03</v>
      </c>
      <c r="H70" s="164">
        <v>1143000</v>
      </c>
      <c r="I70" s="112">
        <v>-29000</v>
      </c>
      <c r="J70" s="170">
        <v>-0.02</v>
      </c>
      <c r="K70" s="164">
        <v>10530000</v>
      </c>
      <c r="L70" s="112">
        <v>-444000</v>
      </c>
      <c r="M70" s="127">
        <v>-0.04</v>
      </c>
      <c r="N70" s="112">
        <v>9738000</v>
      </c>
      <c r="O70" s="173">
        <f t="shared" si="0"/>
        <v>0.9247863247863248</v>
      </c>
      <c r="P70" s="108">
        <f>Volume!K70</f>
        <v>867.85</v>
      </c>
      <c r="Q70" s="69">
        <f>Volume!J70</f>
        <v>855.4</v>
      </c>
      <c r="R70" s="237">
        <f t="shared" si="1"/>
        <v>900.7362</v>
      </c>
      <c r="S70" s="103">
        <f t="shared" si="2"/>
        <v>832.98852</v>
      </c>
      <c r="T70" s="109">
        <f t="shared" si="3"/>
        <v>10974000</v>
      </c>
      <c r="U70" s="103">
        <f t="shared" si="4"/>
        <v>-4.0459267359212685</v>
      </c>
      <c r="V70" s="103">
        <f t="shared" si="5"/>
        <v>630.51534</v>
      </c>
      <c r="W70" s="103">
        <f t="shared" si="6"/>
        <v>172.44864</v>
      </c>
      <c r="X70" s="103">
        <f t="shared" si="7"/>
        <v>97.77222</v>
      </c>
      <c r="Y70" s="103">
        <f t="shared" si="8"/>
        <v>952.37859</v>
      </c>
      <c r="Z70" s="237">
        <f t="shared" si="9"/>
        <v>-51.64238999999998</v>
      </c>
      <c r="AA70" s="78"/>
      <c r="AB70" s="77"/>
      <c r="AC70"/>
    </row>
    <row r="71" spans="1:29" s="58" customFormat="1" ht="15">
      <c r="A71" s="193" t="s">
        <v>166</v>
      </c>
      <c r="B71" s="164">
        <v>3858600</v>
      </c>
      <c r="C71" s="162">
        <v>-94400</v>
      </c>
      <c r="D71" s="170">
        <v>-0.02</v>
      </c>
      <c r="E71" s="164">
        <v>271400</v>
      </c>
      <c r="F71" s="112">
        <v>2950</v>
      </c>
      <c r="G71" s="170">
        <v>0.01</v>
      </c>
      <c r="H71" s="164">
        <v>53100</v>
      </c>
      <c r="I71" s="112">
        <v>0</v>
      </c>
      <c r="J71" s="170">
        <v>0</v>
      </c>
      <c r="K71" s="164">
        <v>4183100</v>
      </c>
      <c r="L71" s="112">
        <v>-91450</v>
      </c>
      <c r="M71" s="127">
        <v>-0.02</v>
      </c>
      <c r="N71" s="112">
        <v>3891050</v>
      </c>
      <c r="O71" s="173">
        <f t="shared" si="0"/>
        <v>0.9301833568406206</v>
      </c>
      <c r="P71" s="108">
        <f>Volume!K71</f>
        <v>135.2</v>
      </c>
      <c r="Q71" s="69">
        <f>Volume!J71</f>
        <v>135.65</v>
      </c>
      <c r="R71" s="237">
        <f t="shared" si="1"/>
        <v>56.7437515</v>
      </c>
      <c r="S71" s="103">
        <f t="shared" si="2"/>
        <v>52.78209325</v>
      </c>
      <c r="T71" s="109">
        <f t="shared" si="3"/>
        <v>4274550</v>
      </c>
      <c r="U71" s="103">
        <f t="shared" si="4"/>
        <v>-2.139406487232574</v>
      </c>
      <c r="V71" s="103">
        <f t="shared" si="5"/>
        <v>52.341909</v>
      </c>
      <c r="W71" s="103">
        <f t="shared" si="6"/>
        <v>3.681541</v>
      </c>
      <c r="X71" s="103">
        <f t="shared" si="7"/>
        <v>0.7203015</v>
      </c>
      <c r="Y71" s="103">
        <f t="shared" si="8"/>
        <v>57.791916</v>
      </c>
      <c r="Z71" s="237">
        <f t="shared" si="9"/>
        <v>-1.0481644999999986</v>
      </c>
      <c r="AA71" s="78"/>
      <c r="AB71" s="77"/>
      <c r="AC71"/>
    </row>
    <row r="72" spans="1:28" s="58" customFormat="1" ht="15">
      <c r="A72" s="193" t="s">
        <v>221</v>
      </c>
      <c r="B72" s="164">
        <v>992640</v>
      </c>
      <c r="C72" s="162">
        <v>149248</v>
      </c>
      <c r="D72" s="170">
        <v>0.18</v>
      </c>
      <c r="E72" s="164">
        <v>616</v>
      </c>
      <c r="F72" s="112">
        <v>0</v>
      </c>
      <c r="G72" s="170">
        <v>0</v>
      </c>
      <c r="H72" s="164">
        <v>0</v>
      </c>
      <c r="I72" s="112">
        <v>0</v>
      </c>
      <c r="J72" s="170">
        <v>0</v>
      </c>
      <c r="K72" s="164">
        <v>993256</v>
      </c>
      <c r="L72" s="112">
        <v>149248</v>
      </c>
      <c r="M72" s="127">
        <v>0.18</v>
      </c>
      <c r="N72" s="112">
        <v>869968</v>
      </c>
      <c r="O72" s="173">
        <f aca="true" t="shared" si="10" ref="O72:O136">N72/K72</f>
        <v>0.8758749003278108</v>
      </c>
      <c r="P72" s="108">
        <f>Volume!K72</f>
        <v>2897.65</v>
      </c>
      <c r="Q72" s="69">
        <f>Volume!J72</f>
        <v>2999.4</v>
      </c>
      <c r="R72" s="237">
        <f aca="true" t="shared" si="11" ref="R72:R136">Q72*K72/10000000</f>
        <v>297.91720464</v>
      </c>
      <c r="S72" s="103">
        <f aca="true" t="shared" si="12" ref="S72:S136">Q72*N72/10000000</f>
        <v>260.93820192000004</v>
      </c>
      <c r="T72" s="109">
        <f aca="true" t="shared" si="13" ref="T72:T136">K72-L72</f>
        <v>844008</v>
      </c>
      <c r="U72" s="103">
        <f aca="true" t="shared" si="14" ref="U72:U136">L72/T72*100</f>
        <v>17.68324470858096</v>
      </c>
      <c r="V72" s="103">
        <f aca="true" t="shared" si="15" ref="V72:V136">Q72*B72/10000000</f>
        <v>297.7324416</v>
      </c>
      <c r="W72" s="103">
        <f aca="true" t="shared" si="16" ref="W72:W136">Q72*E72/10000000</f>
        <v>0.18476304000000002</v>
      </c>
      <c r="X72" s="103">
        <f aca="true" t="shared" si="17" ref="X72:X136">Q72*H72/10000000</f>
        <v>0</v>
      </c>
      <c r="Y72" s="103">
        <f aca="true" t="shared" si="18" ref="Y72:Y136">(T72*P72)/10000000</f>
        <v>244.56397812000003</v>
      </c>
      <c r="Z72" s="237">
        <f aca="true" t="shared" si="19" ref="Z72:Z136">R72-Y72</f>
        <v>53.35322651999999</v>
      </c>
      <c r="AA72" s="78"/>
      <c r="AB72" s="77"/>
    </row>
    <row r="73" spans="1:28" s="58" customFormat="1" ht="15">
      <c r="A73" s="193" t="s">
        <v>287</v>
      </c>
      <c r="B73" s="164">
        <v>6970500</v>
      </c>
      <c r="C73" s="162">
        <v>-123000</v>
      </c>
      <c r="D73" s="170">
        <v>-0.02</v>
      </c>
      <c r="E73" s="164">
        <v>270000</v>
      </c>
      <c r="F73" s="112">
        <v>-10500</v>
      </c>
      <c r="G73" s="170">
        <v>-0.04</v>
      </c>
      <c r="H73" s="164">
        <v>33000</v>
      </c>
      <c r="I73" s="112">
        <v>1500</v>
      </c>
      <c r="J73" s="170">
        <v>0.05</v>
      </c>
      <c r="K73" s="164">
        <v>7273500</v>
      </c>
      <c r="L73" s="112">
        <v>-132000</v>
      </c>
      <c r="M73" s="127">
        <v>-0.02</v>
      </c>
      <c r="N73" s="112">
        <v>7006500</v>
      </c>
      <c r="O73" s="173">
        <f t="shared" si="10"/>
        <v>0.9632914002887193</v>
      </c>
      <c r="P73" s="108">
        <f>Volume!K73</f>
        <v>223.1</v>
      </c>
      <c r="Q73" s="69">
        <f>Volume!J73</f>
        <v>228.9</v>
      </c>
      <c r="R73" s="237">
        <f t="shared" si="11"/>
        <v>166.490415</v>
      </c>
      <c r="S73" s="103">
        <f t="shared" si="12"/>
        <v>160.378785</v>
      </c>
      <c r="T73" s="109">
        <f t="shared" si="13"/>
        <v>7405500</v>
      </c>
      <c r="U73" s="103">
        <f t="shared" si="14"/>
        <v>-1.7824589831881712</v>
      </c>
      <c r="V73" s="103">
        <f t="shared" si="15"/>
        <v>159.554745</v>
      </c>
      <c r="W73" s="103">
        <f t="shared" si="16"/>
        <v>6.1803</v>
      </c>
      <c r="X73" s="103">
        <f t="shared" si="17"/>
        <v>0.75537</v>
      </c>
      <c r="Y73" s="103">
        <f t="shared" si="18"/>
        <v>165.216705</v>
      </c>
      <c r="Z73" s="237">
        <f t="shared" si="19"/>
        <v>1.2737100000000225</v>
      </c>
      <c r="AA73" s="378"/>
      <c r="AB73"/>
    </row>
    <row r="74" spans="1:28" s="7" customFormat="1" ht="15">
      <c r="A74" s="193" t="s">
        <v>288</v>
      </c>
      <c r="B74" s="164">
        <v>3911600</v>
      </c>
      <c r="C74" s="162">
        <v>23800</v>
      </c>
      <c r="D74" s="170">
        <v>0.01</v>
      </c>
      <c r="E74" s="164">
        <v>39200</v>
      </c>
      <c r="F74" s="112">
        <v>0</v>
      </c>
      <c r="G74" s="170">
        <v>0</v>
      </c>
      <c r="H74" s="164">
        <v>0</v>
      </c>
      <c r="I74" s="112">
        <v>0</v>
      </c>
      <c r="J74" s="170">
        <v>0</v>
      </c>
      <c r="K74" s="164">
        <v>3950800</v>
      </c>
      <c r="L74" s="112">
        <v>23800</v>
      </c>
      <c r="M74" s="127">
        <v>0.01</v>
      </c>
      <c r="N74" s="112">
        <v>3767400</v>
      </c>
      <c r="O74" s="173">
        <f t="shared" si="10"/>
        <v>0.9535790219702339</v>
      </c>
      <c r="P74" s="108">
        <f>Volume!K74</f>
        <v>145.7</v>
      </c>
      <c r="Q74" s="69">
        <f>Volume!J74</f>
        <v>145.25</v>
      </c>
      <c r="R74" s="237">
        <f t="shared" si="11"/>
        <v>57.38537</v>
      </c>
      <c r="S74" s="103">
        <f t="shared" si="12"/>
        <v>54.721485</v>
      </c>
      <c r="T74" s="109">
        <f t="shared" si="13"/>
        <v>3927000</v>
      </c>
      <c r="U74" s="103">
        <f t="shared" si="14"/>
        <v>0.6060606060606061</v>
      </c>
      <c r="V74" s="103">
        <f t="shared" si="15"/>
        <v>56.81599</v>
      </c>
      <c r="W74" s="103">
        <f t="shared" si="16"/>
        <v>0.56938</v>
      </c>
      <c r="X74" s="103">
        <f t="shared" si="17"/>
        <v>0</v>
      </c>
      <c r="Y74" s="103">
        <f t="shared" si="18"/>
        <v>57.21639</v>
      </c>
      <c r="Z74" s="237">
        <f t="shared" si="19"/>
        <v>0.1689800000000048</v>
      </c>
      <c r="AA74"/>
      <c r="AB74"/>
    </row>
    <row r="75" spans="1:28" s="7" customFormat="1" ht="15">
      <c r="A75" s="193" t="s">
        <v>195</v>
      </c>
      <c r="B75" s="164">
        <v>14302032</v>
      </c>
      <c r="C75" s="162">
        <v>-810366</v>
      </c>
      <c r="D75" s="170">
        <v>-0.05</v>
      </c>
      <c r="E75" s="164">
        <v>1105232</v>
      </c>
      <c r="F75" s="112">
        <v>-202076</v>
      </c>
      <c r="G75" s="170">
        <v>-0.15</v>
      </c>
      <c r="H75" s="164">
        <v>408276</v>
      </c>
      <c r="I75" s="112">
        <v>-2062</v>
      </c>
      <c r="J75" s="170">
        <v>-0.01</v>
      </c>
      <c r="K75" s="164">
        <v>15815540</v>
      </c>
      <c r="L75" s="112">
        <v>-1014504</v>
      </c>
      <c r="M75" s="127">
        <v>-0.06</v>
      </c>
      <c r="N75" s="112">
        <v>13551464</v>
      </c>
      <c r="O75" s="173">
        <f t="shared" si="10"/>
        <v>0.8568448500651891</v>
      </c>
      <c r="P75" s="108">
        <f>Volume!K75</f>
        <v>139.2</v>
      </c>
      <c r="Q75" s="69">
        <f>Volume!J75</f>
        <v>138.45</v>
      </c>
      <c r="R75" s="237">
        <f t="shared" si="11"/>
        <v>218.9661513</v>
      </c>
      <c r="S75" s="103">
        <f t="shared" si="12"/>
        <v>187.62001908</v>
      </c>
      <c r="T75" s="109">
        <f t="shared" si="13"/>
        <v>16830044</v>
      </c>
      <c r="U75" s="103">
        <f t="shared" si="14"/>
        <v>-6.0279343298211225</v>
      </c>
      <c r="V75" s="103">
        <f t="shared" si="15"/>
        <v>198.01163304</v>
      </c>
      <c r="W75" s="103">
        <f t="shared" si="16"/>
        <v>15.301937039999997</v>
      </c>
      <c r="X75" s="103">
        <f t="shared" si="17"/>
        <v>5.652581219999999</v>
      </c>
      <c r="Y75" s="103">
        <f t="shared" si="18"/>
        <v>234.27421247999996</v>
      </c>
      <c r="Z75" s="237">
        <f t="shared" si="19"/>
        <v>-15.308061179999953</v>
      </c>
      <c r="AA75"/>
      <c r="AB75"/>
    </row>
    <row r="76" spans="1:28" s="7" customFormat="1" ht="15">
      <c r="A76" s="193" t="s">
        <v>289</v>
      </c>
      <c r="B76" s="164">
        <v>3206000</v>
      </c>
      <c r="C76" s="162">
        <v>-21000</v>
      </c>
      <c r="D76" s="170">
        <v>-0.01</v>
      </c>
      <c r="E76" s="164">
        <v>196000</v>
      </c>
      <c r="F76" s="112">
        <v>7000</v>
      </c>
      <c r="G76" s="170">
        <v>0.04</v>
      </c>
      <c r="H76" s="164">
        <v>33600</v>
      </c>
      <c r="I76" s="112">
        <v>0</v>
      </c>
      <c r="J76" s="170">
        <v>0</v>
      </c>
      <c r="K76" s="164">
        <v>3435600</v>
      </c>
      <c r="L76" s="112">
        <v>-14000</v>
      </c>
      <c r="M76" s="127">
        <v>0</v>
      </c>
      <c r="N76" s="112">
        <v>3281600</v>
      </c>
      <c r="O76" s="173">
        <f t="shared" si="10"/>
        <v>0.9551752241238793</v>
      </c>
      <c r="P76" s="108">
        <f>Volume!K76</f>
        <v>123.95</v>
      </c>
      <c r="Q76" s="69">
        <f>Volume!J76</f>
        <v>126</v>
      </c>
      <c r="R76" s="237">
        <f t="shared" si="11"/>
        <v>43.28856</v>
      </c>
      <c r="S76" s="103">
        <f t="shared" si="12"/>
        <v>41.34816</v>
      </c>
      <c r="T76" s="109">
        <f t="shared" si="13"/>
        <v>3449600</v>
      </c>
      <c r="U76" s="103">
        <f t="shared" si="14"/>
        <v>-0.4058441558441558</v>
      </c>
      <c r="V76" s="103">
        <f t="shared" si="15"/>
        <v>40.3956</v>
      </c>
      <c r="W76" s="103">
        <f t="shared" si="16"/>
        <v>2.4696</v>
      </c>
      <c r="X76" s="103">
        <f t="shared" si="17"/>
        <v>0.42336</v>
      </c>
      <c r="Y76" s="103">
        <f t="shared" si="18"/>
        <v>42.757792</v>
      </c>
      <c r="Z76" s="237">
        <f t="shared" si="19"/>
        <v>0.5307679999999948</v>
      </c>
      <c r="AA76"/>
      <c r="AB76" s="77"/>
    </row>
    <row r="77" spans="1:28" s="7" customFormat="1" ht="15">
      <c r="A77" s="193" t="s">
        <v>197</v>
      </c>
      <c r="B77" s="164">
        <v>4161950</v>
      </c>
      <c r="C77" s="162">
        <v>150150</v>
      </c>
      <c r="D77" s="170">
        <v>0.04</v>
      </c>
      <c r="E77" s="164">
        <v>18200</v>
      </c>
      <c r="F77" s="112">
        <v>1300</v>
      </c>
      <c r="G77" s="170">
        <v>0.08</v>
      </c>
      <c r="H77" s="164">
        <v>0</v>
      </c>
      <c r="I77" s="112">
        <v>0</v>
      </c>
      <c r="J77" s="170">
        <v>0</v>
      </c>
      <c r="K77" s="164">
        <v>4180150</v>
      </c>
      <c r="L77" s="112">
        <v>151450</v>
      </c>
      <c r="M77" s="127">
        <v>0.04</v>
      </c>
      <c r="N77" s="112">
        <v>3498950</v>
      </c>
      <c r="O77" s="173">
        <f t="shared" si="10"/>
        <v>0.8370393406935158</v>
      </c>
      <c r="P77" s="108">
        <f>Volume!K77</f>
        <v>332.6</v>
      </c>
      <c r="Q77" s="69">
        <f>Volume!J77</f>
        <v>326.4</v>
      </c>
      <c r="R77" s="237">
        <f t="shared" si="11"/>
        <v>136.440096</v>
      </c>
      <c r="S77" s="103">
        <f t="shared" si="12"/>
        <v>114.205728</v>
      </c>
      <c r="T77" s="109">
        <f t="shared" si="13"/>
        <v>4028700</v>
      </c>
      <c r="U77" s="103">
        <f t="shared" si="14"/>
        <v>3.759277186189093</v>
      </c>
      <c r="V77" s="103">
        <f t="shared" si="15"/>
        <v>135.846048</v>
      </c>
      <c r="W77" s="103">
        <f t="shared" si="16"/>
        <v>0.594048</v>
      </c>
      <c r="X77" s="103">
        <f t="shared" si="17"/>
        <v>0</v>
      </c>
      <c r="Y77" s="103">
        <f t="shared" si="18"/>
        <v>133.994562</v>
      </c>
      <c r="Z77" s="237">
        <f t="shared" si="19"/>
        <v>2.445534000000009</v>
      </c>
      <c r="AA77"/>
      <c r="AB77" s="77"/>
    </row>
    <row r="78" spans="1:28" s="7" customFormat="1" ht="15">
      <c r="A78" s="193" t="s">
        <v>4</v>
      </c>
      <c r="B78" s="164">
        <v>1531800</v>
      </c>
      <c r="C78" s="162">
        <v>54900</v>
      </c>
      <c r="D78" s="170">
        <v>0.04</v>
      </c>
      <c r="E78" s="164">
        <v>750</v>
      </c>
      <c r="F78" s="112">
        <v>150</v>
      </c>
      <c r="G78" s="170">
        <v>0.25</v>
      </c>
      <c r="H78" s="164">
        <v>0</v>
      </c>
      <c r="I78" s="112">
        <v>0</v>
      </c>
      <c r="J78" s="170">
        <v>0</v>
      </c>
      <c r="K78" s="164">
        <v>1532550</v>
      </c>
      <c r="L78" s="112">
        <v>55050</v>
      </c>
      <c r="M78" s="127">
        <v>0.04</v>
      </c>
      <c r="N78" s="112">
        <v>1316250</v>
      </c>
      <c r="O78" s="173">
        <f t="shared" si="10"/>
        <v>0.8588626798473133</v>
      </c>
      <c r="P78" s="108">
        <f>Volume!K78</f>
        <v>1950.1</v>
      </c>
      <c r="Q78" s="69">
        <f>Volume!J78</f>
        <v>1957.8</v>
      </c>
      <c r="R78" s="237">
        <f t="shared" si="11"/>
        <v>300.042639</v>
      </c>
      <c r="S78" s="103">
        <f t="shared" si="12"/>
        <v>257.695425</v>
      </c>
      <c r="T78" s="109">
        <f t="shared" si="13"/>
        <v>1477500</v>
      </c>
      <c r="U78" s="103">
        <f t="shared" si="14"/>
        <v>3.7258883248730967</v>
      </c>
      <c r="V78" s="103">
        <f t="shared" si="15"/>
        <v>299.895804</v>
      </c>
      <c r="W78" s="103">
        <f t="shared" si="16"/>
        <v>0.146835</v>
      </c>
      <c r="X78" s="103">
        <f t="shared" si="17"/>
        <v>0</v>
      </c>
      <c r="Y78" s="103">
        <f t="shared" si="18"/>
        <v>288.127275</v>
      </c>
      <c r="Z78" s="237">
        <f t="shared" si="19"/>
        <v>11.915364000000011</v>
      </c>
      <c r="AA78"/>
      <c r="AB78" s="77"/>
    </row>
    <row r="79" spans="1:28" s="7" customFormat="1" ht="15">
      <c r="A79" s="193" t="s">
        <v>79</v>
      </c>
      <c r="B79" s="164">
        <v>2077200</v>
      </c>
      <c r="C79" s="162">
        <v>161800</v>
      </c>
      <c r="D79" s="170">
        <v>0.08</v>
      </c>
      <c r="E79" s="164">
        <v>2200</v>
      </c>
      <c r="F79" s="112">
        <v>0</v>
      </c>
      <c r="G79" s="170">
        <v>0</v>
      </c>
      <c r="H79" s="164">
        <v>200</v>
      </c>
      <c r="I79" s="112">
        <v>0</v>
      </c>
      <c r="J79" s="170">
        <v>0</v>
      </c>
      <c r="K79" s="164">
        <v>2079600</v>
      </c>
      <c r="L79" s="112">
        <v>161800</v>
      </c>
      <c r="M79" s="127">
        <v>0.08</v>
      </c>
      <c r="N79" s="112">
        <v>1756200</v>
      </c>
      <c r="O79" s="173">
        <f t="shared" si="10"/>
        <v>0.8444893248701674</v>
      </c>
      <c r="P79" s="108">
        <f>Volume!K79</f>
        <v>1200.05</v>
      </c>
      <c r="Q79" s="69">
        <f>Volume!J79</f>
        <v>1209.25</v>
      </c>
      <c r="R79" s="237">
        <f t="shared" si="11"/>
        <v>251.47563</v>
      </c>
      <c r="S79" s="103">
        <f t="shared" si="12"/>
        <v>212.368485</v>
      </c>
      <c r="T79" s="109">
        <f t="shared" si="13"/>
        <v>1917800</v>
      </c>
      <c r="U79" s="103">
        <f t="shared" si="14"/>
        <v>8.436750443216186</v>
      </c>
      <c r="V79" s="103">
        <f t="shared" si="15"/>
        <v>251.18541</v>
      </c>
      <c r="W79" s="103">
        <f t="shared" si="16"/>
        <v>0.266035</v>
      </c>
      <c r="X79" s="103">
        <f t="shared" si="17"/>
        <v>0.024185</v>
      </c>
      <c r="Y79" s="103">
        <f t="shared" si="18"/>
        <v>230.145589</v>
      </c>
      <c r="Z79" s="237">
        <f t="shared" si="19"/>
        <v>21.330040999999994</v>
      </c>
      <c r="AA79"/>
      <c r="AB79" s="77"/>
    </row>
    <row r="80" spans="1:28" s="58" customFormat="1" ht="15">
      <c r="A80" s="193" t="s">
        <v>196</v>
      </c>
      <c r="B80" s="164">
        <v>1667200</v>
      </c>
      <c r="C80" s="162">
        <v>126800</v>
      </c>
      <c r="D80" s="170">
        <v>0.08</v>
      </c>
      <c r="E80" s="164">
        <v>2800</v>
      </c>
      <c r="F80" s="112">
        <v>0</v>
      </c>
      <c r="G80" s="170">
        <v>0</v>
      </c>
      <c r="H80" s="164">
        <v>800</v>
      </c>
      <c r="I80" s="112">
        <v>0</v>
      </c>
      <c r="J80" s="170">
        <v>0</v>
      </c>
      <c r="K80" s="164">
        <v>1670800</v>
      </c>
      <c r="L80" s="112">
        <v>126800</v>
      </c>
      <c r="M80" s="127">
        <v>0.08</v>
      </c>
      <c r="N80" s="112">
        <v>1464800</v>
      </c>
      <c r="O80" s="173">
        <f t="shared" si="10"/>
        <v>0.8767057696911659</v>
      </c>
      <c r="P80" s="108">
        <f>Volume!K80</f>
        <v>719.1</v>
      </c>
      <c r="Q80" s="69">
        <f>Volume!J80</f>
        <v>694.1</v>
      </c>
      <c r="R80" s="237">
        <f t="shared" si="11"/>
        <v>115.970228</v>
      </c>
      <c r="S80" s="103">
        <f t="shared" si="12"/>
        <v>101.671768</v>
      </c>
      <c r="T80" s="109">
        <f t="shared" si="13"/>
        <v>1544000</v>
      </c>
      <c r="U80" s="103">
        <f t="shared" si="14"/>
        <v>8.21243523316062</v>
      </c>
      <c r="V80" s="103">
        <f t="shared" si="15"/>
        <v>115.720352</v>
      </c>
      <c r="W80" s="103">
        <f t="shared" si="16"/>
        <v>0.194348</v>
      </c>
      <c r="X80" s="103">
        <f t="shared" si="17"/>
        <v>0.055528</v>
      </c>
      <c r="Y80" s="103">
        <f t="shared" si="18"/>
        <v>111.02904</v>
      </c>
      <c r="Z80" s="237">
        <f t="shared" si="19"/>
        <v>4.941188000000011</v>
      </c>
      <c r="AA80"/>
      <c r="AB80" s="77"/>
    </row>
    <row r="81" spans="1:28" s="7" customFormat="1" ht="15">
      <c r="A81" s="193" t="s">
        <v>5</v>
      </c>
      <c r="B81" s="164">
        <v>34852345</v>
      </c>
      <c r="C81" s="162">
        <v>-1980990</v>
      </c>
      <c r="D81" s="170">
        <v>-0.05</v>
      </c>
      <c r="E81" s="164">
        <v>3585560</v>
      </c>
      <c r="F81" s="112">
        <v>478500</v>
      </c>
      <c r="G81" s="170">
        <v>0.15</v>
      </c>
      <c r="H81" s="164">
        <v>1971420</v>
      </c>
      <c r="I81" s="112">
        <v>320595</v>
      </c>
      <c r="J81" s="170">
        <v>0.19</v>
      </c>
      <c r="K81" s="164">
        <v>40409325</v>
      </c>
      <c r="L81" s="112">
        <v>-1181895</v>
      </c>
      <c r="M81" s="127">
        <v>-0.03</v>
      </c>
      <c r="N81" s="112">
        <v>35153800</v>
      </c>
      <c r="O81" s="173">
        <f t="shared" si="10"/>
        <v>0.8699427669232287</v>
      </c>
      <c r="P81" s="108">
        <f>Volume!K81</f>
        <v>184.6</v>
      </c>
      <c r="Q81" s="69">
        <f>Volume!J81</f>
        <v>185.9</v>
      </c>
      <c r="R81" s="237">
        <f t="shared" si="11"/>
        <v>751.20935175</v>
      </c>
      <c r="S81" s="103">
        <f t="shared" si="12"/>
        <v>653.509142</v>
      </c>
      <c r="T81" s="109">
        <f t="shared" si="13"/>
        <v>41591220</v>
      </c>
      <c r="U81" s="103">
        <f t="shared" si="14"/>
        <v>-2.8416935112747352</v>
      </c>
      <c r="V81" s="103">
        <f t="shared" si="15"/>
        <v>647.90509355</v>
      </c>
      <c r="W81" s="103">
        <f t="shared" si="16"/>
        <v>66.6555604</v>
      </c>
      <c r="X81" s="103">
        <f t="shared" si="17"/>
        <v>36.6486978</v>
      </c>
      <c r="Y81" s="103">
        <f t="shared" si="18"/>
        <v>767.7739212</v>
      </c>
      <c r="Z81" s="237">
        <f t="shared" si="19"/>
        <v>-16.564569450000022</v>
      </c>
      <c r="AB81" s="77"/>
    </row>
    <row r="82" spans="1:28" s="58" customFormat="1" ht="15">
      <c r="A82" s="193" t="s">
        <v>198</v>
      </c>
      <c r="B82" s="164">
        <v>5766800</v>
      </c>
      <c r="C82" s="162">
        <v>153400</v>
      </c>
      <c r="D82" s="170">
        <v>0.03</v>
      </c>
      <c r="E82" s="164">
        <v>226200</v>
      </c>
      <c r="F82" s="112">
        <v>2600</v>
      </c>
      <c r="G82" s="170">
        <v>0.01</v>
      </c>
      <c r="H82" s="164">
        <v>14300</v>
      </c>
      <c r="I82" s="112">
        <v>0</v>
      </c>
      <c r="J82" s="170">
        <v>0</v>
      </c>
      <c r="K82" s="164">
        <v>6007300</v>
      </c>
      <c r="L82" s="112">
        <v>156000</v>
      </c>
      <c r="M82" s="127">
        <v>0.03</v>
      </c>
      <c r="N82" s="112">
        <v>4765800</v>
      </c>
      <c r="O82" s="173">
        <f t="shared" si="10"/>
        <v>0.7933347760225059</v>
      </c>
      <c r="P82" s="108">
        <f>Volume!K82</f>
        <v>260.05</v>
      </c>
      <c r="Q82" s="69">
        <f>Volume!J82</f>
        <v>258.95</v>
      </c>
      <c r="R82" s="237">
        <f t="shared" si="11"/>
        <v>155.5590335</v>
      </c>
      <c r="S82" s="103">
        <f t="shared" si="12"/>
        <v>123.410391</v>
      </c>
      <c r="T82" s="109">
        <f t="shared" si="13"/>
        <v>5851300</v>
      </c>
      <c r="U82" s="103">
        <f t="shared" si="14"/>
        <v>2.6660742057320594</v>
      </c>
      <c r="V82" s="103">
        <f t="shared" si="15"/>
        <v>149.331286</v>
      </c>
      <c r="W82" s="103">
        <f t="shared" si="16"/>
        <v>5.857449</v>
      </c>
      <c r="X82" s="103">
        <f t="shared" si="17"/>
        <v>0.3702985</v>
      </c>
      <c r="Y82" s="103">
        <f t="shared" si="18"/>
        <v>152.1630565</v>
      </c>
      <c r="Z82" s="237">
        <f t="shared" si="19"/>
        <v>3.395976999999988</v>
      </c>
      <c r="AA82" s="78"/>
      <c r="AB82" s="77"/>
    </row>
    <row r="83" spans="1:28" s="58" customFormat="1" ht="15">
      <c r="A83" s="193" t="s">
        <v>396</v>
      </c>
      <c r="B83" s="164">
        <v>446750</v>
      </c>
      <c r="C83" s="162">
        <v>-11750</v>
      </c>
      <c r="D83" s="170">
        <v>-0.03</v>
      </c>
      <c r="E83" s="164">
        <v>250</v>
      </c>
      <c r="F83" s="112">
        <v>0</v>
      </c>
      <c r="G83" s="170">
        <v>0</v>
      </c>
      <c r="H83" s="164">
        <v>0</v>
      </c>
      <c r="I83" s="112">
        <v>0</v>
      </c>
      <c r="J83" s="170">
        <v>0</v>
      </c>
      <c r="K83" s="164">
        <v>447000</v>
      </c>
      <c r="L83" s="112">
        <v>-11750</v>
      </c>
      <c r="M83" s="127">
        <v>-0.03</v>
      </c>
      <c r="N83" s="112">
        <v>433000</v>
      </c>
      <c r="O83" s="173">
        <f t="shared" si="10"/>
        <v>0.9686800894854586</v>
      </c>
      <c r="P83" s="108">
        <f>Volume!K83</f>
        <v>440.1</v>
      </c>
      <c r="Q83" s="69">
        <f>Volume!J83</f>
        <v>450.25</v>
      </c>
      <c r="R83" s="237">
        <f t="shared" si="11"/>
        <v>20.126175</v>
      </c>
      <c r="S83" s="103">
        <f t="shared" si="12"/>
        <v>19.495825</v>
      </c>
      <c r="T83" s="109">
        <f t="shared" si="13"/>
        <v>458750</v>
      </c>
      <c r="U83" s="103">
        <f t="shared" si="14"/>
        <v>-2.561307901907357</v>
      </c>
      <c r="V83" s="103">
        <f t="shared" si="15"/>
        <v>20.11491875</v>
      </c>
      <c r="W83" s="103">
        <f t="shared" si="16"/>
        <v>0.01125625</v>
      </c>
      <c r="X83" s="103">
        <f t="shared" si="17"/>
        <v>0</v>
      </c>
      <c r="Y83" s="103">
        <f t="shared" si="18"/>
        <v>20.1895875</v>
      </c>
      <c r="Z83" s="237">
        <f t="shared" si="19"/>
        <v>-0.06341249999999832</v>
      </c>
      <c r="AA83" s="78"/>
      <c r="AB83" s="77"/>
    </row>
    <row r="84" spans="1:28" s="58" customFormat="1" ht="15">
      <c r="A84" s="201" t="s">
        <v>487</v>
      </c>
      <c r="B84" s="164">
        <v>13486000</v>
      </c>
      <c r="C84" s="162">
        <v>13486000</v>
      </c>
      <c r="D84" s="170">
        <v>0</v>
      </c>
      <c r="E84" s="164">
        <v>1480000</v>
      </c>
      <c r="F84" s="112">
        <v>1480000</v>
      </c>
      <c r="G84" s="170">
        <v>0</v>
      </c>
      <c r="H84" s="164">
        <v>190000</v>
      </c>
      <c r="I84" s="112">
        <v>190000</v>
      </c>
      <c r="J84" s="170">
        <v>0</v>
      </c>
      <c r="K84" s="164">
        <v>15156000</v>
      </c>
      <c r="L84" s="112">
        <v>15156000</v>
      </c>
      <c r="M84" s="127">
        <v>0</v>
      </c>
      <c r="N84" s="112">
        <v>12577000</v>
      </c>
      <c r="O84" s="173">
        <f>N84/K84</f>
        <v>0.8298363684349432</v>
      </c>
      <c r="P84" s="108">
        <f>Volume!K84</f>
        <v>198.8</v>
      </c>
      <c r="Q84" s="69">
        <f>Volume!J84</f>
        <v>197.8</v>
      </c>
      <c r="R84" s="237">
        <f>Q84*K84/10000000</f>
        <v>299.78568</v>
      </c>
      <c r="S84" s="103">
        <f>Q84*N84/10000000</f>
        <v>248.77306</v>
      </c>
      <c r="T84" s="109">
        <f>K84-L84</f>
        <v>0</v>
      </c>
      <c r="U84" s="103" t="e">
        <f>L84/T84*100</f>
        <v>#DIV/0!</v>
      </c>
      <c r="V84" s="103">
        <f>Q84*B84/10000000</f>
        <v>266.75308</v>
      </c>
      <c r="W84" s="103">
        <f>Q84*E84/10000000</f>
        <v>29.2744</v>
      </c>
      <c r="X84" s="103">
        <f>Q84*H84/10000000</f>
        <v>3.7582</v>
      </c>
      <c r="Y84" s="103">
        <f>(T84*P84)/10000000</f>
        <v>0</v>
      </c>
      <c r="Z84" s="237">
        <f>R84-Y84</f>
        <v>299.78568</v>
      </c>
      <c r="AA84" s="78"/>
      <c r="AB84" s="77"/>
    </row>
    <row r="85" spans="1:28" s="58" customFormat="1" ht="15">
      <c r="A85" s="193" t="s">
        <v>412</v>
      </c>
      <c r="B85" s="164">
        <v>15600000</v>
      </c>
      <c r="C85" s="162">
        <v>318750</v>
      </c>
      <c r="D85" s="170">
        <v>0.02</v>
      </c>
      <c r="E85" s="164">
        <v>716250</v>
      </c>
      <c r="F85" s="112">
        <v>7500</v>
      </c>
      <c r="G85" s="170">
        <v>0.01</v>
      </c>
      <c r="H85" s="164">
        <v>3750</v>
      </c>
      <c r="I85" s="112">
        <v>0</v>
      </c>
      <c r="J85" s="170">
        <v>0</v>
      </c>
      <c r="K85" s="164">
        <v>16320000</v>
      </c>
      <c r="L85" s="112">
        <v>326250</v>
      </c>
      <c r="M85" s="127">
        <v>0.02</v>
      </c>
      <c r="N85" s="112">
        <v>14456250</v>
      </c>
      <c r="O85" s="173">
        <f t="shared" si="10"/>
        <v>0.8857996323529411</v>
      </c>
      <c r="P85" s="108">
        <f>Volume!K85</f>
        <v>51.75</v>
      </c>
      <c r="Q85" s="69">
        <f>Volume!J85</f>
        <v>51.5</v>
      </c>
      <c r="R85" s="237">
        <f t="shared" si="11"/>
        <v>84.048</v>
      </c>
      <c r="S85" s="103">
        <f t="shared" si="12"/>
        <v>74.4496875</v>
      </c>
      <c r="T85" s="109">
        <f t="shared" si="13"/>
        <v>15993750</v>
      </c>
      <c r="U85" s="103">
        <f t="shared" si="14"/>
        <v>2.0398593200468933</v>
      </c>
      <c r="V85" s="103">
        <f t="shared" si="15"/>
        <v>80.34</v>
      </c>
      <c r="W85" s="103">
        <f t="shared" si="16"/>
        <v>3.6886875</v>
      </c>
      <c r="X85" s="103">
        <f t="shared" si="17"/>
        <v>0.0193125</v>
      </c>
      <c r="Y85" s="103">
        <f t="shared" si="18"/>
        <v>82.76765625</v>
      </c>
      <c r="Z85" s="237">
        <f t="shared" si="19"/>
        <v>1.2803437500000001</v>
      </c>
      <c r="AA85" s="78"/>
      <c r="AB85" s="77"/>
    </row>
    <row r="86" spans="1:28" s="58" customFormat="1" ht="15">
      <c r="A86" s="201" t="s">
        <v>468</v>
      </c>
      <c r="B86" s="164">
        <v>1154500</v>
      </c>
      <c r="C86" s="162">
        <v>61000</v>
      </c>
      <c r="D86" s="170">
        <v>0.06</v>
      </c>
      <c r="E86" s="164">
        <v>750</v>
      </c>
      <c r="F86" s="112">
        <v>0</v>
      </c>
      <c r="G86" s="170">
        <v>0</v>
      </c>
      <c r="H86" s="164">
        <v>0</v>
      </c>
      <c r="I86" s="112">
        <v>0</v>
      </c>
      <c r="J86" s="170">
        <v>0</v>
      </c>
      <c r="K86" s="164">
        <v>1155250</v>
      </c>
      <c r="L86" s="112">
        <v>61000</v>
      </c>
      <c r="M86" s="127">
        <v>0.06</v>
      </c>
      <c r="N86" s="112">
        <v>1127250</v>
      </c>
      <c r="O86" s="173">
        <f t="shared" si="10"/>
        <v>0.9757628219000216</v>
      </c>
      <c r="P86" s="108">
        <f>Volume!K86</f>
        <v>439.15</v>
      </c>
      <c r="Q86" s="69">
        <f>Volume!J86</f>
        <v>426.75</v>
      </c>
      <c r="R86" s="237">
        <f>Q86*K86/10000000</f>
        <v>49.30029375</v>
      </c>
      <c r="S86" s="103">
        <f>Q86*N86/10000000</f>
        <v>48.10539375</v>
      </c>
      <c r="T86" s="109">
        <f>K86-L86</f>
        <v>1094250</v>
      </c>
      <c r="U86" s="103">
        <f>L86/T86*100</f>
        <v>5.574594471098926</v>
      </c>
      <c r="V86" s="103">
        <f>Q86*B86/10000000</f>
        <v>49.2682875</v>
      </c>
      <c r="W86" s="103">
        <f>Q86*E86/10000000</f>
        <v>0.03200625</v>
      </c>
      <c r="X86" s="103">
        <f>Q86*H86/10000000</f>
        <v>0</v>
      </c>
      <c r="Y86" s="103">
        <f>(T86*P86)/10000000</f>
        <v>48.05398875</v>
      </c>
      <c r="Z86" s="237">
        <f>R86-Y86</f>
        <v>1.2463049999999996</v>
      </c>
      <c r="AA86" s="78"/>
      <c r="AB86" s="77"/>
    </row>
    <row r="87" spans="1:28" s="7" customFormat="1" ht="15">
      <c r="A87" s="193" t="s">
        <v>43</v>
      </c>
      <c r="B87" s="164">
        <v>896700</v>
      </c>
      <c r="C87" s="162">
        <v>27300</v>
      </c>
      <c r="D87" s="170">
        <v>0.03</v>
      </c>
      <c r="E87" s="164">
        <v>1350</v>
      </c>
      <c r="F87" s="112">
        <v>0</v>
      </c>
      <c r="G87" s="170">
        <v>0</v>
      </c>
      <c r="H87" s="164">
        <v>0</v>
      </c>
      <c r="I87" s="112">
        <v>0</v>
      </c>
      <c r="J87" s="170">
        <v>0</v>
      </c>
      <c r="K87" s="164">
        <v>898050</v>
      </c>
      <c r="L87" s="112">
        <v>27300</v>
      </c>
      <c r="M87" s="127">
        <v>0.03</v>
      </c>
      <c r="N87" s="112">
        <v>859800</v>
      </c>
      <c r="O87" s="173">
        <f t="shared" si="10"/>
        <v>0.957407716719559</v>
      </c>
      <c r="P87" s="108">
        <f>Volume!K87</f>
        <v>2417.9</v>
      </c>
      <c r="Q87" s="69">
        <f>Volume!J87</f>
        <v>2367</v>
      </c>
      <c r="R87" s="237">
        <f t="shared" si="11"/>
        <v>212.568435</v>
      </c>
      <c r="S87" s="103">
        <f t="shared" si="12"/>
        <v>203.51466</v>
      </c>
      <c r="T87" s="109">
        <f t="shared" si="13"/>
        <v>870750</v>
      </c>
      <c r="U87" s="103">
        <f t="shared" si="14"/>
        <v>3.1352282515073213</v>
      </c>
      <c r="V87" s="103">
        <f t="shared" si="15"/>
        <v>212.24889</v>
      </c>
      <c r="W87" s="103">
        <f t="shared" si="16"/>
        <v>0.319545</v>
      </c>
      <c r="X87" s="103">
        <f t="shared" si="17"/>
        <v>0</v>
      </c>
      <c r="Y87" s="103">
        <f t="shared" si="18"/>
        <v>210.5386425</v>
      </c>
      <c r="Z87" s="237">
        <f t="shared" si="19"/>
        <v>2.029792499999985</v>
      </c>
      <c r="AB87" s="77"/>
    </row>
    <row r="88" spans="1:28" s="7" customFormat="1" ht="15">
      <c r="A88" s="193" t="s">
        <v>199</v>
      </c>
      <c r="B88" s="164">
        <v>16764300</v>
      </c>
      <c r="C88" s="162">
        <v>1095850</v>
      </c>
      <c r="D88" s="170">
        <v>0.07</v>
      </c>
      <c r="E88" s="164">
        <v>1868300</v>
      </c>
      <c r="F88" s="112">
        <v>-18900</v>
      </c>
      <c r="G88" s="170">
        <v>-0.01</v>
      </c>
      <c r="H88" s="164">
        <v>439600</v>
      </c>
      <c r="I88" s="112">
        <v>24500</v>
      </c>
      <c r="J88" s="170">
        <v>0.06</v>
      </c>
      <c r="K88" s="164">
        <v>19072200</v>
      </c>
      <c r="L88" s="112">
        <v>1101450</v>
      </c>
      <c r="M88" s="127">
        <v>0.06</v>
      </c>
      <c r="N88" s="112">
        <v>17082800</v>
      </c>
      <c r="O88" s="173">
        <f t="shared" si="10"/>
        <v>0.8956911106217427</v>
      </c>
      <c r="P88" s="108">
        <f>Volume!K88</f>
        <v>983.35</v>
      </c>
      <c r="Q88" s="69">
        <f>Volume!J88</f>
        <v>989.6</v>
      </c>
      <c r="R88" s="237">
        <f t="shared" si="11"/>
        <v>1887.384912</v>
      </c>
      <c r="S88" s="103">
        <f t="shared" si="12"/>
        <v>1690.513888</v>
      </c>
      <c r="T88" s="109">
        <f t="shared" si="13"/>
        <v>17970750</v>
      </c>
      <c r="U88" s="103">
        <f t="shared" si="14"/>
        <v>6.129126497224656</v>
      </c>
      <c r="V88" s="103">
        <f t="shared" si="15"/>
        <v>1658.995128</v>
      </c>
      <c r="W88" s="103">
        <f t="shared" si="16"/>
        <v>184.886968</v>
      </c>
      <c r="X88" s="103">
        <f t="shared" si="17"/>
        <v>43.502816</v>
      </c>
      <c r="Y88" s="103">
        <f t="shared" si="18"/>
        <v>1767.15370125</v>
      </c>
      <c r="Z88" s="237">
        <f t="shared" si="19"/>
        <v>120.23121074999995</v>
      </c>
      <c r="AB88" s="77"/>
    </row>
    <row r="89" spans="1:28" s="58" customFormat="1" ht="15">
      <c r="A89" s="193" t="s">
        <v>141</v>
      </c>
      <c r="B89" s="164">
        <v>49821600</v>
      </c>
      <c r="C89" s="162">
        <v>-4005600</v>
      </c>
      <c r="D89" s="170">
        <v>-0.07</v>
      </c>
      <c r="E89" s="164">
        <v>10972800</v>
      </c>
      <c r="F89" s="112">
        <v>-602400</v>
      </c>
      <c r="G89" s="170">
        <v>-0.05</v>
      </c>
      <c r="H89" s="164">
        <v>2467200</v>
      </c>
      <c r="I89" s="112">
        <v>-211200</v>
      </c>
      <c r="J89" s="170">
        <v>-0.08</v>
      </c>
      <c r="K89" s="164">
        <v>63261600</v>
      </c>
      <c r="L89" s="112">
        <v>-4819200</v>
      </c>
      <c r="M89" s="127">
        <v>-0.07</v>
      </c>
      <c r="N89" s="112">
        <v>55886400</v>
      </c>
      <c r="O89" s="173">
        <f t="shared" si="10"/>
        <v>0.8834174285822679</v>
      </c>
      <c r="P89" s="108">
        <f>Volume!K89</f>
        <v>115.75</v>
      </c>
      <c r="Q89" s="69">
        <f>Volume!J89</f>
        <v>112.35</v>
      </c>
      <c r="R89" s="237">
        <f t="shared" si="11"/>
        <v>710.744076</v>
      </c>
      <c r="S89" s="103">
        <f t="shared" si="12"/>
        <v>627.883704</v>
      </c>
      <c r="T89" s="109">
        <f t="shared" si="13"/>
        <v>68080800</v>
      </c>
      <c r="U89" s="103">
        <f t="shared" si="14"/>
        <v>-7.078647724468573</v>
      </c>
      <c r="V89" s="103">
        <f t="shared" si="15"/>
        <v>559.745676</v>
      </c>
      <c r="W89" s="103">
        <f t="shared" si="16"/>
        <v>123.279408</v>
      </c>
      <c r="X89" s="103">
        <f t="shared" si="17"/>
        <v>27.718992</v>
      </c>
      <c r="Y89" s="103">
        <f t="shared" si="18"/>
        <v>788.03526</v>
      </c>
      <c r="Z89" s="237">
        <f t="shared" si="19"/>
        <v>-77.29118400000004</v>
      </c>
      <c r="AA89" s="78"/>
      <c r="AB89" s="77"/>
    </row>
    <row r="90" spans="1:28" s="58" customFormat="1" ht="15">
      <c r="A90" s="193" t="s">
        <v>395</v>
      </c>
      <c r="B90" s="164">
        <v>31179600</v>
      </c>
      <c r="C90" s="162">
        <v>-1096200</v>
      </c>
      <c r="D90" s="170">
        <v>-0.03</v>
      </c>
      <c r="E90" s="164">
        <v>6723000</v>
      </c>
      <c r="F90" s="112">
        <v>-545400</v>
      </c>
      <c r="G90" s="170">
        <v>-0.08</v>
      </c>
      <c r="H90" s="164">
        <v>2216700</v>
      </c>
      <c r="I90" s="112">
        <v>54000</v>
      </c>
      <c r="J90" s="170">
        <v>0.02</v>
      </c>
      <c r="K90" s="164">
        <v>40119300</v>
      </c>
      <c r="L90" s="112">
        <v>-1587600</v>
      </c>
      <c r="M90" s="127">
        <v>-0.04</v>
      </c>
      <c r="N90" s="112">
        <v>36387900</v>
      </c>
      <c r="O90" s="173">
        <f t="shared" si="10"/>
        <v>0.9069923951813715</v>
      </c>
      <c r="P90" s="108">
        <f>Volume!K90</f>
        <v>129.9</v>
      </c>
      <c r="Q90" s="69">
        <f>Volume!J90</f>
        <v>131.8</v>
      </c>
      <c r="R90" s="237">
        <f t="shared" si="11"/>
        <v>528.772374</v>
      </c>
      <c r="S90" s="103">
        <f t="shared" si="12"/>
        <v>479.592522</v>
      </c>
      <c r="T90" s="109">
        <f t="shared" si="13"/>
        <v>41706900</v>
      </c>
      <c r="U90" s="103">
        <f t="shared" si="14"/>
        <v>-3.8065643814332883</v>
      </c>
      <c r="V90" s="103">
        <f t="shared" si="15"/>
        <v>410.947128</v>
      </c>
      <c r="W90" s="103">
        <f t="shared" si="16"/>
        <v>88.60914000000001</v>
      </c>
      <c r="X90" s="103">
        <f t="shared" si="17"/>
        <v>29.216106</v>
      </c>
      <c r="Y90" s="103">
        <f t="shared" si="18"/>
        <v>541.772631</v>
      </c>
      <c r="Z90" s="237">
        <f t="shared" si="19"/>
        <v>-13.000257000000033</v>
      </c>
      <c r="AA90" s="78"/>
      <c r="AB90" s="77"/>
    </row>
    <row r="91" spans="1:28" s="7" customFormat="1" ht="15">
      <c r="A91" s="193" t="s">
        <v>184</v>
      </c>
      <c r="B91" s="164">
        <v>20992200</v>
      </c>
      <c r="C91" s="162">
        <v>466100</v>
      </c>
      <c r="D91" s="170">
        <v>0.02</v>
      </c>
      <c r="E91" s="164">
        <v>3250900</v>
      </c>
      <c r="F91" s="112">
        <v>115050</v>
      </c>
      <c r="G91" s="170">
        <v>0.04</v>
      </c>
      <c r="H91" s="164">
        <v>554600</v>
      </c>
      <c r="I91" s="112">
        <v>17700</v>
      </c>
      <c r="J91" s="170">
        <v>0.03</v>
      </c>
      <c r="K91" s="164">
        <v>24797700</v>
      </c>
      <c r="L91" s="112">
        <v>598850</v>
      </c>
      <c r="M91" s="127">
        <v>0.02</v>
      </c>
      <c r="N91" s="112">
        <v>23287300</v>
      </c>
      <c r="O91" s="173">
        <f t="shared" si="10"/>
        <v>0.9390911253866286</v>
      </c>
      <c r="P91" s="108">
        <f>Volume!K91</f>
        <v>126.65</v>
      </c>
      <c r="Q91" s="69">
        <f>Volume!J91</f>
        <v>126.7</v>
      </c>
      <c r="R91" s="237">
        <f t="shared" si="11"/>
        <v>314.186859</v>
      </c>
      <c r="S91" s="103">
        <f t="shared" si="12"/>
        <v>295.050091</v>
      </c>
      <c r="T91" s="109">
        <f t="shared" si="13"/>
        <v>24198850</v>
      </c>
      <c r="U91" s="103">
        <f t="shared" si="14"/>
        <v>2.474704376447641</v>
      </c>
      <c r="V91" s="103">
        <f t="shared" si="15"/>
        <v>265.971174</v>
      </c>
      <c r="W91" s="103">
        <f t="shared" si="16"/>
        <v>41.188903</v>
      </c>
      <c r="X91" s="103">
        <f t="shared" si="17"/>
        <v>7.026782</v>
      </c>
      <c r="Y91" s="103">
        <f t="shared" si="18"/>
        <v>306.47843525</v>
      </c>
      <c r="Z91" s="237">
        <f t="shared" si="19"/>
        <v>7.708423750000009</v>
      </c>
      <c r="AB91" s="77"/>
    </row>
    <row r="92" spans="1:28" s="58" customFormat="1" ht="15">
      <c r="A92" s="193" t="s">
        <v>175</v>
      </c>
      <c r="B92" s="164">
        <v>93405375</v>
      </c>
      <c r="C92" s="162">
        <v>-2283750</v>
      </c>
      <c r="D92" s="170">
        <v>-0.02</v>
      </c>
      <c r="E92" s="164">
        <v>23577750</v>
      </c>
      <c r="F92" s="112">
        <v>-409500</v>
      </c>
      <c r="G92" s="170">
        <v>-0.02</v>
      </c>
      <c r="H92" s="164">
        <v>4323375</v>
      </c>
      <c r="I92" s="112">
        <v>-102375</v>
      </c>
      <c r="J92" s="170">
        <v>-0.02</v>
      </c>
      <c r="K92" s="164">
        <v>121306500</v>
      </c>
      <c r="L92" s="112">
        <v>-2795625</v>
      </c>
      <c r="M92" s="127">
        <v>-0.02</v>
      </c>
      <c r="N92" s="112">
        <v>104532750</v>
      </c>
      <c r="O92" s="173">
        <f t="shared" si="10"/>
        <v>0.8617242274733835</v>
      </c>
      <c r="P92" s="108">
        <f>Volume!K92</f>
        <v>56.6</v>
      </c>
      <c r="Q92" s="69">
        <f>Volume!J92</f>
        <v>55.9</v>
      </c>
      <c r="R92" s="237">
        <f t="shared" si="11"/>
        <v>678.103335</v>
      </c>
      <c r="S92" s="103">
        <f t="shared" si="12"/>
        <v>584.3380725</v>
      </c>
      <c r="T92" s="109">
        <f t="shared" si="13"/>
        <v>124102125</v>
      </c>
      <c r="U92" s="103">
        <f t="shared" si="14"/>
        <v>-2.2526810076781523</v>
      </c>
      <c r="V92" s="103">
        <f t="shared" si="15"/>
        <v>522.13604625</v>
      </c>
      <c r="W92" s="103">
        <f t="shared" si="16"/>
        <v>131.7996225</v>
      </c>
      <c r="X92" s="103">
        <f t="shared" si="17"/>
        <v>24.16766625</v>
      </c>
      <c r="Y92" s="103">
        <f t="shared" si="18"/>
        <v>702.4180275</v>
      </c>
      <c r="Z92" s="237">
        <f t="shared" si="19"/>
        <v>-24.31469249999998</v>
      </c>
      <c r="AA92" s="78"/>
      <c r="AB92" s="77"/>
    </row>
    <row r="93" spans="1:28" s="7" customFormat="1" ht="15">
      <c r="A93" s="193" t="s">
        <v>142</v>
      </c>
      <c r="B93" s="164">
        <v>12334000</v>
      </c>
      <c r="C93" s="162">
        <v>203000</v>
      </c>
      <c r="D93" s="170">
        <v>0.02</v>
      </c>
      <c r="E93" s="164">
        <v>640500</v>
      </c>
      <c r="F93" s="112">
        <v>24500</v>
      </c>
      <c r="G93" s="170">
        <v>0.04</v>
      </c>
      <c r="H93" s="164">
        <v>35000</v>
      </c>
      <c r="I93" s="112">
        <v>0</v>
      </c>
      <c r="J93" s="170">
        <v>0</v>
      </c>
      <c r="K93" s="164">
        <v>13009500</v>
      </c>
      <c r="L93" s="112">
        <v>227500</v>
      </c>
      <c r="M93" s="127">
        <v>0.02</v>
      </c>
      <c r="N93" s="112">
        <v>12512500</v>
      </c>
      <c r="O93" s="173">
        <f t="shared" si="10"/>
        <v>0.9617971482378262</v>
      </c>
      <c r="P93" s="108">
        <f>Volume!K93</f>
        <v>143.9</v>
      </c>
      <c r="Q93" s="69">
        <f>Volume!J93</f>
        <v>143.55</v>
      </c>
      <c r="R93" s="237">
        <f t="shared" si="11"/>
        <v>186.75137250000003</v>
      </c>
      <c r="S93" s="103">
        <f t="shared" si="12"/>
        <v>179.61693750000003</v>
      </c>
      <c r="T93" s="109">
        <f t="shared" si="13"/>
        <v>12782000</v>
      </c>
      <c r="U93" s="103">
        <f t="shared" si="14"/>
        <v>1.7798466593647317</v>
      </c>
      <c r="V93" s="103">
        <f t="shared" si="15"/>
        <v>177.05457</v>
      </c>
      <c r="W93" s="103">
        <f t="shared" si="16"/>
        <v>9.1943775</v>
      </c>
      <c r="X93" s="103">
        <f t="shared" si="17"/>
        <v>0.502425</v>
      </c>
      <c r="Y93" s="103">
        <f t="shared" si="18"/>
        <v>183.93298</v>
      </c>
      <c r="Z93" s="237">
        <f t="shared" si="19"/>
        <v>2.8183925000000443</v>
      </c>
      <c r="AB93" s="77"/>
    </row>
    <row r="94" spans="1:28" s="7" customFormat="1" ht="15">
      <c r="A94" s="193" t="s">
        <v>176</v>
      </c>
      <c r="B94" s="164">
        <v>9593200</v>
      </c>
      <c r="C94" s="162">
        <v>-34800</v>
      </c>
      <c r="D94" s="170">
        <v>0</v>
      </c>
      <c r="E94" s="164">
        <v>829400</v>
      </c>
      <c r="F94" s="112">
        <v>39150</v>
      </c>
      <c r="G94" s="170">
        <v>0.05</v>
      </c>
      <c r="H94" s="164">
        <v>385700</v>
      </c>
      <c r="I94" s="112">
        <v>1450</v>
      </c>
      <c r="J94" s="170">
        <v>0</v>
      </c>
      <c r="K94" s="164">
        <v>10808300</v>
      </c>
      <c r="L94" s="112">
        <v>5800</v>
      </c>
      <c r="M94" s="127">
        <v>0</v>
      </c>
      <c r="N94" s="112">
        <v>10284850</v>
      </c>
      <c r="O94" s="173">
        <f t="shared" si="10"/>
        <v>0.9515696270458814</v>
      </c>
      <c r="P94" s="108">
        <f>Volume!K94</f>
        <v>229.15</v>
      </c>
      <c r="Q94" s="69">
        <f>Volume!J94</f>
        <v>227.5</v>
      </c>
      <c r="R94" s="237">
        <f t="shared" si="11"/>
        <v>245.888825</v>
      </c>
      <c r="S94" s="103">
        <f t="shared" si="12"/>
        <v>233.9803375</v>
      </c>
      <c r="T94" s="109">
        <f t="shared" si="13"/>
        <v>10802500</v>
      </c>
      <c r="U94" s="103">
        <f t="shared" si="14"/>
        <v>0.05369127516778523</v>
      </c>
      <c r="V94" s="103">
        <f t="shared" si="15"/>
        <v>218.2453</v>
      </c>
      <c r="W94" s="103">
        <f t="shared" si="16"/>
        <v>18.86885</v>
      </c>
      <c r="X94" s="103">
        <f t="shared" si="17"/>
        <v>8.774675</v>
      </c>
      <c r="Y94" s="103">
        <f t="shared" si="18"/>
        <v>247.5392875</v>
      </c>
      <c r="Z94" s="237">
        <f t="shared" si="19"/>
        <v>-1.6504625000000033</v>
      </c>
      <c r="AB94" s="77"/>
    </row>
    <row r="95" spans="1:28" s="7" customFormat="1" ht="15">
      <c r="A95" s="193" t="s">
        <v>413</v>
      </c>
      <c r="B95" s="164">
        <v>5304000</v>
      </c>
      <c r="C95" s="162">
        <v>-182000</v>
      </c>
      <c r="D95" s="170">
        <v>-0.03</v>
      </c>
      <c r="E95" s="164">
        <v>57500</v>
      </c>
      <c r="F95" s="112">
        <v>0</v>
      </c>
      <c r="G95" s="170">
        <v>0</v>
      </c>
      <c r="H95" s="164">
        <v>6500</v>
      </c>
      <c r="I95" s="112">
        <v>0</v>
      </c>
      <c r="J95" s="170">
        <v>0</v>
      </c>
      <c r="K95" s="164">
        <v>5368000</v>
      </c>
      <c r="L95" s="112">
        <v>-182000</v>
      </c>
      <c r="M95" s="127">
        <v>-0.03</v>
      </c>
      <c r="N95" s="112">
        <v>5121000</v>
      </c>
      <c r="O95" s="173">
        <f t="shared" si="10"/>
        <v>0.9539865871833085</v>
      </c>
      <c r="P95" s="108">
        <f>Volume!K95</f>
        <v>807.8</v>
      </c>
      <c r="Q95" s="69">
        <f>Volume!J95</f>
        <v>820.1</v>
      </c>
      <c r="R95" s="237">
        <f t="shared" si="11"/>
        <v>440.22968</v>
      </c>
      <c r="S95" s="103">
        <f t="shared" si="12"/>
        <v>419.97321</v>
      </c>
      <c r="T95" s="109">
        <f t="shared" si="13"/>
        <v>5550000</v>
      </c>
      <c r="U95" s="103">
        <f t="shared" si="14"/>
        <v>-3.279279279279279</v>
      </c>
      <c r="V95" s="103">
        <f t="shared" si="15"/>
        <v>434.98104</v>
      </c>
      <c r="W95" s="103">
        <f t="shared" si="16"/>
        <v>4.715575</v>
      </c>
      <c r="X95" s="103">
        <f t="shared" si="17"/>
        <v>0.533065</v>
      </c>
      <c r="Y95" s="103">
        <f t="shared" si="18"/>
        <v>448.329</v>
      </c>
      <c r="Z95" s="237">
        <f t="shared" si="19"/>
        <v>-8.099320000000034</v>
      </c>
      <c r="AB95" s="77"/>
    </row>
    <row r="96" spans="1:28" s="7" customFormat="1" ht="15">
      <c r="A96" s="193" t="s">
        <v>394</v>
      </c>
      <c r="B96" s="164">
        <v>3064600</v>
      </c>
      <c r="C96" s="162">
        <v>-121000</v>
      </c>
      <c r="D96" s="170">
        <v>-0.04</v>
      </c>
      <c r="E96" s="164">
        <v>50600</v>
      </c>
      <c r="F96" s="112">
        <v>2200</v>
      </c>
      <c r="G96" s="170">
        <v>0.05</v>
      </c>
      <c r="H96" s="164">
        <v>0</v>
      </c>
      <c r="I96" s="112">
        <v>0</v>
      </c>
      <c r="J96" s="170">
        <v>0</v>
      </c>
      <c r="K96" s="164">
        <v>3115200</v>
      </c>
      <c r="L96" s="112">
        <v>-118800</v>
      </c>
      <c r="M96" s="127">
        <v>-0.04</v>
      </c>
      <c r="N96" s="112">
        <v>3053600</v>
      </c>
      <c r="O96" s="173">
        <f t="shared" si="10"/>
        <v>0.980225988700565</v>
      </c>
      <c r="P96" s="108">
        <f>Volume!K96</f>
        <v>156.95</v>
      </c>
      <c r="Q96" s="69">
        <f>Volume!J96</f>
        <v>161.6</v>
      </c>
      <c r="R96" s="237">
        <f t="shared" si="11"/>
        <v>50.341632</v>
      </c>
      <c r="S96" s="103">
        <f t="shared" si="12"/>
        <v>49.346176</v>
      </c>
      <c r="T96" s="109">
        <f t="shared" si="13"/>
        <v>3234000</v>
      </c>
      <c r="U96" s="103">
        <f t="shared" si="14"/>
        <v>-3.6734693877551026</v>
      </c>
      <c r="V96" s="103">
        <f t="shared" si="15"/>
        <v>49.523936</v>
      </c>
      <c r="W96" s="103">
        <f t="shared" si="16"/>
        <v>0.817696</v>
      </c>
      <c r="X96" s="103">
        <f t="shared" si="17"/>
        <v>0</v>
      </c>
      <c r="Y96" s="103">
        <f t="shared" si="18"/>
        <v>50.75762999999999</v>
      </c>
      <c r="Z96" s="237">
        <f t="shared" si="19"/>
        <v>-0.41599799999999476</v>
      </c>
      <c r="AB96" s="77"/>
    </row>
    <row r="97" spans="1:28" s="7" customFormat="1" ht="15">
      <c r="A97" s="193" t="s">
        <v>167</v>
      </c>
      <c r="B97" s="164">
        <v>11519200</v>
      </c>
      <c r="C97" s="162">
        <v>-142450</v>
      </c>
      <c r="D97" s="170">
        <v>-0.01</v>
      </c>
      <c r="E97" s="164">
        <v>985600</v>
      </c>
      <c r="F97" s="112">
        <v>-11550</v>
      </c>
      <c r="G97" s="170">
        <v>-0.01</v>
      </c>
      <c r="H97" s="164">
        <v>15400</v>
      </c>
      <c r="I97" s="112">
        <v>0</v>
      </c>
      <c r="J97" s="170">
        <v>0</v>
      </c>
      <c r="K97" s="164">
        <v>12520200</v>
      </c>
      <c r="L97" s="112">
        <v>-154000</v>
      </c>
      <c r="M97" s="127">
        <v>-0.01</v>
      </c>
      <c r="N97" s="112">
        <v>10133200</v>
      </c>
      <c r="O97" s="173">
        <f t="shared" si="10"/>
        <v>0.8093480934809348</v>
      </c>
      <c r="P97" s="108">
        <f>Volume!K97</f>
        <v>53.75</v>
      </c>
      <c r="Q97" s="69">
        <f>Volume!J97</f>
        <v>54.55</v>
      </c>
      <c r="R97" s="237">
        <f t="shared" si="11"/>
        <v>68.297691</v>
      </c>
      <c r="S97" s="103">
        <f t="shared" si="12"/>
        <v>55.276606</v>
      </c>
      <c r="T97" s="109">
        <f t="shared" si="13"/>
        <v>12674200</v>
      </c>
      <c r="U97" s="103">
        <f t="shared" si="14"/>
        <v>-1.2150668286755772</v>
      </c>
      <c r="V97" s="103">
        <f t="shared" si="15"/>
        <v>62.837236</v>
      </c>
      <c r="W97" s="103">
        <f t="shared" si="16"/>
        <v>5.376448</v>
      </c>
      <c r="X97" s="103">
        <f t="shared" si="17"/>
        <v>0.084007</v>
      </c>
      <c r="Y97" s="103">
        <f t="shared" si="18"/>
        <v>68.123825</v>
      </c>
      <c r="Z97" s="237">
        <f t="shared" si="19"/>
        <v>0.17386600000000385</v>
      </c>
      <c r="AB97" s="77"/>
    </row>
    <row r="98" spans="1:28" s="7" customFormat="1" ht="15">
      <c r="A98" s="193" t="s">
        <v>200</v>
      </c>
      <c r="B98" s="164">
        <v>5237500</v>
      </c>
      <c r="C98" s="162">
        <v>-225100</v>
      </c>
      <c r="D98" s="170">
        <v>-0.04</v>
      </c>
      <c r="E98" s="164">
        <v>1824200</v>
      </c>
      <c r="F98" s="112">
        <v>-141200</v>
      </c>
      <c r="G98" s="170">
        <v>-0.07</v>
      </c>
      <c r="H98" s="164">
        <v>493200</v>
      </c>
      <c r="I98" s="112">
        <v>-8400</v>
      </c>
      <c r="J98" s="170">
        <v>-0.02</v>
      </c>
      <c r="K98" s="164">
        <v>7554900</v>
      </c>
      <c r="L98" s="112">
        <v>-374700</v>
      </c>
      <c r="M98" s="127">
        <v>-0.05</v>
      </c>
      <c r="N98" s="112">
        <v>5553700</v>
      </c>
      <c r="O98" s="173">
        <f t="shared" si="10"/>
        <v>0.7351123112152378</v>
      </c>
      <c r="P98" s="108">
        <f>Volume!K98</f>
        <v>1944.55</v>
      </c>
      <c r="Q98" s="69">
        <f>Volume!J98</f>
        <v>1996.5</v>
      </c>
      <c r="R98" s="237">
        <f t="shared" si="11"/>
        <v>1508.335785</v>
      </c>
      <c r="S98" s="103">
        <f t="shared" si="12"/>
        <v>1108.796205</v>
      </c>
      <c r="T98" s="109">
        <f t="shared" si="13"/>
        <v>7929600</v>
      </c>
      <c r="U98" s="103">
        <f t="shared" si="14"/>
        <v>-4.725332929782082</v>
      </c>
      <c r="V98" s="103">
        <f t="shared" si="15"/>
        <v>1045.666875</v>
      </c>
      <c r="W98" s="103">
        <f t="shared" si="16"/>
        <v>364.20153</v>
      </c>
      <c r="X98" s="103">
        <f t="shared" si="17"/>
        <v>98.46738</v>
      </c>
      <c r="Y98" s="103">
        <f t="shared" si="18"/>
        <v>1541.950368</v>
      </c>
      <c r="Z98" s="237">
        <f t="shared" si="19"/>
        <v>-33.61458300000004</v>
      </c>
      <c r="AB98" s="77"/>
    </row>
    <row r="99" spans="1:28" s="7" customFormat="1" ht="15">
      <c r="A99" s="193" t="s">
        <v>143</v>
      </c>
      <c r="B99" s="164">
        <v>2619600</v>
      </c>
      <c r="C99" s="162">
        <v>129800</v>
      </c>
      <c r="D99" s="170">
        <v>0.05</v>
      </c>
      <c r="E99" s="164">
        <v>5900</v>
      </c>
      <c r="F99" s="112">
        <v>2950</v>
      </c>
      <c r="G99" s="170">
        <v>1</v>
      </c>
      <c r="H99" s="164">
        <v>2950</v>
      </c>
      <c r="I99" s="112">
        <v>0</v>
      </c>
      <c r="J99" s="170">
        <v>0</v>
      </c>
      <c r="K99" s="164">
        <v>2628450</v>
      </c>
      <c r="L99" s="112">
        <v>132750</v>
      </c>
      <c r="M99" s="127">
        <v>0.05</v>
      </c>
      <c r="N99" s="112">
        <v>2569450</v>
      </c>
      <c r="O99" s="173">
        <f t="shared" si="10"/>
        <v>0.9775533108866442</v>
      </c>
      <c r="P99" s="108">
        <f>Volume!K99</f>
        <v>130.3</v>
      </c>
      <c r="Q99" s="69">
        <f>Volume!J99</f>
        <v>131.75</v>
      </c>
      <c r="R99" s="237">
        <f t="shared" si="11"/>
        <v>34.62982875</v>
      </c>
      <c r="S99" s="103">
        <f t="shared" si="12"/>
        <v>33.85250375</v>
      </c>
      <c r="T99" s="109">
        <f t="shared" si="13"/>
        <v>2495700</v>
      </c>
      <c r="U99" s="103">
        <f t="shared" si="14"/>
        <v>5.319148936170213</v>
      </c>
      <c r="V99" s="103">
        <f t="shared" si="15"/>
        <v>34.51323</v>
      </c>
      <c r="W99" s="103">
        <f t="shared" si="16"/>
        <v>0.0777325</v>
      </c>
      <c r="X99" s="103">
        <f t="shared" si="17"/>
        <v>0.03886625</v>
      </c>
      <c r="Y99" s="103">
        <f t="shared" si="18"/>
        <v>32.518971</v>
      </c>
      <c r="Z99" s="237">
        <f t="shared" si="19"/>
        <v>2.110857750000001</v>
      </c>
      <c r="AB99" s="77"/>
    </row>
    <row r="100" spans="1:28" s="58" customFormat="1" ht="15">
      <c r="A100" s="193" t="s">
        <v>90</v>
      </c>
      <c r="B100" s="164">
        <v>1461600</v>
      </c>
      <c r="C100" s="162">
        <v>-4200</v>
      </c>
      <c r="D100" s="170">
        <v>0</v>
      </c>
      <c r="E100" s="164">
        <v>1800</v>
      </c>
      <c r="F100" s="112">
        <v>0</v>
      </c>
      <c r="G100" s="170">
        <v>0</v>
      </c>
      <c r="H100" s="164">
        <v>0</v>
      </c>
      <c r="I100" s="112">
        <v>0</v>
      </c>
      <c r="J100" s="170">
        <v>0</v>
      </c>
      <c r="K100" s="164">
        <v>1463400</v>
      </c>
      <c r="L100" s="112">
        <v>-4200</v>
      </c>
      <c r="M100" s="127">
        <v>0</v>
      </c>
      <c r="N100" s="112">
        <v>1449600</v>
      </c>
      <c r="O100" s="173">
        <f t="shared" si="10"/>
        <v>0.990569905699057</v>
      </c>
      <c r="P100" s="108">
        <f>Volume!K100</f>
        <v>428.7</v>
      </c>
      <c r="Q100" s="69">
        <f>Volume!J100</f>
        <v>431.7</v>
      </c>
      <c r="R100" s="237">
        <f t="shared" si="11"/>
        <v>63.174978</v>
      </c>
      <c r="S100" s="103">
        <f t="shared" si="12"/>
        <v>62.579232</v>
      </c>
      <c r="T100" s="109">
        <f t="shared" si="13"/>
        <v>1467600</v>
      </c>
      <c r="U100" s="103">
        <f t="shared" si="14"/>
        <v>-0.2861815208503679</v>
      </c>
      <c r="V100" s="103">
        <f t="shared" si="15"/>
        <v>63.097272</v>
      </c>
      <c r="W100" s="103">
        <f t="shared" si="16"/>
        <v>0.077706</v>
      </c>
      <c r="X100" s="103">
        <f t="shared" si="17"/>
        <v>0</v>
      </c>
      <c r="Y100" s="103">
        <f t="shared" si="18"/>
        <v>62.916012</v>
      </c>
      <c r="Z100" s="237">
        <f t="shared" si="19"/>
        <v>0.2589660000000009</v>
      </c>
      <c r="AA100" s="78"/>
      <c r="AB100" s="77"/>
    </row>
    <row r="101" spans="1:28" s="7" customFormat="1" ht="15">
      <c r="A101" s="193" t="s">
        <v>35</v>
      </c>
      <c r="B101" s="164">
        <v>2282500</v>
      </c>
      <c r="C101" s="162">
        <v>52800</v>
      </c>
      <c r="D101" s="170">
        <v>0.02</v>
      </c>
      <c r="E101" s="164">
        <v>19800</v>
      </c>
      <c r="F101" s="112">
        <v>1100</v>
      </c>
      <c r="G101" s="170">
        <v>0.06</v>
      </c>
      <c r="H101" s="164">
        <v>2200</v>
      </c>
      <c r="I101" s="112">
        <v>1100</v>
      </c>
      <c r="J101" s="170">
        <v>1</v>
      </c>
      <c r="K101" s="164">
        <v>2304500</v>
      </c>
      <c r="L101" s="112">
        <v>55000</v>
      </c>
      <c r="M101" s="127">
        <v>0.02</v>
      </c>
      <c r="N101" s="112">
        <v>2114200</v>
      </c>
      <c r="O101" s="173">
        <f t="shared" si="10"/>
        <v>0.9174224343675418</v>
      </c>
      <c r="P101" s="108">
        <f>Volume!K101</f>
        <v>361.85</v>
      </c>
      <c r="Q101" s="69">
        <f>Volume!J101</f>
        <v>374.7</v>
      </c>
      <c r="R101" s="237">
        <f t="shared" si="11"/>
        <v>86.349615</v>
      </c>
      <c r="S101" s="103">
        <f t="shared" si="12"/>
        <v>79.219074</v>
      </c>
      <c r="T101" s="109">
        <f t="shared" si="13"/>
        <v>2249500</v>
      </c>
      <c r="U101" s="103">
        <f t="shared" si="14"/>
        <v>2.444987775061125</v>
      </c>
      <c r="V101" s="103">
        <f t="shared" si="15"/>
        <v>85.525275</v>
      </c>
      <c r="W101" s="103">
        <f t="shared" si="16"/>
        <v>0.741906</v>
      </c>
      <c r="X101" s="103">
        <f t="shared" si="17"/>
        <v>0.082434</v>
      </c>
      <c r="Y101" s="103">
        <f t="shared" si="18"/>
        <v>81.3981575</v>
      </c>
      <c r="Z101" s="237">
        <f t="shared" si="19"/>
        <v>4.951457500000004</v>
      </c>
      <c r="AB101" s="77"/>
    </row>
    <row r="102" spans="1:28" s="7" customFormat="1" ht="15">
      <c r="A102" s="193" t="s">
        <v>6</v>
      </c>
      <c r="B102" s="164">
        <v>25706250</v>
      </c>
      <c r="C102" s="162">
        <v>326250</v>
      </c>
      <c r="D102" s="170">
        <v>0.01</v>
      </c>
      <c r="E102" s="164">
        <v>4124250</v>
      </c>
      <c r="F102" s="112">
        <v>96750</v>
      </c>
      <c r="G102" s="170">
        <v>0.02</v>
      </c>
      <c r="H102" s="164">
        <v>643500</v>
      </c>
      <c r="I102" s="112">
        <v>6750</v>
      </c>
      <c r="J102" s="170">
        <v>0.01</v>
      </c>
      <c r="K102" s="164">
        <v>30474000</v>
      </c>
      <c r="L102" s="112">
        <v>429750</v>
      </c>
      <c r="M102" s="127">
        <v>0.01</v>
      </c>
      <c r="N102" s="112">
        <v>27771750</v>
      </c>
      <c r="O102" s="173">
        <f t="shared" si="10"/>
        <v>0.9113260484347312</v>
      </c>
      <c r="P102" s="108">
        <f>Volume!K102</f>
        <v>154.1</v>
      </c>
      <c r="Q102" s="69">
        <f>Volume!J102</f>
        <v>153.95</v>
      </c>
      <c r="R102" s="237">
        <f t="shared" si="11"/>
        <v>469.14723</v>
      </c>
      <c r="S102" s="103">
        <f t="shared" si="12"/>
        <v>427.54609124999996</v>
      </c>
      <c r="T102" s="109">
        <f t="shared" si="13"/>
        <v>30044250</v>
      </c>
      <c r="U102" s="103">
        <f t="shared" si="14"/>
        <v>1.4303901744926235</v>
      </c>
      <c r="V102" s="103">
        <f t="shared" si="15"/>
        <v>395.74771874999993</v>
      </c>
      <c r="W102" s="103">
        <f t="shared" si="16"/>
        <v>63.49282875</v>
      </c>
      <c r="X102" s="103">
        <f t="shared" si="17"/>
        <v>9.9066825</v>
      </c>
      <c r="Y102" s="103">
        <f t="shared" si="18"/>
        <v>462.9818925</v>
      </c>
      <c r="Z102" s="237">
        <f t="shared" si="19"/>
        <v>6.165337499999964</v>
      </c>
      <c r="AB102" s="77"/>
    </row>
    <row r="103" spans="1:28" s="58" customFormat="1" ht="15">
      <c r="A103" s="193" t="s">
        <v>177</v>
      </c>
      <c r="B103" s="164">
        <v>7286000</v>
      </c>
      <c r="C103" s="162">
        <v>232500</v>
      </c>
      <c r="D103" s="170">
        <v>0.03</v>
      </c>
      <c r="E103" s="164">
        <v>455500</v>
      </c>
      <c r="F103" s="112">
        <v>24500</v>
      </c>
      <c r="G103" s="170">
        <v>0.06</v>
      </c>
      <c r="H103" s="164">
        <v>51500</v>
      </c>
      <c r="I103" s="112">
        <v>0</v>
      </c>
      <c r="J103" s="170">
        <v>0</v>
      </c>
      <c r="K103" s="164">
        <v>7793000</v>
      </c>
      <c r="L103" s="112">
        <v>257000</v>
      </c>
      <c r="M103" s="127">
        <v>0.03</v>
      </c>
      <c r="N103" s="112">
        <v>6899000</v>
      </c>
      <c r="O103" s="173">
        <f t="shared" si="10"/>
        <v>0.8852816630309251</v>
      </c>
      <c r="P103" s="108">
        <f>Volume!K103</f>
        <v>395.1</v>
      </c>
      <c r="Q103" s="69">
        <f>Volume!J103</f>
        <v>393.45</v>
      </c>
      <c r="R103" s="237">
        <f t="shared" si="11"/>
        <v>306.615585</v>
      </c>
      <c r="S103" s="103">
        <f t="shared" si="12"/>
        <v>271.441155</v>
      </c>
      <c r="T103" s="109">
        <f t="shared" si="13"/>
        <v>7536000</v>
      </c>
      <c r="U103" s="103">
        <f t="shared" si="14"/>
        <v>3.4102972399150744</v>
      </c>
      <c r="V103" s="103">
        <f t="shared" si="15"/>
        <v>286.66767</v>
      </c>
      <c r="W103" s="103">
        <f t="shared" si="16"/>
        <v>17.9216475</v>
      </c>
      <c r="X103" s="103">
        <f t="shared" si="17"/>
        <v>2.0262675</v>
      </c>
      <c r="Y103" s="103">
        <f t="shared" si="18"/>
        <v>297.74736</v>
      </c>
      <c r="Z103" s="237">
        <f t="shared" si="19"/>
        <v>8.868224999999995</v>
      </c>
      <c r="AA103" s="78"/>
      <c r="AB103" s="77"/>
    </row>
    <row r="104" spans="1:28" s="7" customFormat="1" ht="15">
      <c r="A104" s="193" t="s">
        <v>168</v>
      </c>
      <c r="B104" s="164">
        <v>131100</v>
      </c>
      <c r="C104" s="162">
        <v>-3600</v>
      </c>
      <c r="D104" s="170">
        <v>-0.03</v>
      </c>
      <c r="E104" s="164">
        <v>0</v>
      </c>
      <c r="F104" s="112">
        <v>0</v>
      </c>
      <c r="G104" s="170">
        <v>0</v>
      </c>
      <c r="H104" s="164">
        <v>0</v>
      </c>
      <c r="I104" s="112">
        <v>0</v>
      </c>
      <c r="J104" s="170">
        <v>0</v>
      </c>
      <c r="K104" s="164">
        <v>131100</v>
      </c>
      <c r="L104" s="112">
        <v>-3600</v>
      </c>
      <c r="M104" s="127">
        <v>-0.03</v>
      </c>
      <c r="N104" s="112">
        <v>129600</v>
      </c>
      <c r="O104" s="173">
        <f t="shared" si="10"/>
        <v>0.988558352402746</v>
      </c>
      <c r="P104" s="108">
        <f>Volume!K104</f>
        <v>696.45</v>
      </c>
      <c r="Q104" s="69">
        <f>Volume!J104</f>
        <v>691.7</v>
      </c>
      <c r="R104" s="237">
        <f t="shared" si="11"/>
        <v>9.068187</v>
      </c>
      <c r="S104" s="103">
        <f t="shared" si="12"/>
        <v>8.964432</v>
      </c>
      <c r="T104" s="109">
        <f t="shared" si="13"/>
        <v>134700</v>
      </c>
      <c r="U104" s="103">
        <f t="shared" si="14"/>
        <v>-2.6726057906458798</v>
      </c>
      <c r="V104" s="103">
        <f t="shared" si="15"/>
        <v>9.068187</v>
      </c>
      <c r="W104" s="103">
        <f t="shared" si="16"/>
        <v>0</v>
      </c>
      <c r="X104" s="103">
        <f t="shared" si="17"/>
        <v>0</v>
      </c>
      <c r="Y104" s="103">
        <f t="shared" si="18"/>
        <v>9.3811815</v>
      </c>
      <c r="Z104" s="237">
        <f t="shared" si="19"/>
        <v>-0.3129945000000003</v>
      </c>
      <c r="AB104" s="77"/>
    </row>
    <row r="105" spans="1:28" s="7" customFormat="1" ht="15">
      <c r="A105" s="193" t="s">
        <v>132</v>
      </c>
      <c r="B105" s="164">
        <v>1736000</v>
      </c>
      <c r="C105" s="162">
        <v>9200</v>
      </c>
      <c r="D105" s="170">
        <v>0.01</v>
      </c>
      <c r="E105" s="164">
        <v>7600</v>
      </c>
      <c r="F105" s="112">
        <v>2800</v>
      </c>
      <c r="G105" s="170">
        <v>0.58</v>
      </c>
      <c r="H105" s="164">
        <v>0</v>
      </c>
      <c r="I105" s="112">
        <v>0</v>
      </c>
      <c r="J105" s="170">
        <v>0</v>
      </c>
      <c r="K105" s="164">
        <v>1743600</v>
      </c>
      <c r="L105" s="112">
        <v>12000</v>
      </c>
      <c r="M105" s="127">
        <v>0.01</v>
      </c>
      <c r="N105" s="112">
        <v>1663200</v>
      </c>
      <c r="O105" s="173">
        <f t="shared" si="10"/>
        <v>0.9538885065381968</v>
      </c>
      <c r="P105" s="108">
        <f>Volume!K105</f>
        <v>762.55</v>
      </c>
      <c r="Q105" s="69">
        <f>Volume!J105</f>
        <v>763.05</v>
      </c>
      <c r="R105" s="237">
        <f t="shared" si="11"/>
        <v>133.045398</v>
      </c>
      <c r="S105" s="103">
        <f t="shared" si="12"/>
        <v>126.910476</v>
      </c>
      <c r="T105" s="109">
        <f t="shared" si="13"/>
        <v>1731600</v>
      </c>
      <c r="U105" s="103">
        <f t="shared" si="14"/>
        <v>0.693000693000693</v>
      </c>
      <c r="V105" s="103">
        <f t="shared" si="15"/>
        <v>132.46548</v>
      </c>
      <c r="W105" s="103">
        <f t="shared" si="16"/>
        <v>0.579918</v>
      </c>
      <c r="X105" s="103">
        <f t="shared" si="17"/>
        <v>0</v>
      </c>
      <c r="Y105" s="103">
        <f t="shared" si="18"/>
        <v>132.043158</v>
      </c>
      <c r="Z105" s="237">
        <f t="shared" si="19"/>
        <v>1.0022400000000005</v>
      </c>
      <c r="AB105" s="77"/>
    </row>
    <row r="106" spans="1:28" s="58" customFormat="1" ht="15">
      <c r="A106" s="193" t="s">
        <v>144</v>
      </c>
      <c r="B106" s="164">
        <v>190375</v>
      </c>
      <c r="C106" s="162">
        <v>-375</v>
      </c>
      <c r="D106" s="170">
        <v>0</v>
      </c>
      <c r="E106" s="164">
        <v>875</v>
      </c>
      <c r="F106" s="112">
        <v>0</v>
      </c>
      <c r="G106" s="170">
        <v>0</v>
      </c>
      <c r="H106" s="164">
        <v>0</v>
      </c>
      <c r="I106" s="112">
        <v>0</v>
      </c>
      <c r="J106" s="170">
        <v>0</v>
      </c>
      <c r="K106" s="164">
        <v>191250</v>
      </c>
      <c r="L106" s="112">
        <v>-375</v>
      </c>
      <c r="M106" s="127">
        <v>0</v>
      </c>
      <c r="N106" s="112">
        <v>119500</v>
      </c>
      <c r="O106" s="173">
        <f t="shared" si="10"/>
        <v>0.6248366013071895</v>
      </c>
      <c r="P106" s="108">
        <f>Volume!K106</f>
        <v>3826</v>
      </c>
      <c r="Q106" s="69">
        <f>Volume!J106</f>
        <v>4024.75</v>
      </c>
      <c r="R106" s="237">
        <f t="shared" si="11"/>
        <v>76.97334375</v>
      </c>
      <c r="S106" s="103">
        <f t="shared" si="12"/>
        <v>48.0957625</v>
      </c>
      <c r="T106" s="109">
        <f t="shared" si="13"/>
        <v>191625</v>
      </c>
      <c r="U106" s="103">
        <f t="shared" si="14"/>
        <v>-0.19569471624266144</v>
      </c>
      <c r="V106" s="103">
        <f t="shared" si="15"/>
        <v>76.621178125</v>
      </c>
      <c r="W106" s="103">
        <f t="shared" si="16"/>
        <v>0.352165625</v>
      </c>
      <c r="X106" s="103">
        <f t="shared" si="17"/>
        <v>0</v>
      </c>
      <c r="Y106" s="103">
        <f t="shared" si="18"/>
        <v>73.315725</v>
      </c>
      <c r="Z106" s="237">
        <f t="shared" si="19"/>
        <v>3.6576187499999975</v>
      </c>
      <c r="AA106" s="78"/>
      <c r="AB106" s="77"/>
    </row>
    <row r="107" spans="1:28" s="7" customFormat="1" ht="15">
      <c r="A107" s="193" t="s">
        <v>290</v>
      </c>
      <c r="B107" s="164">
        <v>2596200</v>
      </c>
      <c r="C107" s="162">
        <v>140100</v>
      </c>
      <c r="D107" s="170">
        <v>0.06</v>
      </c>
      <c r="E107" s="164">
        <v>3900</v>
      </c>
      <c r="F107" s="112">
        <v>0</v>
      </c>
      <c r="G107" s="170">
        <v>0</v>
      </c>
      <c r="H107" s="164">
        <v>1800</v>
      </c>
      <c r="I107" s="112">
        <v>0</v>
      </c>
      <c r="J107" s="170">
        <v>0</v>
      </c>
      <c r="K107" s="164">
        <v>2601900</v>
      </c>
      <c r="L107" s="112">
        <v>140100</v>
      </c>
      <c r="M107" s="127">
        <v>0.06</v>
      </c>
      <c r="N107" s="112">
        <v>2299500</v>
      </c>
      <c r="O107" s="173">
        <f t="shared" si="10"/>
        <v>0.8837772397094431</v>
      </c>
      <c r="P107" s="108">
        <f>Volume!K107</f>
        <v>824.6</v>
      </c>
      <c r="Q107" s="69">
        <f>Volume!J107</f>
        <v>831.6</v>
      </c>
      <c r="R107" s="237">
        <f t="shared" si="11"/>
        <v>216.374004</v>
      </c>
      <c r="S107" s="103">
        <f t="shared" si="12"/>
        <v>191.22642</v>
      </c>
      <c r="T107" s="109">
        <f t="shared" si="13"/>
        <v>2461800</v>
      </c>
      <c r="U107" s="103">
        <f t="shared" si="14"/>
        <v>5.690957835729954</v>
      </c>
      <c r="V107" s="103">
        <f t="shared" si="15"/>
        <v>215.899992</v>
      </c>
      <c r="W107" s="103">
        <f t="shared" si="16"/>
        <v>0.324324</v>
      </c>
      <c r="X107" s="103">
        <f t="shared" si="17"/>
        <v>0.149688</v>
      </c>
      <c r="Y107" s="103">
        <f t="shared" si="18"/>
        <v>203.000028</v>
      </c>
      <c r="Z107" s="237">
        <f t="shared" si="19"/>
        <v>13.373976000000027</v>
      </c>
      <c r="AB107" s="77"/>
    </row>
    <row r="108" spans="1:28" s="58" customFormat="1" ht="15">
      <c r="A108" s="193" t="s">
        <v>133</v>
      </c>
      <c r="B108" s="164">
        <v>22681250</v>
      </c>
      <c r="C108" s="162">
        <v>-793750</v>
      </c>
      <c r="D108" s="170">
        <v>-0.03</v>
      </c>
      <c r="E108" s="164">
        <v>5225000</v>
      </c>
      <c r="F108" s="112">
        <v>-137500</v>
      </c>
      <c r="G108" s="170">
        <v>-0.03</v>
      </c>
      <c r="H108" s="164">
        <v>931250</v>
      </c>
      <c r="I108" s="112">
        <v>-12500</v>
      </c>
      <c r="J108" s="170">
        <v>-0.01</v>
      </c>
      <c r="K108" s="164">
        <v>28837500</v>
      </c>
      <c r="L108" s="112">
        <v>-943750</v>
      </c>
      <c r="M108" s="127">
        <v>-0.03</v>
      </c>
      <c r="N108" s="112">
        <v>27643750</v>
      </c>
      <c r="O108" s="173">
        <f t="shared" si="10"/>
        <v>0.958604247941049</v>
      </c>
      <c r="P108" s="108">
        <f>Volume!K108</f>
        <v>36.55</v>
      </c>
      <c r="Q108" s="69">
        <f>Volume!J108</f>
        <v>36.6</v>
      </c>
      <c r="R108" s="237">
        <f t="shared" si="11"/>
        <v>105.54525</v>
      </c>
      <c r="S108" s="103">
        <f t="shared" si="12"/>
        <v>101.176125</v>
      </c>
      <c r="T108" s="109">
        <f t="shared" si="13"/>
        <v>29781250</v>
      </c>
      <c r="U108" s="103">
        <f t="shared" si="14"/>
        <v>-3.16894018887723</v>
      </c>
      <c r="V108" s="103">
        <f t="shared" si="15"/>
        <v>83.013375</v>
      </c>
      <c r="W108" s="103">
        <f t="shared" si="16"/>
        <v>19.1235</v>
      </c>
      <c r="X108" s="103">
        <f t="shared" si="17"/>
        <v>3.408375</v>
      </c>
      <c r="Y108" s="103">
        <f t="shared" si="18"/>
        <v>108.85046875</v>
      </c>
      <c r="Z108" s="237">
        <f t="shared" si="19"/>
        <v>-3.3052187500000088</v>
      </c>
      <c r="AA108" s="78"/>
      <c r="AB108" s="77"/>
    </row>
    <row r="109" spans="1:28" s="7" customFormat="1" ht="15">
      <c r="A109" s="193" t="s">
        <v>169</v>
      </c>
      <c r="B109" s="164">
        <v>10468000</v>
      </c>
      <c r="C109" s="162">
        <v>40000</v>
      </c>
      <c r="D109" s="170">
        <v>0</v>
      </c>
      <c r="E109" s="164">
        <v>10000</v>
      </c>
      <c r="F109" s="112">
        <v>0</v>
      </c>
      <c r="G109" s="170">
        <v>0</v>
      </c>
      <c r="H109" s="164">
        <v>4000</v>
      </c>
      <c r="I109" s="112">
        <v>0</v>
      </c>
      <c r="J109" s="170">
        <v>0</v>
      </c>
      <c r="K109" s="164">
        <v>10482000</v>
      </c>
      <c r="L109" s="112">
        <v>40000</v>
      </c>
      <c r="M109" s="127">
        <v>0</v>
      </c>
      <c r="N109" s="112">
        <v>7972000</v>
      </c>
      <c r="O109" s="173">
        <f t="shared" si="10"/>
        <v>0.7605418813203587</v>
      </c>
      <c r="P109" s="108">
        <f>Volume!K109</f>
        <v>151.4</v>
      </c>
      <c r="Q109" s="69">
        <f>Volume!J109</f>
        <v>150.95</v>
      </c>
      <c r="R109" s="237">
        <f t="shared" si="11"/>
        <v>158.22579</v>
      </c>
      <c r="S109" s="103">
        <f t="shared" si="12"/>
        <v>120.33734</v>
      </c>
      <c r="T109" s="109">
        <f t="shared" si="13"/>
        <v>10442000</v>
      </c>
      <c r="U109" s="103">
        <f t="shared" si="14"/>
        <v>0.3830683777054204</v>
      </c>
      <c r="V109" s="103">
        <f t="shared" si="15"/>
        <v>158.01446</v>
      </c>
      <c r="W109" s="103">
        <f t="shared" si="16"/>
        <v>0.15095</v>
      </c>
      <c r="X109" s="103">
        <f t="shared" si="17"/>
        <v>0.06038</v>
      </c>
      <c r="Y109" s="103">
        <f t="shared" si="18"/>
        <v>158.09188</v>
      </c>
      <c r="Z109" s="237">
        <f t="shared" si="19"/>
        <v>0.13390999999998598</v>
      </c>
      <c r="AB109" s="77"/>
    </row>
    <row r="110" spans="1:28" s="7" customFormat="1" ht="15">
      <c r="A110" s="193" t="s">
        <v>291</v>
      </c>
      <c r="B110" s="164">
        <v>1965150</v>
      </c>
      <c r="C110" s="162">
        <v>1650</v>
      </c>
      <c r="D110" s="170">
        <v>0</v>
      </c>
      <c r="E110" s="164">
        <v>12650</v>
      </c>
      <c r="F110" s="112">
        <v>0</v>
      </c>
      <c r="G110" s="170">
        <v>0</v>
      </c>
      <c r="H110" s="164">
        <v>550</v>
      </c>
      <c r="I110" s="112">
        <v>0</v>
      </c>
      <c r="J110" s="170">
        <v>0</v>
      </c>
      <c r="K110" s="164">
        <v>1978350</v>
      </c>
      <c r="L110" s="112">
        <v>1650</v>
      </c>
      <c r="M110" s="127">
        <v>0</v>
      </c>
      <c r="N110" s="112">
        <v>1434400</v>
      </c>
      <c r="O110" s="173">
        <f t="shared" si="10"/>
        <v>0.7250486516541562</v>
      </c>
      <c r="P110" s="108">
        <f>Volume!K110</f>
        <v>691.75</v>
      </c>
      <c r="Q110" s="69">
        <f>Volume!J110</f>
        <v>703.8</v>
      </c>
      <c r="R110" s="237">
        <f t="shared" si="11"/>
        <v>139.236273</v>
      </c>
      <c r="S110" s="103">
        <f t="shared" si="12"/>
        <v>100.95307199999999</v>
      </c>
      <c r="T110" s="109">
        <f t="shared" si="13"/>
        <v>1976700</v>
      </c>
      <c r="U110" s="103">
        <f t="shared" si="14"/>
        <v>0.08347245409015025</v>
      </c>
      <c r="V110" s="103">
        <f t="shared" si="15"/>
        <v>138.307257</v>
      </c>
      <c r="W110" s="103">
        <f t="shared" si="16"/>
        <v>0.890307</v>
      </c>
      <c r="X110" s="103">
        <f t="shared" si="17"/>
        <v>0.038709</v>
      </c>
      <c r="Y110" s="103">
        <f t="shared" si="18"/>
        <v>136.7382225</v>
      </c>
      <c r="Z110" s="237">
        <f t="shared" si="19"/>
        <v>2.498050500000005</v>
      </c>
      <c r="AB110" s="77"/>
    </row>
    <row r="111" spans="1:28" s="7" customFormat="1" ht="15">
      <c r="A111" s="193" t="s">
        <v>414</v>
      </c>
      <c r="B111" s="164">
        <v>1439500</v>
      </c>
      <c r="C111" s="162">
        <v>-123000</v>
      </c>
      <c r="D111" s="170">
        <v>-0.08</v>
      </c>
      <c r="E111" s="164">
        <v>1500</v>
      </c>
      <c r="F111" s="112">
        <v>0</v>
      </c>
      <c r="G111" s="170">
        <v>0</v>
      </c>
      <c r="H111" s="164">
        <v>0</v>
      </c>
      <c r="I111" s="112">
        <v>0</v>
      </c>
      <c r="J111" s="170">
        <v>0</v>
      </c>
      <c r="K111" s="164">
        <v>1441000</v>
      </c>
      <c r="L111" s="112">
        <v>-123000</v>
      </c>
      <c r="M111" s="127">
        <v>-0.08</v>
      </c>
      <c r="N111" s="112">
        <v>1431500</v>
      </c>
      <c r="O111" s="173">
        <f t="shared" si="10"/>
        <v>0.9934073560027759</v>
      </c>
      <c r="P111" s="108">
        <f>Volume!K111</f>
        <v>517</v>
      </c>
      <c r="Q111" s="69">
        <f>Volume!J111</f>
        <v>529.7</v>
      </c>
      <c r="R111" s="237">
        <f t="shared" si="11"/>
        <v>76.32977000000001</v>
      </c>
      <c r="S111" s="103">
        <f t="shared" si="12"/>
        <v>75.82655500000001</v>
      </c>
      <c r="T111" s="109">
        <f t="shared" si="13"/>
        <v>1564000</v>
      </c>
      <c r="U111" s="103">
        <f t="shared" si="14"/>
        <v>-7.864450127877237</v>
      </c>
      <c r="V111" s="103">
        <f t="shared" si="15"/>
        <v>76.25031500000001</v>
      </c>
      <c r="W111" s="103">
        <f t="shared" si="16"/>
        <v>0.07945500000000001</v>
      </c>
      <c r="X111" s="103">
        <f t="shared" si="17"/>
        <v>0</v>
      </c>
      <c r="Y111" s="103">
        <f t="shared" si="18"/>
        <v>80.8588</v>
      </c>
      <c r="Z111" s="237">
        <f t="shared" si="19"/>
        <v>-4.529029999999992</v>
      </c>
      <c r="AB111" s="77"/>
    </row>
    <row r="112" spans="1:28" s="7" customFormat="1" ht="15">
      <c r="A112" s="193" t="s">
        <v>292</v>
      </c>
      <c r="B112" s="164">
        <v>3179000</v>
      </c>
      <c r="C112" s="162">
        <v>-288200</v>
      </c>
      <c r="D112" s="170">
        <v>-0.08</v>
      </c>
      <c r="E112" s="164">
        <v>5500</v>
      </c>
      <c r="F112" s="112">
        <v>0</v>
      </c>
      <c r="G112" s="170">
        <v>0</v>
      </c>
      <c r="H112" s="164">
        <v>0</v>
      </c>
      <c r="I112" s="112">
        <v>0</v>
      </c>
      <c r="J112" s="170">
        <v>0</v>
      </c>
      <c r="K112" s="164">
        <v>3184500</v>
      </c>
      <c r="L112" s="112">
        <v>-288200</v>
      </c>
      <c r="M112" s="127">
        <v>-0.08</v>
      </c>
      <c r="N112" s="112">
        <v>3117950</v>
      </c>
      <c r="O112" s="173">
        <f t="shared" si="10"/>
        <v>0.9791018998272885</v>
      </c>
      <c r="P112" s="108">
        <f>Volume!K112</f>
        <v>708.15</v>
      </c>
      <c r="Q112" s="69">
        <f>Volume!J112</f>
        <v>732.5</v>
      </c>
      <c r="R112" s="237">
        <f t="shared" si="11"/>
        <v>233.264625</v>
      </c>
      <c r="S112" s="103">
        <f t="shared" si="12"/>
        <v>228.3898375</v>
      </c>
      <c r="T112" s="109">
        <f t="shared" si="13"/>
        <v>3472700</v>
      </c>
      <c r="U112" s="103">
        <f t="shared" si="14"/>
        <v>-8.299018055115615</v>
      </c>
      <c r="V112" s="103">
        <f t="shared" si="15"/>
        <v>232.86175</v>
      </c>
      <c r="W112" s="103">
        <f t="shared" si="16"/>
        <v>0.402875</v>
      </c>
      <c r="X112" s="103">
        <f t="shared" si="17"/>
        <v>0</v>
      </c>
      <c r="Y112" s="103">
        <f t="shared" si="18"/>
        <v>245.9192505</v>
      </c>
      <c r="Z112" s="237">
        <f t="shared" si="19"/>
        <v>-12.654625500000009</v>
      </c>
      <c r="AB112" s="77"/>
    </row>
    <row r="113" spans="1:28" s="58" customFormat="1" ht="15">
      <c r="A113" s="193" t="s">
        <v>178</v>
      </c>
      <c r="B113" s="164">
        <v>3515000</v>
      </c>
      <c r="C113" s="162">
        <v>-111250</v>
      </c>
      <c r="D113" s="170">
        <v>-0.03</v>
      </c>
      <c r="E113" s="164">
        <v>153750</v>
      </c>
      <c r="F113" s="112">
        <v>-17500</v>
      </c>
      <c r="G113" s="170">
        <v>-0.1</v>
      </c>
      <c r="H113" s="164">
        <v>8750</v>
      </c>
      <c r="I113" s="112">
        <v>0</v>
      </c>
      <c r="J113" s="170">
        <v>0</v>
      </c>
      <c r="K113" s="164">
        <v>3677500</v>
      </c>
      <c r="L113" s="112">
        <v>-128750</v>
      </c>
      <c r="M113" s="127">
        <v>-0.03</v>
      </c>
      <c r="N113" s="112">
        <v>3552500</v>
      </c>
      <c r="O113" s="173">
        <f t="shared" si="10"/>
        <v>0.9660095173351462</v>
      </c>
      <c r="P113" s="108">
        <f>Volume!K113</f>
        <v>196.05</v>
      </c>
      <c r="Q113" s="69">
        <f>Volume!J113</f>
        <v>195.35</v>
      </c>
      <c r="R113" s="237">
        <f t="shared" si="11"/>
        <v>71.8399625</v>
      </c>
      <c r="S113" s="103">
        <f t="shared" si="12"/>
        <v>69.3980875</v>
      </c>
      <c r="T113" s="109">
        <f t="shared" si="13"/>
        <v>3806250</v>
      </c>
      <c r="U113" s="103">
        <f t="shared" si="14"/>
        <v>-3.3825944170771756</v>
      </c>
      <c r="V113" s="103">
        <f t="shared" si="15"/>
        <v>68.665525</v>
      </c>
      <c r="W113" s="103">
        <f t="shared" si="16"/>
        <v>3.00350625</v>
      </c>
      <c r="X113" s="103">
        <f t="shared" si="17"/>
        <v>0.17093125</v>
      </c>
      <c r="Y113" s="103">
        <f t="shared" si="18"/>
        <v>74.62153125</v>
      </c>
      <c r="Z113" s="237">
        <f t="shared" si="19"/>
        <v>-2.7815687500000053</v>
      </c>
      <c r="AA113" s="78"/>
      <c r="AB113" s="77"/>
    </row>
    <row r="114" spans="1:28" s="58" customFormat="1" ht="15">
      <c r="A114" s="193" t="s">
        <v>145</v>
      </c>
      <c r="B114" s="164">
        <v>2451400</v>
      </c>
      <c r="C114" s="162">
        <v>-125800</v>
      </c>
      <c r="D114" s="170">
        <v>-0.05</v>
      </c>
      <c r="E114" s="164">
        <v>108800</v>
      </c>
      <c r="F114" s="112">
        <v>3400</v>
      </c>
      <c r="G114" s="170">
        <v>0.03</v>
      </c>
      <c r="H114" s="164">
        <v>15300</v>
      </c>
      <c r="I114" s="112">
        <v>1700</v>
      </c>
      <c r="J114" s="170">
        <v>0.13</v>
      </c>
      <c r="K114" s="164">
        <v>2575500</v>
      </c>
      <c r="L114" s="112">
        <v>-120700</v>
      </c>
      <c r="M114" s="127">
        <v>-0.04</v>
      </c>
      <c r="N114" s="112">
        <v>2357900</v>
      </c>
      <c r="O114" s="173">
        <f t="shared" si="10"/>
        <v>0.9155115511551155</v>
      </c>
      <c r="P114" s="108">
        <f>Volume!K114</f>
        <v>204.85</v>
      </c>
      <c r="Q114" s="69">
        <f>Volume!J114</f>
        <v>203.15</v>
      </c>
      <c r="R114" s="237">
        <f t="shared" si="11"/>
        <v>52.3212825</v>
      </c>
      <c r="S114" s="103">
        <f t="shared" si="12"/>
        <v>47.9007385</v>
      </c>
      <c r="T114" s="109">
        <f t="shared" si="13"/>
        <v>2696200</v>
      </c>
      <c r="U114" s="103">
        <f t="shared" si="14"/>
        <v>-4.476670870113493</v>
      </c>
      <c r="V114" s="103">
        <f t="shared" si="15"/>
        <v>49.800191</v>
      </c>
      <c r="W114" s="103">
        <f t="shared" si="16"/>
        <v>2.210272</v>
      </c>
      <c r="X114" s="103">
        <f t="shared" si="17"/>
        <v>0.3108195</v>
      </c>
      <c r="Y114" s="103">
        <f t="shared" si="18"/>
        <v>55.231657</v>
      </c>
      <c r="Z114" s="237">
        <f t="shared" si="19"/>
        <v>-2.910374499999996</v>
      </c>
      <c r="AA114" s="78"/>
      <c r="AB114" s="77"/>
    </row>
    <row r="115" spans="1:28" s="7" customFormat="1" ht="15">
      <c r="A115" s="193" t="s">
        <v>271</v>
      </c>
      <c r="B115" s="164">
        <v>4083400</v>
      </c>
      <c r="C115" s="162">
        <v>-850</v>
      </c>
      <c r="D115" s="170">
        <v>0</v>
      </c>
      <c r="E115" s="164">
        <v>71400</v>
      </c>
      <c r="F115" s="112">
        <v>850</v>
      </c>
      <c r="G115" s="170">
        <v>0.01</v>
      </c>
      <c r="H115" s="164">
        <v>5100</v>
      </c>
      <c r="I115" s="112">
        <v>0</v>
      </c>
      <c r="J115" s="170">
        <v>0</v>
      </c>
      <c r="K115" s="164">
        <v>4159900</v>
      </c>
      <c r="L115" s="112">
        <v>0</v>
      </c>
      <c r="M115" s="127">
        <v>0</v>
      </c>
      <c r="N115" s="112">
        <v>3856450</v>
      </c>
      <c r="O115" s="173">
        <f t="shared" si="10"/>
        <v>0.9270535349407437</v>
      </c>
      <c r="P115" s="108">
        <f>Volume!K115</f>
        <v>243.2</v>
      </c>
      <c r="Q115" s="69">
        <f>Volume!J115</f>
        <v>245.3</v>
      </c>
      <c r="R115" s="237">
        <f t="shared" si="11"/>
        <v>102.042347</v>
      </c>
      <c r="S115" s="103">
        <f t="shared" si="12"/>
        <v>94.5987185</v>
      </c>
      <c r="T115" s="109">
        <f t="shared" si="13"/>
        <v>4159900</v>
      </c>
      <c r="U115" s="103">
        <f t="shared" si="14"/>
        <v>0</v>
      </c>
      <c r="V115" s="103">
        <f t="shared" si="15"/>
        <v>100.165802</v>
      </c>
      <c r="W115" s="103">
        <f t="shared" si="16"/>
        <v>1.751442</v>
      </c>
      <c r="X115" s="103">
        <f t="shared" si="17"/>
        <v>0.125103</v>
      </c>
      <c r="Y115" s="103">
        <f t="shared" si="18"/>
        <v>101.168768</v>
      </c>
      <c r="Z115" s="237">
        <f t="shared" si="19"/>
        <v>0.8735790000000065</v>
      </c>
      <c r="AB115" s="77"/>
    </row>
    <row r="116" spans="1:28" s="58" customFormat="1" ht="15">
      <c r="A116" s="193" t="s">
        <v>209</v>
      </c>
      <c r="B116" s="164">
        <v>3063000</v>
      </c>
      <c r="C116" s="162">
        <v>5200</v>
      </c>
      <c r="D116" s="170">
        <v>0</v>
      </c>
      <c r="E116" s="164">
        <v>98000</v>
      </c>
      <c r="F116" s="112">
        <v>5600</v>
      </c>
      <c r="G116" s="170">
        <v>0.06</v>
      </c>
      <c r="H116" s="164">
        <v>18000</v>
      </c>
      <c r="I116" s="112">
        <v>2200</v>
      </c>
      <c r="J116" s="170">
        <v>0.14</v>
      </c>
      <c r="K116" s="164">
        <v>3179000</v>
      </c>
      <c r="L116" s="112">
        <v>13000</v>
      </c>
      <c r="M116" s="127">
        <v>0</v>
      </c>
      <c r="N116" s="112">
        <v>2609000</v>
      </c>
      <c r="O116" s="173">
        <f t="shared" si="10"/>
        <v>0.8206983328090595</v>
      </c>
      <c r="P116" s="108">
        <f>Volume!K116</f>
        <v>2330</v>
      </c>
      <c r="Q116" s="69">
        <f>Volume!J116</f>
        <v>2379.55</v>
      </c>
      <c r="R116" s="237">
        <f t="shared" si="11"/>
        <v>756.4589450000001</v>
      </c>
      <c r="S116" s="103">
        <f t="shared" si="12"/>
        <v>620.824595</v>
      </c>
      <c r="T116" s="109">
        <f t="shared" si="13"/>
        <v>3166000</v>
      </c>
      <c r="U116" s="103">
        <f t="shared" si="14"/>
        <v>0.410612760581175</v>
      </c>
      <c r="V116" s="103">
        <f t="shared" si="15"/>
        <v>728.8561650000001</v>
      </c>
      <c r="W116" s="103">
        <f t="shared" si="16"/>
        <v>23.31959</v>
      </c>
      <c r="X116" s="103">
        <f t="shared" si="17"/>
        <v>4.28319</v>
      </c>
      <c r="Y116" s="103">
        <f t="shared" si="18"/>
        <v>737.678</v>
      </c>
      <c r="Z116" s="237">
        <f t="shared" si="19"/>
        <v>18.780945000000088</v>
      </c>
      <c r="AA116" s="78"/>
      <c r="AB116" s="77"/>
    </row>
    <row r="117" spans="1:28" s="58" customFormat="1" ht="15">
      <c r="A117" s="193" t="s">
        <v>293</v>
      </c>
      <c r="B117" s="164">
        <v>4895800</v>
      </c>
      <c r="C117" s="162">
        <v>115850</v>
      </c>
      <c r="D117" s="170">
        <v>0.02</v>
      </c>
      <c r="E117" s="164">
        <v>16100</v>
      </c>
      <c r="F117" s="112">
        <v>1400</v>
      </c>
      <c r="G117" s="170">
        <v>0.1</v>
      </c>
      <c r="H117" s="164">
        <v>350</v>
      </c>
      <c r="I117" s="112">
        <v>350</v>
      </c>
      <c r="J117" s="170">
        <v>0</v>
      </c>
      <c r="K117" s="164">
        <v>4912250</v>
      </c>
      <c r="L117" s="112">
        <v>117600</v>
      </c>
      <c r="M117" s="127">
        <v>0.02</v>
      </c>
      <c r="N117" s="112">
        <v>4366950</v>
      </c>
      <c r="O117" s="173">
        <f t="shared" si="10"/>
        <v>0.8889918061987887</v>
      </c>
      <c r="P117" s="108">
        <f>Volume!K117</f>
        <v>719.8</v>
      </c>
      <c r="Q117" s="69">
        <f>Volume!J117</f>
        <v>706.05</v>
      </c>
      <c r="R117" s="237">
        <f t="shared" si="11"/>
        <v>346.82941125</v>
      </c>
      <c r="S117" s="103">
        <f t="shared" si="12"/>
        <v>308.32850475</v>
      </c>
      <c r="T117" s="109">
        <f t="shared" si="13"/>
        <v>4794650</v>
      </c>
      <c r="U117" s="103">
        <f t="shared" si="14"/>
        <v>2.452733776188043</v>
      </c>
      <c r="V117" s="103">
        <f t="shared" si="15"/>
        <v>345.667959</v>
      </c>
      <c r="W117" s="103">
        <f t="shared" si="16"/>
        <v>1.1367405</v>
      </c>
      <c r="X117" s="103">
        <f t="shared" si="17"/>
        <v>0.024711749999999998</v>
      </c>
      <c r="Y117" s="103">
        <f t="shared" si="18"/>
        <v>345.118907</v>
      </c>
      <c r="Z117" s="237">
        <f t="shared" si="19"/>
        <v>1.7105042500000422</v>
      </c>
      <c r="AA117" s="78"/>
      <c r="AB117" s="77"/>
    </row>
    <row r="118" spans="1:28" s="7" customFormat="1" ht="15">
      <c r="A118" s="193" t="s">
        <v>7</v>
      </c>
      <c r="B118" s="164">
        <v>2345928</v>
      </c>
      <c r="C118" s="162">
        <v>130104</v>
      </c>
      <c r="D118" s="170">
        <v>0.06</v>
      </c>
      <c r="E118" s="164">
        <v>48360</v>
      </c>
      <c r="F118" s="112">
        <v>-4056</v>
      </c>
      <c r="G118" s="170">
        <v>-0.08</v>
      </c>
      <c r="H118" s="164">
        <v>3432</v>
      </c>
      <c r="I118" s="112">
        <v>0</v>
      </c>
      <c r="J118" s="170">
        <v>0</v>
      </c>
      <c r="K118" s="164">
        <v>2397720</v>
      </c>
      <c r="L118" s="112">
        <v>126048</v>
      </c>
      <c r="M118" s="127">
        <v>0.06</v>
      </c>
      <c r="N118" s="112">
        <v>2223936</v>
      </c>
      <c r="O118" s="173">
        <f t="shared" si="10"/>
        <v>0.9275211450878335</v>
      </c>
      <c r="P118" s="108">
        <f>Volume!K118</f>
        <v>806.55</v>
      </c>
      <c r="Q118" s="69">
        <f>Volume!J118</f>
        <v>814.5</v>
      </c>
      <c r="R118" s="237">
        <f t="shared" si="11"/>
        <v>195.294294</v>
      </c>
      <c r="S118" s="103">
        <f t="shared" si="12"/>
        <v>181.1395872</v>
      </c>
      <c r="T118" s="109">
        <f t="shared" si="13"/>
        <v>2271672</v>
      </c>
      <c r="U118" s="103">
        <f t="shared" si="14"/>
        <v>5.548688366982557</v>
      </c>
      <c r="V118" s="103">
        <f t="shared" si="15"/>
        <v>191.0758356</v>
      </c>
      <c r="W118" s="103">
        <f t="shared" si="16"/>
        <v>3.938922</v>
      </c>
      <c r="X118" s="103">
        <f t="shared" si="17"/>
        <v>0.2795364</v>
      </c>
      <c r="Y118" s="103">
        <f t="shared" si="18"/>
        <v>183.22170516</v>
      </c>
      <c r="Z118" s="237">
        <f t="shared" si="19"/>
        <v>12.072588840000009</v>
      </c>
      <c r="AB118" s="77"/>
    </row>
    <row r="119" spans="1:28" s="58" customFormat="1" ht="15">
      <c r="A119" s="193" t="s">
        <v>170</v>
      </c>
      <c r="B119" s="164">
        <v>1065000</v>
      </c>
      <c r="C119" s="162">
        <v>-39600</v>
      </c>
      <c r="D119" s="170">
        <v>-0.04</v>
      </c>
      <c r="E119" s="164">
        <v>0</v>
      </c>
      <c r="F119" s="112">
        <v>0</v>
      </c>
      <c r="G119" s="170">
        <v>0</v>
      </c>
      <c r="H119" s="164">
        <v>0</v>
      </c>
      <c r="I119" s="112">
        <v>0</v>
      </c>
      <c r="J119" s="170">
        <v>0</v>
      </c>
      <c r="K119" s="164">
        <v>1065000</v>
      </c>
      <c r="L119" s="112">
        <v>-39600</v>
      </c>
      <c r="M119" s="127">
        <v>-0.04</v>
      </c>
      <c r="N119" s="112">
        <v>988800</v>
      </c>
      <c r="O119" s="173">
        <f t="shared" si="10"/>
        <v>0.9284507042253521</v>
      </c>
      <c r="P119" s="108">
        <f>Volume!K119</f>
        <v>653.35</v>
      </c>
      <c r="Q119" s="69">
        <f>Volume!J119</f>
        <v>659</v>
      </c>
      <c r="R119" s="237">
        <f t="shared" si="11"/>
        <v>70.1835</v>
      </c>
      <c r="S119" s="103">
        <f t="shared" si="12"/>
        <v>65.16192</v>
      </c>
      <c r="T119" s="109">
        <f t="shared" si="13"/>
        <v>1104600</v>
      </c>
      <c r="U119" s="103">
        <f t="shared" si="14"/>
        <v>-3.5850081477457905</v>
      </c>
      <c r="V119" s="103">
        <f t="shared" si="15"/>
        <v>70.1835</v>
      </c>
      <c r="W119" s="103">
        <f t="shared" si="16"/>
        <v>0</v>
      </c>
      <c r="X119" s="103">
        <f t="shared" si="17"/>
        <v>0</v>
      </c>
      <c r="Y119" s="103">
        <f t="shared" si="18"/>
        <v>72.16904099999999</v>
      </c>
      <c r="Z119" s="237">
        <f t="shared" si="19"/>
        <v>-1.9855409999999978</v>
      </c>
      <c r="AA119" s="78"/>
      <c r="AB119" s="77"/>
    </row>
    <row r="120" spans="1:28" s="58" customFormat="1" ht="15">
      <c r="A120" s="193" t="s">
        <v>222</v>
      </c>
      <c r="B120" s="164">
        <v>2344000</v>
      </c>
      <c r="C120" s="162">
        <v>157200</v>
      </c>
      <c r="D120" s="170">
        <v>0.07</v>
      </c>
      <c r="E120" s="164">
        <v>43200</v>
      </c>
      <c r="F120" s="112">
        <v>0</v>
      </c>
      <c r="G120" s="170">
        <v>0</v>
      </c>
      <c r="H120" s="164">
        <v>4400</v>
      </c>
      <c r="I120" s="112">
        <v>0</v>
      </c>
      <c r="J120" s="170">
        <v>0</v>
      </c>
      <c r="K120" s="164">
        <v>2391600</v>
      </c>
      <c r="L120" s="112">
        <v>157200</v>
      </c>
      <c r="M120" s="127">
        <v>0.07</v>
      </c>
      <c r="N120" s="112">
        <v>2152000</v>
      </c>
      <c r="O120" s="173">
        <f t="shared" si="10"/>
        <v>0.8998160227462786</v>
      </c>
      <c r="P120" s="108">
        <f>Volume!K120</f>
        <v>820.65</v>
      </c>
      <c r="Q120" s="69">
        <f>Volume!J120</f>
        <v>827.05</v>
      </c>
      <c r="R120" s="237">
        <f t="shared" si="11"/>
        <v>197.797278</v>
      </c>
      <c r="S120" s="103">
        <f t="shared" si="12"/>
        <v>177.98116</v>
      </c>
      <c r="T120" s="109">
        <f t="shared" si="13"/>
        <v>2234400</v>
      </c>
      <c r="U120" s="103">
        <f t="shared" si="14"/>
        <v>7.035445757250268</v>
      </c>
      <c r="V120" s="103">
        <f t="shared" si="15"/>
        <v>193.86052</v>
      </c>
      <c r="W120" s="103">
        <f t="shared" si="16"/>
        <v>3.572856</v>
      </c>
      <c r="X120" s="103">
        <f t="shared" si="17"/>
        <v>0.363902</v>
      </c>
      <c r="Y120" s="103">
        <f t="shared" si="18"/>
        <v>183.366036</v>
      </c>
      <c r="Z120" s="237">
        <f t="shared" si="19"/>
        <v>14.431241999999997</v>
      </c>
      <c r="AA120" s="78"/>
      <c r="AB120" s="77"/>
    </row>
    <row r="121" spans="1:28" s="58" customFormat="1" ht="15">
      <c r="A121" s="193" t="s">
        <v>206</v>
      </c>
      <c r="B121" s="164">
        <v>1631250</v>
      </c>
      <c r="C121" s="162">
        <v>2500</v>
      </c>
      <c r="D121" s="170">
        <v>0</v>
      </c>
      <c r="E121" s="164">
        <v>103750</v>
      </c>
      <c r="F121" s="112">
        <v>5000</v>
      </c>
      <c r="G121" s="170">
        <v>0.05</v>
      </c>
      <c r="H121" s="164">
        <v>5000</v>
      </c>
      <c r="I121" s="112">
        <v>0</v>
      </c>
      <c r="J121" s="170">
        <v>0</v>
      </c>
      <c r="K121" s="164">
        <v>1740000</v>
      </c>
      <c r="L121" s="112">
        <v>7500</v>
      </c>
      <c r="M121" s="127">
        <v>0</v>
      </c>
      <c r="N121" s="112">
        <v>1666250</v>
      </c>
      <c r="O121" s="173">
        <f t="shared" si="10"/>
        <v>0.9576149425287356</v>
      </c>
      <c r="P121" s="108">
        <f>Volume!K121</f>
        <v>255.2</v>
      </c>
      <c r="Q121" s="69">
        <f>Volume!J121</f>
        <v>255</v>
      </c>
      <c r="R121" s="237">
        <f t="shared" si="11"/>
        <v>44.37</v>
      </c>
      <c r="S121" s="103">
        <f t="shared" si="12"/>
        <v>42.489375</v>
      </c>
      <c r="T121" s="109">
        <f t="shared" si="13"/>
        <v>1732500</v>
      </c>
      <c r="U121" s="103">
        <f t="shared" si="14"/>
        <v>0.4329004329004329</v>
      </c>
      <c r="V121" s="103">
        <f t="shared" si="15"/>
        <v>41.596875</v>
      </c>
      <c r="W121" s="103">
        <f t="shared" si="16"/>
        <v>2.645625</v>
      </c>
      <c r="X121" s="103">
        <f t="shared" si="17"/>
        <v>0.1275</v>
      </c>
      <c r="Y121" s="103">
        <f t="shared" si="18"/>
        <v>44.2134</v>
      </c>
      <c r="Z121" s="237">
        <f t="shared" si="19"/>
        <v>0.1565999999999974</v>
      </c>
      <c r="AA121" s="78"/>
      <c r="AB121" s="77"/>
    </row>
    <row r="122" spans="1:28" s="58" customFormat="1" ht="15">
      <c r="A122" s="193" t="s">
        <v>294</v>
      </c>
      <c r="B122" s="164">
        <v>1093250</v>
      </c>
      <c r="C122" s="162">
        <v>-36000</v>
      </c>
      <c r="D122" s="170">
        <v>-0.03</v>
      </c>
      <c r="E122" s="164">
        <v>4500</v>
      </c>
      <c r="F122" s="112">
        <v>500</v>
      </c>
      <c r="G122" s="170">
        <v>0.13</v>
      </c>
      <c r="H122" s="164">
        <v>0</v>
      </c>
      <c r="I122" s="112">
        <v>0</v>
      </c>
      <c r="J122" s="170">
        <v>0</v>
      </c>
      <c r="K122" s="164">
        <v>1097750</v>
      </c>
      <c r="L122" s="112">
        <v>-35500</v>
      </c>
      <c r="M122" s="127">
        <v>-0.03</v>
      </c>
      <c r="N122" s="112">
        <v>1046000</v>
      </c>
      <c r="O122" s="173">
        <f t="shared" si="10"/>
        <v>0.9528581188795263</v>
      </c>
      <c r="P122" s="108">
        <f>Volume!K122</f>
        <v>1225.65</v>
      </c>
      <c r="Q122" s="69">
        <f>Volume!J122</f>
        <v>1292.6</v>
      </c>
      <c r="R122" s="237">
        <f t="shared" si="11"/>
        <v>141.895165</v>
      </c>
      <c r="S122" s="103">
        <f t="shared" si="12"/>
        <v>135.20596</v>
      </c>
      <c r="T122" s="109">
        <f t="shared" si="13"/>
        <v>1133250</v>
      </c>
      <c r="U122" s="103">
        <f t="shared" si="14"/>
        <v>-3.1325832781822194</v>
      </c>
      <c r="V122" s="103">
        <f t="shared" si="15"/>
        <v>141.313495</v>
      </c>
      <c r="W122" s="103">
        <f t="shared" si="16"/>
        <v>0.58167</v>
      </c>
      <c r="X122" s="103">
        <f t="shared" si="17"/>
        <v>0</v>
      </c>
      <c r="Y122" s="103">
        <f t="shared" si="18"/>
        <v>138.89678625</v>
      </c>
      <c r="Z122" s="237">
        <f t="shared" si="19"/>
        <v>2.9983787500000005</v>
      </c>
      <c r="AA122" s="78"/>
      <c r="AB122" s="77"/>
    </row>
    <row r="123" spans="1:28" s="58" customFormat="1" ht="15">
      <c r="A123" s="193" t="s">
        <v>415</v>
      </c>
      <c r="B123" s="164">
        <v>4481400</v>
      </c>
      <c r="C123" s="162">
        <v>-38775</v>
      </c>
      <c r="D123" s="170">
        <v>-0.01</v>
      </c>
      <c r="E123" s="164">
        <v>18150</v>
      </c>
      <c r="F123" s="112">
        <v>825</v>
      </c>
      <c r="G123" s="170">
        <v>0.05</v>
      </c>
      <c r="H123" s="164">
        <v>0</v>
      </c>
      <c r="I123" s="112">
        <v>0</v>
      </c>
      <c r="J123" s="170">
        <v>0</v>
      </c>
      <c r="K123" s="164">
        <v>4499550</v>
      </c>
      <c r="L123" s="112">
        <v>-37950</v>
      </c>
      <c r="M123" s="127">
        <v>-0.01</v>
      </c>
      <c r="N123" s="112">
        <v>4351050</v>
      </c>
      <c r="O123" s="173">
        <f t="shared" si="10"/>
        <v>0.966996699669967</v>
      </c>
      <c r="P123" s="108">
        <f>Volume!K123</f>
        <v>307.8</v>
      </c>
      <c r="Q123" s="69">
        <f>Volume!J123</f>
        <v>322.6</v>
      </c>
      <c r="R123" s="237">
        <f t="shared" si="11"/>
        <v>145.155483</v>
      </c>
      <c r="S123" s="103">
        <f t="shared" si="12"/>
        <v>140.364873</v>
      </c>
      <c r="T123" s="109">
        <f t="shared" si="13"/>
        <v>4537500</v>
      </c>
      <c r="U123" s="103">
        <f t="shared" si="14"/>
        <v>-0.8363636363636363</v>
      </c>
      <c r="V123" s="103">
        <f t="shared" si="15"/>
        <v>144.569964</v>
      </c>
      <c r="W123" s="103">
        <f t="shared" si="16"/>
        <v>0.585519</v>
      </c>
      <c r="X123" s="103">
        <f t="shared" si="17"/>
        <v>0</v>
      </c>
      <c r="Y123" s="103">
        <f t="shared" si="18"/>
        <v>139.66425</v>
      </c>
      <c r="Z123" s="237">
        <f t="shared" si="19"/>
        <v>5.491232999999994</v>
      </c>
      <c r="AA123" s="78"/>
      <c r="AB123" s="77"/>
    </row>
    <row r="124" spans="1:28" s="58" customFormat="1" ht="15">
      <c r="A124" s="193" t="s">
        <v>276</v>
      </c>
      <c r="B124" s="164">
        <v>7105600</v>
      </c>
      <c r="C124" s="162">
        <v>90400</v>
      </c>
      <c r="D124" s="170">
        <v>0.01</v>
      </c>
      <c r="E124" s="164">
        <v>60800</v>
      </c>
      <c r="F124" s="112">
        <v>0</v>
      </c>
      <c r="G124" s="170">
        <v>0</v>
      </c>
      <c r="H124" s="164">
        <v>0</v>
      </c>
      <c r="I124" s="112">
        <v>0</v>
      </c>
      <c r="J124" s="170">
        <v>0</v>
      </c>
      <c r="K124" s="164">
        <v>7166400</v>
      </c>
      <c r="L124" s="112">
        <v>90400</v>
      </c>
      <c r="M124" s="127">
        <v>0.01</v>
      </c>
      <c r="N124" s="112">
        <v>6313600</v>
      </c>
      <c r="O124" s="173">
        <f t="shared" si="10"/>
        <v>0.8810002232641214</v>
      </c>
      <c r="P124" s="108">
        <f>Volume!K124</f>
        <v>279.35</v>
      </c>
      <c r="Q124" s="69">
        <f>Volume!J124</f>
        <v>278.25</v>
      </c>
      <c r="R124" s="237">
        <f t="shared" si="11"/>
        <v>199.40508</v>
      </c>
      <c r="S124" s="103">
        <f t="shared" si="12"/>
        <v>175.67592</v>
      </c>
      <c r="T124" s="109">
        <f t="shared" si="13"/>
        <v>7076000</v>
      </c>
      <c r="U124" s="103">
        <f t="shared" si="14"/>
        <v>1.2775579423403052</v>
      </c>
      <c r="V124" s="103">
        <f t="shared" si="15"/>
        <v>197.71332</v>
      </c>
      <c r="W124" s="103">
        <f t="shared" si="16"/>
        <v>1.69176</v>
      </c>
      <c r="X124" s="103">
        <f t="shared" si="17"/>
        <v>0</v>
      </c>
      <c r="Y124" s="103">
        <f t="shared" si="18"/>
        <v>197.66806000000003</v>
      </c>
      <c r="Z124" s="237">
        <f t="shared" si="19"/>
        <v>1.7370199999999727</v>
      </c>
      <c r="AA124" s="78"/>
      <c r="AB124" s="77"/>
    </row>
    <row r="125" spans="1:28" s="58" customFormat="1" ht="15">
      <c r="A125" s="193" t="s">
        <v>146</v>
      </c>
      <c r="B125" s="164">
        <v>11881500</v>
      </c>
      <c r="C125" s="162">
        <v>231400</v>
      </c>
      <c r="D125" s="170">
        <v>0.02</v>
      </c>
      <c r="E125" s="164">
        <v>1432900</v>
      </c>
      <c r="F125" s="112">
        <v>44500</v>
      </c>
      <c r="G125" s="170">
        <v>0.03</v>
      </c>
      <c r="H125" s="164">
        <v>71200</v>
      </c>
      <c r="I125" s="112">
        <v>-8900</v>
      </c>
      <c r="J125" s="170">
        <v>-0.11</v>
      </c>
      <c r="K125" s="164">
        <v>13385600</v>
      </c>
      <c r="L125" s="112">
        <v>267000</v>
      </c>
      <c r="M125" s="127">
        <v>0.02</v>
      </c>
      <c r="N125" s="112">
        <v>9478500</v>
      </c>
      <c r="O125" s="173">
        <f t="shared" si="10"/>
        <v>0.7081117021276596</v>
      </c>
      <c r="P125" s="108">
        <f>Volume!K125</f>
        <v>41.15</v>
      </c>
      <c r="Q125" s="69">
        <f>Volume!J125</f>
        <v>41.85</v>
      </c>
      <c r="R125" s="237">
        <f t="shared" si="11"/>
        <v>56.018736</v>
      </c>
      <c r="S125" s="103">
        <f t="shared" si="12"/>
        <v>39.6675225</v>
      </c>
      <c r="T125" s="109">
        <f t="shared" si="13"/>
        <v>13118600</v>
      </c>
      <c r="U125" s="103">
        <f t="shared" si="14"/>
        <v>2.03527815468114</v>
      </c>
      <c r="V125" s="103">
        <f t="shared" si="15"/>
        <v>49.7240775</v>
      </c>
      <c r="W125" s="103">
        <f t="shared" si="16"/>
        <v>5.9966865</v>
      </c>
      <c r="X125" s="103">
        <f t="shared" si="17"/>
        <v>0.297972</v>
      </c>
      <c r="Y125" s="103">
        <f t="shared" si="18"/>
        <v>53.983039</v>
      </c>
      <c r="Z125" s="237">
        <f t="shared" si="19"/>
        <v>2.035696999999999</v>
      </c>
      <c r="AA125" s="78"/>
      <c r="AB125" s="77"/>
    </row>
    <row r="126" spans="1:28" s="7" customFormat="1" ht="15">
      <c r="A126" s="193" t="s">
        <v>8</v>
      </c>
      <c r="B126" s="164">
        <v>22072000</v>
      </c>
      <c r="C126" s="162">
        <v>368000</v>
      </c>
      <c r="D126" s="170">
        <v>0.02</v>
      </c>
      <c r="E126" s="164">
        <v>2211200</v>
      </c>
      <c r="F126" s="112">
        <v>33600</v>
      </c>
      <c r="G126" s="170">
        <v>0.02</v>
      </c>
      <c r="H126" s="164">
        <v>339200</v>
      </c>
      <c r="I126" s="112">
        <v>-3200</v>
      </c>
      <c r="J126" s="170">
        <v>-0.01</v>
      </c>
      <c r="K126" s="164">
        <v>24622400</v>
      </c>
      <c r="L126" s="112">
        <v>398400</v>
      </c>
      <c r="M126" s="127">
        <v>0.02</v>
      </c>
      <c r="N126" s="112">
        <v>23396800</v>
      </c>
      <c r="O126" s="173">
        <f t="shared" si="10"/>
        <v>0.9502241861069595</v>
      </c>
      <c r="P126" s="108">
        <f>Volume!K126</f>
        <v>162.65</v>
      </c>
      <c r="Q126" s="69">
        <f>Volume!J126</f>
        <v>161.35</v>
      </c>
      <c r="R126" s="237">
        <f t="shared" si="11"/>
        <v>397.282424</v>
      </c>
      <c r="S126" s="103">
        <f t="shared" si="12"/>
        <v>377.507368</v>
      </c>
      <c r="T126" s="109">
        <f t="shared" si="13"/>
        <v>24224000</v>
      </c>
      <c r="U126" s="103">
        <f t="shared" si="14"/>
        <v>1.644649933949802</v>
      </c>
      <c r="V126" s="103">
        <f t="shared" si="15"/>
        <v>356.13172</v>
      </c>
      <c r="W126" s="103">
        <f t="shared" si="16"/>
        <v>35.677712</v>
      </c>
      <c r="X126" s="103">
        <f t="shared" si="17"/>
        <v>5.472992</v>
      </c>
      <c r="Y126" s="103">
        <f t="shared" si="18"/>
        <v>394.00336</v>
      </c>
      <c r="Z126" s="237">
        <f t="shared" si="19"/>
        <v>3.2790640000000053</v>
      </c>
      <c r="AB126" s="77"/>
    </row>
    <row r="127" spans="1:28" s="58" customFormat="1" ht="15">
      <c r="A127" s="193" t="s">
        <v>295</v>
      </c>
      <c r="B127" s="164">
        <v>3831000</v>
      </c>
      <c r="C127" s="162">
        <v>-19000</v>
      </c>
      <c r="D127" s="170">
        <v>0</v>
      </c>
      <c r="E127" s="164">
        <v>103000</v>
      </c>
      <c r="F127" s="112">
        <v>-1000</v>
      </c>
      <c r="G127" s="170">
        <v>-0.01</v>
      </c>
      <c r="H127" s="164">
        <v>7000</v>
      </c>
      <c r="I127" s="112">
        <v>0</v>
      </c>
      <c r="J127" s="170">
        <v>0</v>
      </c>
      <c r="K127" s="164">
        <v>3941000</v>
      </c>
      <c r="L127" s="112">
        <v>-20000</v>
      </c>
      <c r="M127" s="127">
        <v>-0.01</v>
      </c>
      <c r="N127" s="112">
        <v>3865000</v>
      </c>
      <c r="O127" s="173">
        <f t="shared" si="10"/>
        <v>0.9807155544278102</v>
      </c>
      <c r="P127" s="108">
        <f>Volume!K127</f>
        <v>194.4</v>
      </c>
      <c r="Q127" s="69">
        <f>Volume!J127</f>
        <v>194.6</v>
      </c>
      <c r="R127" s="237">
        <f t="shared" si="11"/>
        <v>76.69186</v>
      </c>
      <c r="S127" s="103">
        <f t="shared" si="12"/>
        <v>75.2129</v>
      </c>
      <c r="T127" s="109">
        <f t="shared" si="13"/>
        <v>3961000</v>
      </c>
      <c r="U127" s="103">
        <f t="shared" si="14"/>
        <v>-0.5049229992426155</v>
      </c>
      <c r="V127" s="103">
        <f t="shared" si="15"/>
        <v>74.55126</v>
      </c>
      <c r="W127" s="103">
        <f t="shared" si="16"/>
        <v>2.00438</v>
      </c>
      <c r="X127" s="103">
        <f t="shared" si="17"/>
        <v>0.13622</v>
      </c>
      <c r="Y127" s="103">
        <f t="shared" si="18"/>
        <v>77.00184</v>
      </c>
      <c r="Z127" s="237">
        <f t="shared" si="19"/>
        <v>-0.3099799999999959</v>
      </c>
      <c r="AA127" s="78"/>
      <c r="AB127" s="77"/>
    </row>
    <row r="128" spans="1:28" s="58" customFormat="1" ht="15">
      <c r="A128" s="193" t="s">
        <v>179</v>
      </c>
      <c r="B128" s="164">
        <v>34258000</v>
      </c>
      <c r="C128" s="162">
        <v>-2478000</v>
      </c>
      <c r="D128" s="170">
        <v>-0.07</v>
      </c>
      <c r="E128" s="164">
        <v>7518000</v>
      </c>
      <c r="F128" s="112">
        <v>-154000</v>
      </c>
      <c r="G128" s="170">
        <v>-0.02</v>
      </c>
      <c r="H128" s="164">
        <v>1218000</v>
      </c>
      <c r="I128" s="112">
        <v>-14000</v>
      </c>
      <c r="J128" s="170">
        <v>-0.01</v>
      </c>
      <c r="K128" s="164">
        <v>42994000</v>
      </c>
      <c r="L128" s="112">
        <v>-2646000</v>
      </c>
      <c r="M128" s="127">
        <v>-0.06</v>
      </c>
      <c r="N128" s="112">
        <v>41734000</v>
      </c>
      <c r="O128" s="173">
        <f t="shared" si="10"/>
        <v>0.9706935851514165</v>
      </c>
      <c r="P128" s="108">
        <f>Volume!K128</f>
        <v>23.9</v>
      </c>
      <c r="Q128" s="69">
        <f>Volume!J128</f>
        <v>24.85</v>
      </c>
      <c r="R128" s="237">
        <f t="shared" si="11"/>
        <v>106.84009000000002</v>
      </c>
      <c r="S128" s="103">
        <f t="shared" si="12"/>
        <v>103.70899</v>
      </c>
      <c r="T128" s="109">
        <f t="shared" si="13"/>
        <v>45640000</v>
      </c>
      <c r="U128" s="103">
        <f t="shared" si="14"/>
        <v>-5.7975460122699385</v>
      </c>
      <c r="V128" s="103">
        <f t="shared" si="15"/>
        <v>85.13113</v>
      </c>
      <c r="W128" s="103">
        <f t="shared" si="16"/>
        <v>18.68223</v>
      </c>
      <c r="X128" s="103">
        <f t="shared" si="17"/>
        <v>3.02673</v>
      </c>
      <c r="Y128" s="103">
        <f t="shared" si="18"/>
        <v>109.0796</v>
      </c>
      <c r="Z128" s="237">
        <f t="shared" si="19"/>
        <v>-2.2395099999999815</v>
      </c>
      <c r="AA128" s="78"/>
      <c r="AB128" s="77"/>
    </row>
    <row r="129" spans="1:28" s="58" customFormat="1" ht="15">
      <c r="A129" s="193" t="s">
        <v>201</v>
      </c>
      <c r="B129" s="164">
        <v>4933500</v>
      </c>
      <c r="C129" s="162">
        <v>-6900</v>
      </c>
      <c r="D129" s="170">
        <v>0</v>
      </c>
      <c r="E129" s="164">
        <v>57500</v>
      </c>
      <c r="F129" s="112">
        <v>0</v>
      </c>
      <c r="G129" s="170">
        <v>0</v>
      </c>
      <c r="H129" s="164">
        <v>40250</v>
      </c>
      <c r="I129" s="112">
        <v>0</v>
      </c>
      <c r="J129" s="170">
        <v>0</v>
      </c>
      <c r="K129" s="164">
        <v>5031250</v>
      </c>
      <c r="L129" s="112">
        <v>-6900</v>
      </c>
      <c r="M129" s="127">
        <v>0</v>
      </c>
      <c r="N129" s="112">
        <v>3793850</v>
      </c>
      <c r="O129" s="173">
        <f t="shared" si="10"/>
        <v>0.7540571428571429</v>
      </c>
      <c r="P129" s="108">
        <f>Volume!K129</f>
        <v>300.45</v>
      </c>
      <c r="Q129" s="69">
        <f>Volume!J129</f>
        <v>291.95</v>
      </c>
      <c r="R129" s="237">
        <f t="shared" si="11"/>
        <v>146.88734375</v>
      </c>
      <c r="S129" s="103">
        <f t="shared" si="12"/>
        <v>110.76145075</v>
      </c>
      <c r="T129" s="109">
        <f t="shared" si="13"/>
        <v>5038150</v>
      </c>
      <c r="U129" s="103">
        <f t="shared" si="14"/>
        <v>-0.13695503309746632</v>
      </c>
      <c r="V129" s="103">
        <f t="shared" si="15"/>
        <v>144.0335325</v>
      </c>
      <c r="W129" s="103">
        <f t="shared" si="16"/>
        <v>1.6787125</v>
      </c>
      <c r="X129" s="103">
        <f t="shared" si="17"/>
        <v>1.17509875</v>
      </c>
      <c r="Y129" s="103">
        <f t="shared" si="18"/>
        <v>151.37121675</v>
      </c>
      <c r="Z129" s="237">
        <f t="shared" si="19"/>
        <v>-4.4838729999999885</v>
      </c>
      <c r="AA129" s="78"/>
      <c r="AB129" s="77"/>
    </row>
    <row r="130" spans="1:28" s="58" customFormat="1" ht="15">
      <c r="A130" s="193" t="s">
        <v>171</v>
      </c>
      <c r="B130" s="164">
        <v>5647400</v>
      </c>
      <c r="C130" s="162">
        <v>528000</v>
      </c>
      <c r="D130" s="170">
        <v>0.1</v>
      </c>
      <c r="E130" s="164">
        <v>25300</v>
      </c>
      <c r="F130" s="112">
        <v>5500</v>
      </c>
      <c r="G130" s="170">
        <v>0.28</v>
      </c>
      <c r="H130" s="164">
        <v>7700</v>
      </c>
      <c r="I130" s="112">
        <v>1100</v>
      </c>
      <c r="J130" s="170">
        <v>0.17</v>
      </c>
      <c r="K130" s="164">
        <v>5680400</v>
      </c>
      <c r="L130" s="112">
        <v>534600</v>
      </c>
      <c r="M130" s="127">
        <v>0.1</v>
      </c>
      <c r="N130" s="112">
        <v>5244800</v>
      </c>
      <c r="O130" s="173">
        <f t="shared" si="10"/>
        <v>0.9233152594887684</v>
      </c>
      <c r="P130" s="108">
        <f>Volume!K130</f>
        <v>406</v>
      </c>
      <c r="Q130" s="69">
        <f>Volume!J130</f>
        <v>390.75</v>
      </c>
      <c r="R130" s="237">
        <f t="shared" si="11"/>
        <v>221.96163</v>
      </c>
      <c r="S130" s="103">
        <f t="shared" si="12"/>
        <v>204.94056</v>
      </c>
      <c r="T130" s="109">
        <f t="shared" si="13"/>
        <v>5145800</v>
      </c>
      <c r="U130" s="103">
        <f t="shared" si="14"/>
        <v>10.389055151774262</v>
      </c>
      <c r="V130" s="103">
        <f t="shared" si="15"/>
        <v>220.672155</v>
      </c>
      <c r="W130" s="103">
        <f t="shared" si="16"/>
        <v>0.9885975</v>
      </c>
      <c r="X130" s="103">
        <f t="shared" si="17"/>
        <v>0.3008775</v>
      </c>
      <c r="Y130" s="103">
        <f t="shared" si="18"/>
        <v>208.91948</v>
      </c>
      <c r="Z130" s="237">
        <f t="shared" si="19"/>
        <v>13.04215000000002</v>
      </c>
      <c r="AA130" s="78"/>
      <c r="AB130" s="77"/>
    </row>
    <row r="131" spans="1:28" s="58" customFormat="1" ht="15">
      <c r="A131" s="193" t="s">
        <v>147</v>
      </c>
      <c r="B131" s="164">
        <v>8260000</v>
      </c>
      <c r="C131" s="162">
        <v>1616600</v>
      </c>
      <c r="D131" s="170">
        <v>0.24</v>
      </c>
      <c r="E131" s="164">
        <v>407100</v>
      </c>
      <c r="F131" s="112">
        <v>141600</v>
      </c>
      <c r="G131" s="170">
        <v>0.53</v>
      </c>
      <c r="H131" s="164">
        <v>35400</v>
      </c>
      <c r="I131" s="112">
        <v>23600</v>
      </c>
      <c r="J131" s="170">
        <v>2</v>
      </c>
      <c r="K131" s="164">
        <v>8702500</v>
      </c>
      <c r="L131" s="112">
        <v>1781800</v>
      </c>
      <c r="M131" s="127">
        <v>0.26</v>
      </c>
      <c r="N131" s="112">
        <v>7646400</v>
      </c>
      <c r="O131" s="173">
        <f t="shared" si="10"/>
        <v>0.8786440677966102</v>
      </c>
      <c r="P131" s="108">
        <f>Volume!K131</f>
        <v>67.05</v>
      </c>
      <c r="Q131" s="69">
        <f>Volume!J131</f>
        <v>78.4</v>
      </c>
      <c r="R131" s="237">
        <f t="shared" si="11"/>
        <v>68.2276</v>
      </c>
      <c r="S131" s="103">
        <f t="shared" si="12"/>
        <v>59.947776</v>
      </c>
      <c r="T131" s="109">
        <f t="shared" si="13"/>
        <v>6920700</v>
      </c>
      <c r="U131" s="103">
        <f t="shared" si="14"/>
        <v>25.7459505541347</v>
      </c>
      <c r="V131" s="103">
        <f t="shared" si="15"/>
        <v>64.7584</v>
      </c>
      <c r="W131" s="103">
        <f t="shared" si="16"/>
        <v>3.1916640000000003</v>
      </c>
      <c r="X131" s="103">
        <f t="shared" si="17"/>
        <v>0.277536</v>
      </c>
      <c r="Y131" s="103">
        <f t="shared" si="18"/>
        <v>46.4032935</v>
      </c>
      <c r="Z131" s="237">
        <f t="shared" si="19"/>
        <v>21.8243065</v>
      </c>
      <c r="AA131" s="78"/>
      <c r="AB131" s="77"/>
    </row>
    <row r="132" spans="1:28" s="7" customFormat="1" ht="15">
      <c r="A132" s="193" t="s">
        <v>148</v>
      </c>
      <c r="B132" s="164">
        <v>1586310</v>
      </c>
      <c r="C132" s="162">
        <v>198550</v>
      </c>
      <c r="D132" s="170">
        <v>0.14</v>
      </c>
      <c r="E132" s="164">
        <v>8360</v>
      </c>
      <c r="F132" s="112">
        <v>1045</v>
      </c>
      <c r="G132" s="170">
        <v>0.14</v>
      </c>
      <c r="H132" s="164">
        <v>2090</v>
      </c>
      <c r="I132" s="112">
        <v>0</v>
      </c>
      <c r="J132" s="170">
        <v>0</v>
      </c>
      <c r="K132" s="164">
        <v>1596760</v>
      </c>
      <c r="L132" s="112">
        <v>199595</v>
      </c>
      <c r="M132" s="127">
        <v>0.14</v>
      </c>
      <c r="N132" s="112">
        <v>1343870</v>
      </c>
      <c r="O132" s="173">
        <f t="shared" si="10"/>
        <v>0.8416230366492147</v>
      </c>
      <c r="P132" s="108">
        <f>Volume!K132</f>
        <v>294.35</v>
      </c>
      <c r="Q132" s="69">
        <f>Volume!J132</f>
        <v>290</v>
      </c>
      <c r="R132" s="237">
        <f t="shared" si="11"/>
        <v>46.30604</v>
      </c>
      <c r="S132" s="103">
        <f t="shared" si="12"/>
        <v>38.97223</v>
      </c>
      <c r="T132" s="109">
        <f t="shared" si="13"/>
        <v>1397165</v>
      </c>
      <c r="U132" s="103">
        <f t="shared" si="14"/>
        <v>14.285714285714285</v>
      </c>
      <c r="V132" s="103">
        <f t="shared" si="15"/>
        <v>46.00299</v>
      </c>
      <c r="W132" s="103">
        <f t="shared" si="16"/>
        <v>0.24244</v>
      </c>
      <c r="X132" s="103">
        <f t="shared" si="17"/>
        <v>0.06061</v>
      </c>
      <c r="Y132" s="103">
        <f t="shared" si="18"/>
        <v>41.125551775000005</v>
      </c>
      <c r="Z132" s="237">
        <f t="shared" si="19"/>
        <v>5.180488224999998</v>
      </c>
      <c r="AB132" s="77"/>
    </row>
    <row r="133" spans="1:28" s="7" customFormat="1" ht="15">
      <c r="A133" s="193" t="s">
        <v>122</v>
      </c>
      <c r="B133" s="164">
        <v>12601875</v>
      </c>
      <c r="C133" s="162">
        <v>333125</v>
      </c>
      <c r="D133" s="170">
        <v>0.03</v>
      </c>
      <c r="E133" s="164">
        <v>2819375</v>
      </c>
      <c r="F133" s="112">
        <v>22750</v>
      </c>
      <c r="G133" s="170">
        <v>0.01</v>
      </c>
      <c r="H133" s="164">
        <v>359125</v>
      </c>
      <c r="I133" s="112">
        <v>1625</v>
      </c>
      <c r="J133" s="170">
        <v>0</v>
      </c>
      <c r="K133" s="164">
        <v>15780375</v>
      </c>
      <c r="L133" s="112">
        <v>357500</v>
      </c>
      <c r="M133" s="127">
        <v>0.02</v>
      </c>
      <c r="N133" s="112">
        <v>14646125</v>
      </c>
      <c r="O133" s="173">
        <f t="shared" si="10"/>
        <v>0.9281227473998558</v>
      </c>
      <c r="P133" s="108">
        <f>Volume!K133</f>
        <v>155.75</v>
      </c>
      <c r="Q133" s="69">
        <f>Volume!J133</f>
        <v>156.25</v>
      </c>
      <c r="R133" s="237">
        <f t="shared" si="11"/>
        <v>246.568359375</v>
      </c>
      <c r="S133" s="103">
        <f t="shared" si="12"/>
        <v>228.845703125</v>
      </c>
      <c r="T133" s="109">
        <f t="shared" si="13"/>
        <v>15422875</v>
      </c>
      <c r="U133" s="103">
        <f t="shared" si="14"/>
        <v>2.3179854599093876</v>
      </c>
      <c r="V133" s="103">
        <f t="shared" si="15"/>
        <v>196.904296875</v>
      </c>
      <c r="W133" s="103">
        <f t="shared" si="16"/>
        <v>44.052734375</v>
      </c>
      <c r="X133" s="103">
        <f t="shared" si="17"/>
        <v>5.611328125</v>
      </c>
      <c r="Y133" s="103">
        <f t="shared" si="18"/>
        <v>240.211278125</v>
      </c>
      <c r="Z133" s="237">
        <f t="shared" si="19"/>
        <v>6.357081249999993</v>
      </c>
      <c r="AB133" s="77"/>
    </row>
    <row r="134" spans="1:28" s="7" customFormat="1" ht="15">
      <c r="A134" s="201" t="s">
        <v>36</v>
      </c>
      <c r="B134" s="164">
        <v>11709675</v>
      </c>
      <c r="C134" s="162">
        <v>311400</v>
      </c>
      <c r="D134" s="170">
        <v>0.03</v>
      </c>
      <c r="E134" s="164">
        <v>263925</v>
      </c>
      <c r="F134" s="112">
        <v>22275</v>
      </c>
      <c r="G134" s="170">
        <v>0.09</v>
      </c>
      <c r="H134" s="164">
        <v>56700</v>
      </c>
      <c r="I134" s="112">
        <v>2250</v>
      </c>
      <c r="J134" s="170">
        <v>0.04</v>
      </c>
      <c r="K134" s="164">
        <v>12030300</v>
      </c>
      <c r="L134" s="112">
        <v>335925</v>
      </c>
      <c r="M134" s="127">
        <v>0.03</v>
      </c>
      <c r="N134" s="112">
        <v>10235700</v>
      </c>
      <c r="O134" s="173">
        <f t="shared" si="10"/>
        <v>0.8508266626767412</v>
      </c>
      <c r="P134" s="108">
        <f>Volume!K134</f>
        <v>892.85</v>
      </c>
      <c r="Q134" s="69">
        <f>Volume!J134</f>
        <v>895.6</v>
      </c>
      <c r="R134" s="237">
        <f t="shared" si="11"/>
        <v>1077.433668</v>
      </c>
      <c r="S134" s="103">
        <f t="shared" si="12"/>
        <v>916.709292</v>
      </c>
      <c r="T134" s="109">
        <f t="shared" si="13"/>
        <v>11694375</v>
      </c>
      <c r="U134" s="103">
        <f t="shared" si="14"/>
        <v>2.8725348725348727</v>
      </c>
      <c r="V134" s="103">
        <f t="shared" si="15"/>
        <v>1048.718493</v>
      </c>
      <c r="W134" s="103">
        <f t="shared" si="16"/>
        <v>23.637123</v>
      </c>
      <c r="X134" s="103">
        <f t="shared" si="17"/>
        <v>5.078052</v>
      </c>
      <c r="Y134" s="103">
        <f t="shared" si="18"/>
        <v>1044.132271875</v>
      </c>
      <c r="Z134" s="237">
        <f t="shared" si="19"/>
        <v>33.30139612499988</v>
      </c>
      <c r="AB134" s="77"/>
    </row>
    <row r="135" spans="1:28" s="7" customFormat="1" ht="15">
      <c r="A135" s="193" t="s">
        <v>172</v>
      </c>
      <c r="B135" s="164">
        <v>7881300</v>
      </c>
      <c r="C135" s="162">
        <v>45150</v>
      </c>
      <c r="D135" s="170">
        <v>0.01</v>
      </c>
      <c r="E135" s="164">
        <v>72450</v>
      </c>
      <c r="F135" s="112">
        <v>13650</v>
      </c>
      <c r="G135" s="170">
        <v>0.23</v>
      </c>
      <c r="H135" s="164">
        <v>0</v>
      </c>
      <c r="I135" s="112">
        <v>0</v>
      </c>
      <c r="J135" s="170">
        <v>0</v>
      </c>
      <c r="K135" s="164">
        <v>7953750</v>
      </c>
      <c r="L135" s="112">
        <v>58800</v>
      </c>
      <c r="M135" s="127">
        <v>0.01</v>
      </c>
      <c r="N135" s="112">
        <v>7578900</v>
      </c>
      <c r="O135" s="173">
        <f t="shared" si="10"/>
        <v>0.9528712871287128</v>
      </c>
      <c r="P135" s="108">
        <f>Volume!K135</f>
        <v>239.3</v>
      </c>
      <c r="Q135" s="69">
        <f>Volume!J135</f>
        <v>243.85</v>
      </c>
      <c r="R135" s="237">
        <f t="shared" si="11"/>
        <v>193.95219375</v>
      </c>
      <c r="S135" s="103">
        <f t="shared" si="12"/>
        <v>184.8114765</v>
      </c>
      <c r="T135" s="109">
        <f t="shared" si="13"/>
        <v>7894950</v>
      </c>
      <c r="U135" s="103">
        <f t="shared" si="14"/>
        <v>0.7447798909429445</v>
      </c>
      <c r="V135" s="103">
        <f t="shared" si="15"/>
        <v>192.1855005</v>
      </c>
      <c r="W135" s="103">
        <f t="shared" si="16"/>
        <v>1.76669325</v>
      </c>
      <c r="X135" s="103">
        <f t="shared" si="17"/>
        <v>0</v>
      </c>
      <c r="Y135" s="103">
        <f t="shared" si="18"/>
        <v>188.9261535</v>
      </c>
      <c r="Z135" s="237">
        <f t="shared" si="19"/>
        <v>5.026040249999994</v>
      </c>
      <c r="AB135" s="77"/>
    </row>
    <row r="136" spans="1:28" s="7" customFormat="1" ht="15">
      <c r="A136" s="193" t="s">
        <v>80</v>
      </c>
      <c r="B136" s="164">
        <v>3105600</v>
      </c>
      <c r="C136" s="162">
        <v>-40800</v>
      </c>
      <c r="D136" s="170">
        <v>-0.01</v>
      </c>
      <c r="E136" s="164">
        <v>20400</v>
      </c>
      <c r="F136" s="112">
        <v>0</v>
      </c>
      <c r="G136" s="170">
        <v>0</v>
      </c>
      <c r="H136" s="164">
        <v>0</v>
      </c>
      <c r="I136" s="112">
        <v>0</v>
      </c>
      <c r="J136" s="170">
        <v>0</v>
      </c>
      <c r="K136" s="164">
        <v>3126000</v>
      </c>
      <c r="L136" s="112">
        <v>-40800</v>
      </c>
      <c r="M136" s="127">
        <v>-0.01</v>
      </c>
      <c r="N136" s="112">
        <v>3079200</v>
      </c>
      <c r="O136" s="173">
        <f t="shared" si="10"/>
        <v>0.9850287907869482</v>
      </c>
      <c r="P136" s="108">
        <f>Volume!K136</f>
        <v>259</v>
      </c>
      <c r="Q136" s="69">
        <f>Volume!J136</f>
        <v>259.15</v>
      </c>
      <c r="R136" s="237">
        <f t="shared" si="11"/>
        <v>81.01028999999998</v>
      </c>
      <c r="S136" s="103">
        <f t="shared" si="12"/>
        <v>79.797468</v>
      </c>
      <c r="T136" s="109">
        <f t="shared" si="13"/>
        <v>3166800</v>
      </c>
      <c r="U136" s="103">
        <f t="shared" si="14"/>
        <v>-1.288366805608185</v>
      </c>
      <c r="V136" s="103">
        <f t="shared" si="15"/>
        <v>80.48162399999998</v>
      </c>
      <c r="W136" s="103">
        <f t="shared" si="16"/>
        <v>0.528666</v>
      </c>
      <c r="X136" s="103">
        <f t="shared" si="17"/>
        <v>0</v>
      </c>
      <c r="Y136" s="103">
        <f t="shared" si="18"/>
        <v>82.02012</v>
      </c>
      <c r="Z136" s="237">
        <f t="shared" si="19"/>
        <v>-1.0098300000000222</v>
      </c>
      <c r="AB136" s="77"/>
    </row>
    <row r="137" spans="1:28" s="7" customFormat="1" ht="15">
      <c r="A137" s="193" t="s">
        <v>416</v>
      </c>
      <c r="B137" s="164">
        <v>1938000</v>
      </c>
      <c r="C137" s="162">
        <v>108000</v>
      </c>
      <c r="D137" s="170">
        <v>0.06</v>
      </c>
      <c r="E137" s="164">
        <v>2500</v>
      </c>
      <c r="F137" s="112">
        <v>0</v>
      </c>
      <c r="G137" s="170">
        <v>0</v>
      </c>
      <c r="H137" s="164">
        <v>0</v>
      </c>
      <c r="I137" s="112">
        <v>0</v>
      </c>
      <c r="J137" s="170">
        <v>0</v>
      </c>
      <c r="K137" s="164">
        <v>1940500</v>
      </c>
      <c r="L137" s="112">
        <v>108000</v>
      </c>
      <c r="M137" s="127">
        <v>0.06</v>
      </c>
      <c r="N137" s="112">
        <v>1898000</v>
      </c>
      <c r="O137" s="173">
        <f aca="true" t="shared" si="20" ref="O137:O196">N137/K137</f>
        <v>0.9780984282401443</v>
      </c>
      <c r="P137" s="108">
        <f>Volume!K137</f>
        <v>503.6</v>
      </c>
      <c r="Q137" s="69">
        <f>Volume!J137</f>
        <v>522.9</v>
      </c>
      <c r="R137" s="237">
        <f aca="true" t="shared" si="21" ref="R137:R196">Q137*K137/10000000</f>
        <v>101.468745</v>
      </c>
      <c r="S137" s="103">
        <f aca="true" t="shared" si="22" ref="S137:S196">Q137*N137/10000000</f>
        <v>99.24642</v>
      </c>
      <c r="T137" s="109">
        <f aca="true" t="shared" si="23" ref="T137:T196">K137-L137</f>
        <v>1832500</v>
      </c>
      <c r="U137" s="103">
        <f aca="true" t="shared" si="24" ref="U137:U196">L137/T137*100</f>
        <v>5.893587994542973</v>
      </c>
      <c r="V137" s="103">
        <f aca="true" t="shared" si="25" ref="V137:V196">Q137*B137/10000000</f>
        <v>101.33802</v>
      </c>
      <c r="W137" s="103">
        <f aca="true" t="shared" si="26" ref="W137:W196">Q137*E137/10000000</f>
        <v>0.130725</v>
      </c>
      <c r="X137" s="103">
        <f aca="true" t="shared" si="27" ref="X137:X196">Q137*H137/10000000</f>
        <v>0</v>
      </c>
      <c r="Y137" s="103">
        <f aca="true" t="shared" si="28" ref="Y137:Y196">(T137*P137)/10000000</f>
        <v>92.2847</v>
      </c>
      <c r="Z137" s="237">
        <f aca="true" t="shared" si="29" ref="Z137:Z196">R137-Y137</f>
        <v>9.184044999999998</v>
      </c>
      <c r="AB137" s="77"/>
    </row>
    <row r="138" spans="1:28" s="7" customFormat="1" ht="15">
      <c r="A138" s="193" t="s">
        <v>273</v>
      </c>
      <c r="B138" s="164">
        <v>6247500</v>
      </c>
      <c r="C138" s="162">
        <v>142800</v>
      </c>
      <c r="D138" s="170">
        <v>0.02</v>
      </c>
      <c r="E138" s="164">
        <v>60900</v>
      </c>
      <c r="F138" s="112">
        <v>1400</v>
      </c>
      <c r="G138" s="170">
        <v>0.02</v>
      </c>
      <c r="H138" s="164">
        <v>8400</v>
      </c>
      <c r="I138" s="112">
        <v>0</v>
      </c>
      <c r="J138" s="170">
        <v>0</v>
      </c>
      <c r="K138" s="164">
        <v>6316800</v>
      </c>
      <c r="L138" s="112">
        <v>144200</v>
      </c>
      <c r="M138" s="127">
        <v>0.02</v>
      </c>
      <c r="N138" s="112">
        <v>5232500</v>
      </c>
      <c r="O138" s="173">
        <f t="shared" si="20"/>
        <v>0.8283466312056738</v>
      </c>
      <c r="P138" s="108">
        <f>Volume!K138</f>
        <v>367.5</v>
      </c>
      <c r="Q138" s="69">
        <f>Volume!J138</f>
        <v>371.75</v>
      </c>
      <c r="R138" s="237">
        <f t="shared" si="21"/>
        <v>234.82704</v>
      </c>
      <c r="S138" s="103">
        <f t="shared" si="22"/>
        <v>194.5181875</v>
      </c>
      <c r="T138" s="109">
        <f t="shared" si="23"/>
        <v>6172600</v>
      </c>
      <c r="U138" s="103">
        <f t="shared" si="24"/>
        <v>2.3361306418689045</v>
      </c>
      <c r="V138" s="103">
        <f t="shared" si="25"/>
        <v>232.2508125</v>
      </c>
      <c r="W138" s="103">
        <f t="shared" si="26"/>
        <v>2.2639575</v>
      </c>
      <c r="X138" s="103">
        <f t="shared" si="27"/>
        <v>0.31227</v>
      </c>
      <c r="Y138" s="103">
        <f t="shared" si="28"/>
        <v>226.84305</v>
      </c>
      <c r="Z138" s="237">
        <f t="shared" si="29"/>
        <v>7.983990000000006</v>
      </c>
      <c r="AB138" s="77"/>
    </row>
    <row r="139" spans="1:28" s="7" customFormat="1" ht="15">
      <c r="A139" s="193" t="s">
        <v>417</v>
      </c>
      <c r="B139" s="164">
        <v>731500</v>
      </c>
      <c r="C139" s="162">
        <v>6500</v>
      </c>
      <c r="D139" s="170">
        <v>0.01</v>
      </c>
      <c r="E139" s="164">
        <v>500</v>
      </c>
      <c r="F139" s="112">
        <v>0</v>
      </c>
      <c r="G139" s="170">
        <v>0</v>
      </c>
      <c r="H139" s="164">
        <v>0</v>
      </c>
      <c r="I139" s="112">
        <v>0</v>
      </c>
      <c r="J139" s="170">
        <v>0</v>
      </c>
      <c r="K139" s="164">
        <v>732000</v>
      </c>
      <c r="L139" s="112">
        <v>6500</v>
      </c>
      <c r="M139" s="127">
        <v>0.01</v>
      </c>
      <c r="N139" s="112">
        <v>726000</v>
      </c>
      <c r="O139" s="173">
        <f t="shared" si="20"/>
        <v>0.9918032786885246</v>
      </c>
      <c r="P139" s="108">
        <f>Volume!K139</f>
        <v>449.6</v>
      </c>
      <c r="Q139" s="69">
        <f>Volume!J139</f>
        <v>466.3</v>
      </c>
      <c r="R139" s="237">
        <f t="shared" si="21"/>
        <v>34.13316</v>
      </c>
      <c r="S139" s="103">
        <f t="shared" si="22"/>
        <v>33.85338</v>
      </c>
      <c r="T139" s="109">
        <f t="shared" si="23"/>
        <v>725500</v>
      </c>
      <c r="U139" s="103">
        <f t="shared" si="24"/>
        <v>0.8959338387319091</v>
      </c>
      <c r="V139" s="103">
        <f t="shared" si="25"/>
        <v>34.109845</v>
      </c>
      <c r="W139" s="103">
        <f t="shared" si="26"/>
        <v>0.023315</v>
      </c>
      <c r="X139" s="103">
        <f t="shared" si="27"/>
        <v>0</v>
      </c>
      <c r="Y139" s="103">
        <f t="shared" si="28"/>
        <v>32.61848</v>
      </c>
      <c r="Z139" s="237">
        <f t="shared" si="29"/>
        <v>1.5146799999999985</v>
      </c>
      <c r="AB139" s="77"/>
    </row>
    <row r="140" spans="1:28" s="7" customFormat="1" ht="15">
      <c r="A140" s="193" t="s">
        <v>223</v>
      </c>
      <c r="B140" s="164">
        <v>6249100</v>
      </c>
      <c r="C140" s="162">
        <v>288600</v>
      </c>
      <c r="D140" s="170">
        <v>0.05</v>
      </c>
      <c r="E140" s="164">
        <v>5850</v>
      </c>
      <c r="F140" s="112">
        <v>0</v>
      </c>
      <c r="G140" s="170">
        <v>0</v>
      </c>
      <c r="H140" s="164">
        <v>0</v>
      </c>
      <c r="I140" s="112">
        <v>0</v>
      </c>
      <c r="J140" s="170">
        <v>0</v>
      </c>
      <c r="K140" s="164">
        <v>6254950</v>
      </c>
      <c r="L140" s="112">
        <v>288600</v>
      </c>
      <c r="M140" s="127">
        <v>0.05</v>
      </c>
      <c r="N140" s="112">
        <v>5978050</v>
      </c>
      <c r="O140" s="173">
        <f t="shared" si="20"/>
        <v>0.9557310609996883</v>
      </c>
      <c r="P140" s="108">
        <f>Volume!K140</f>
        <v>518.45</v>
      </c>
      <c r="Q140" s="69">
        <f>Volume!J140</f>
        <v>520.15</v>
      </c>
      <c r="R140" s="237">
        <f t="shared" si="21"/>
        <v>325.35122425</v>
      </c>
      <c r="S140" s="103">
        <f t="shared" si="22"/>
        <v>310.94827075</v>
      </c>
      <c r="T140" s="109">
        <f t="shared" si="23"/>
        <v>5966350</v>
      </c>
      <c r="U140" s="103">
        <f t="shared" si="24"/>
        <v>4.83712822747576</v>
      </c>
      <c r="V140" s="103">
        <f t="shared" si="25"/>
        <v>325.0469365</v>
      </c>
      <c r="W140" s="103">
        <f t="shared" si="26"/>
        <v>0.30428775</v>
      </c>
      <c r="X140" s="103">
        <f t="shared" si="27"/>
        <v>0</v>
      </c>
      <c r="Y140" s="103">
        <f t="shared" si="28"/>
        <v>309.32541575000005</v>
      </c>
      <c r="Z140" s="237">
        <f t="shared" si="29"/>
        <v>16.025808499999926</v>
      </c>
      <c r="AB140" s="77"/>
    </row>
    <row r="141" spans="1:28" s="7" customFormat="1" ht="15">
      <c r="A141" s="193" t="s">
        <v>418</v>
      </c>
      <c r="B141" s="164">
        <v>1188000</v>
      </c>
      <c r="C141" s="162">
        <v>99550</v>
      </c>
      <c r="D141" s="170">
        <v>0.09</v>
      </c>
      <c r="E141" s="164">
        <v>1100</v>
      </c>
      <c r="F141" s="112">
        <v>550</v>
      </c>
      <c r="G141" s="170">
        <v>1</v>
      </c>
      <c r="H141" s="164">
        <v>0</v>
      </c>
      <c r="I141" s="112">
        <v>0</v>
      </c>
      <c r="J141" s="170">
        <v>0</v>
      </c>
      <c r="K141" s="164">
        <v>1189100</v>
      </c>
      <c r="L141" s="112">
        <v>100100</v>
      </c>
      <c r="M141" s="127">
        <v>0.09</v>
      </c>
      <c r="N141" s="112">
        <v>1152800</v>
      </c>
      <c r="O141" s="173">
        <f t="shared" si="20"/>
        <v>0.969472710453284</v>
      </c>
      <c r="P141" s="108">
        <f>Volume!K141</f>
        <v>480.6</v>
      </c>
      <c r="Q141" s="69">
        <f>Volume!J141</f>
        <v>513.15</v>
      </c>
      <c r="R141" s="237">
        <f t="shared" si="21"/>
        <v>61.0186665</v>
      </c>
      <c r="S141" s="103">
        <f t="shared" si="22"/>
        <v>59.155932</v>
      </c>
      <c r="T141" s="109">
        <f t="shared" si="23"/>
        <v>1089000</v>
      </c>
      <c r="U141" s="103">
        <f t="shared" si="24"/>
        <v>9.191919191919192</v>
      </c>
      <c r="V141" s="103">
        <f t="shared" si="25"/>
        <v>60.96222</v>
      </c>
      <c r="W141" s="103">
        <f t="shared" si="26"/>
        <v>0.0564465</v>
      </c>
      <c r="X141" s="103">
        <f t="shared" si="27"/>
        <v>0</v>
      </c>
      <c r="Y141" s="103">
        <f t="shared" si="28"/>
        <v>52.33734</v>
      </c>
      <c r="Z141" s="237">
        <f t="shared" si="29"/>
        <v>8.681326500000004</v>
      </c>
      <c r="AB141" s="77"/>
    </row>
    <row r="142" spans="1:28" s="7" customFormat="1" ht="15">
      <c r="A142" s="193" t="s">
        <v>419</v>
      </c>
      <c r="B142" s="164">
        <v>25018400</v>
      </c>
      <c r="C142" s="162">
        <v>-308000</v>
      </c>
      <c r="D142" s="170">
        <v>-0.01</v>
      </c>
      <c r="E142" s="164">
        <v>5711200</v>
      </c>
      <c r="F142" s="112">
        <v>17600</v>
      </c>
      <c r="G142" s="170">
        <v>0</v>
      </c>
      <c r="H142" s="164">
        <v>959200</v>
      </c>
      <c r="I142" s="112">
        <v>39600</v>
      </c>
      <c r="J142" s="170">
        <v>0.04</v>
      </c>
      <c r="K142" s="164">
        <v>31688800</v>
      </c>
      <c r="L142" s="112">
        <v>-250800</v>
      </c>
      <c r="M142" s="127">
        <v>-0.01</v>
      </c>
      <c r="N142" s="112">
        <v>28921200</v>
      </c>
      <c r="O142" s="173">
        <f t="shared" si="20"/>
        <v>0.9126631491252429</v>
      </c>
      <c r="P142" s="108">
        <f>Volume!K142</f>
        <v>61.1</v>
      </c>
      <c r="Q142" s="69">
        <f>Volume!J142</f>
        <v>62.2</v>
      </c>
      <c r="R142" s="237">
        <f t="shared" si="21"/>
        <v>197.104336</v>
      </c>
      <c r="S142" s="103">
        <f t="shared" si="22"/>
        <v>179.889864</v>
      </c>
      <c r="T142" s="109">
        <f t="shared" si="23"/>
        <v>31939600</v>
      </c>
      <c r="U142" s="103">
        <f t="shared" si="24"/>
        <v>-0.7852321256371401</v>
      </c>
      <c r="V142" s="103">
        <f t="shared" si="25"/>
        <v>155.614448</v>
      </c>
      <c r="W142" s="103">
        <f t="shared" si="26"/>
        <v>35.523664</v>
      </c>
      <c r="X142" s="103">
        <f t="shared" si="27"/>
        <v>5.966224</v>
      </c>
      <c r="Y142" s="103">
        <f t="shared" si="28"/>
        <v>195.150956</v>
      </c>
      <c r="Z142" s="237">
        <f t="shared" si="29"/>
        <v>1.9533799999999815</v>
      </c>
      <c r="AB142" s="77"/>
    </row>
    <row r="143" spans="1:28" s="7" customFormat="1" ht="15">
      <c r="A143" s="193" t="s">
        <v>391</v>
      </c>
      <c r="B143" s="164">
        <v>13576800</v>
      </c>
      <c r="C143" s="162">
        <v>972000</v>
      </c>
      <c r="D143" s="170">
        <v>0.08</v>
      </c>
      <c r="E143" s="164">
        <v>2467200</v>
      </c>
      <c r="F143" s="112">
        <v>144000</v>
      </c>
      <c r="G143" s="170">
        <v>0.06</v>
      </c>
      <c r="H143" s="164">
        <v>1048800</v>
      </c>
      <c r="I143" s="112">
        <v>12000</v>
      </c>
      <c r="J143" s="170">
        <v>0.01</v>
      </c>
      <c r="K143" s="164">
        <v>17092800</v>
      </c>
      <c r="L143" s="112">
        <v>1128000</v>
      </c>
      <c r="M143" s="127">
        <v>0.07</v>
      </c>
      <c r="N143" s="112">
        <v>16298400</v>
      </c>
      <c r="O143" s="173">
        <f t="shared" si="20"/>
        <v>0.9535242909295142</v>
      </c>
      <c r="P143" s="108">
        <f>Volume!K143</f>
        <v>193.4</v>
      </c>
      <c r="Q143" s="69">
        <f>Volume!J143</f>
        <v>193.2</v>
      </c>
      <c r="R143" s="237">
        <f t="shared" si="21"/>
        <v>330.232896</v>
      </c>
      <c r="S143" s="103">
        <f t="shared" si="22"/>
        <v>314.885088</v>
      </c>
      <c r="T143" s="109">
        <f t="shared" si="23"/>
        <v>15964800</v>
      </c>
      <c r="U143" s="103">
        <f t="shared" si="24"/>
        <v>7.0655441972339155</v>
      </c>
      <c r="V143" s="103">
        <f t="shared" si="25"/>
        <v>262.303776</v>
      </c>
      <c r="W143" s="103">
        <f t="shared" si="26"/>
        <v>47.666304</v>
      </c>
      <c r="X143" s="103">
        <f t="shared" si="27"/>
        <v>20.262816</v>
      </c>
      <c r="Y143" s="103">
        <f t="shared" si="28"/>
        <v>308.759232</v>
      </c>
      <c r="Z143" s="237">
        <f t="shared" si="29"/>
        <v>21.473663999999985</v>
      </c>
      <c r="AB143" s="77"/>
    </row>
    <row r="144" spans="1:28" s="7" customFormat="1" ht="15">
      <c r="A144" s="193" t="s">
        <v>81</v>
      </c>
      <c r="B144" s="164">
        <v>6661800</v>
      </c>
      <c r="C144" s="162">
        <v>178200</v>
      </c>
      <c r="D144" s="170">
        <v>0.03</v>
      </c>
      <c r="E144" s="164">
        <v>7200</v>
      </c>
      <c r="F144" s="112">
        <v>1200</v>
      </c>
      <c r="G144" s="170">
        <v>0.2</v>
      </c>
      <c r="H144" s="164">
        <v>2400</v>
      </c>
      <c r="I144" s="112">
        <v>0</v>
      </c>
      <c r="J144" s="170">
        <v>0</v>
      </c>
      <c r="K144" s="164">
        <v>6671400</v>
      </c>
      <c r="L144" s="112">
        <v>179400</v>
      </c>
      <c r="M144" s="127">
        <v>0.03</v>
      </c>
      <c r="N144" s="112">
        <v>6040800</v>
      </c>
      <c r="O144" s="173">
        <f t="shared" si="20"/>
        <v>0.9054771112510118</v>
      </c>
      <c r="P144" s="108">
        <f>Volume!K144</f>
        <v>561.65</v>
      </c>
      <c r="Q144" s="69">
        <f>Volume!J144</f>
        <v>580.4</v>
      </c>
      <c r="R144" s="237">
        <f t="shared" si="21"/>
        <v>387.208056</v>
      </c>
      <c r="S144" s="103">
        <f t="shared" si="22"/>
        <v>350.608032</v>
      </c>
      <c r="T144" s="109">
        <f t="shared" si="23"/>
        <v>6492000</v>
      </c>
      <c r="U144" s="103">
        <f t="shared" si="24"/>
        <v>2.7634011090573014</v>
      </c>
      <c r="V144" s="103">
        <f t="shared" si="25"/>
        <v>386.650872</v>
      </c>
      <c r="W144" s="103">
        <f t="shared" si="26"/>
        <v>0.417888</v>
      </c>
      <c r="X144" s="103">
        <f t="shared" si="27"/>
        <v>0.139296</v>
      </c>
      <c r="Y144" s="103">
        <f t="shared" si="28"/>
        <v>364.62318</v>
      </c>
      <c r="Z144" s="237">
        <f t="shared" si="29"/>
        <v>22.58487600000001</v>
      </c>
      <c r="AB144" s="77"/>
    </row>
    <row r="145" spans="1:28" s="58" customFormat="1" ht="15">
      <c r="A145" s="193" t="s">
        <v>224</v>
      </c>
      <c r="B145" s="164">
        <v>7599200</v>
      </c>
      <c r="C145" s="162">
        <v>-113400</v>
      </c>
      <c r="D145" s="170">
        <v>-0.01</v>
      </c>
      <c r="E145" s="164">
        <v>515200</v>
      </c>
      <c r="F145" s="112">
        <v>32200</v>
      </c>
      <c r="G145" s="170">
        <v>0.07</v>
      </c>
      <c r="H145" s="164">
        <v>14000</v>
      </c>
      <c r="I145" s="112">
        <v>-1400</v>
      </c>
      <c r="J145" s="170">
        <v>-0.09</v>
      </c>
      <c r="K145" s="164">
        <v>8128400</v>
      </c>
      <c r="L145" s="112">
        <v>-82600</v>
      </c>
      <c r="M145" s="127">
        <v>-0.01</v>
      </c>
      <c r="N145" s="112">
        <v>7401800</v>
      </c>
      <c r="O145" s="173">
        <f t="shared" si="20"/>
        <v>0.9106097140888736</v>
      </c>
      <c r="P145" s="108">
        <f>Volume!K145</f>
        <v>140.3</v>
      </c>
      <c r="Q145" s="69">
        <f>Volume!J145</f>
        <v>135.95</v>
      </c>
      <c r="R145" s="237">
        <f t="shared" si="21"/>
        <v>110.505598</v>
      </c>
      <c r="S145" s="103">
        <f t="shared" si="22"/>
        <v>100.62747099999999</v>
      </c>
      <c r="T145" s="109">
        <f t="shared" si="23"/>
        <v>8211000</v>
      </c>
      <c r="U145" s="103">
        <f t="shared" si="24"/>
        <v>-1.0059676044330774</v>
      </c>
      <c r="V145" s="103">
        <f t="shared" si="25"/>
        <v>103.31112399999999</v>
      </c>
      <c r="W145" s="103">
        <f t="shared" si="26"/>
        <v>7.004144</v>
      </c>
      <c r="X145" s="103">
        <f t="shared" si="27"/>
        <v>0.19032999999999997</v>
      </c>
      <c r="Y145" s="103">
        <f t="shared" si="28"/>
        <v>115.20033</v>
      </c>
      <c r="Z145" s="237">
        <f t="shared" si="29"/>
        <v>-4.694731999999988</v>
      </c>
      <c r="AA145" s="78"/>
      <c r="AB145" s="77"/>
    </row>
    <row r="146" spans="1:28" s="7" customFormat="1" ht="15">
      <c r="A146" s="193" t="s">
        <v>296</v>
      </c>
      <c r="B146" s="164">
        <v>18392000</v>
      </c>
      <c r="C146" s="162">
        <v>356400</v>
      </c>
      <c r="D146" s="170">
        <v>0.02</v>
      </c>
      <c r="E146" s="164">
        <v>594000</v>
      </c>
      <c r="F146" s="112">
        <v>4400</v>
      </c>
      <c r="G146" s="170">
        <v>0.01</v>
      </c>
      <c r="H146" s="164">
        <v>50600</v>
      </c>
      <c r="I146" s="112">
        <v>-4400</v>
      </c>
      <c r="J146" s="170">
        <v>-0.08</v>
      </c>
      <c r="K146" s="164">
        <v>19036600</v>
      </c>
      <c r="L146" s="112">
        <v>356400</v>
      </c>
      <c r="M146" s="127">
        <v>0.02</v>
      </c>
      <c r="N146" s="112">
        <v>17945400</v>
      </c>
      <c r="O146" s="173">
        <f t="shared" si="20"/>
        <v>0.9426788397087715</v>
      </c>
      <c r="P146" s="108">
        <f>Volume!K146</f>
        <v>224.1</v>
      </c>
      <c r="Q146" s="69">
        <f>Volume!J146</f>
        <v>232.2</v>
      </c>
      <c r="R146" s="237">
        <f t="shared" si="21"/>
        <v>442.029852</v>
      </c>
      <c r="S146" s="103">
        <f t="shared" si="22"/>
        <v>416.692188</v>
      </c>
      <c r="T146" s="109">
        <f t="shared" si="23"/>
        <v>18680200</v>
      </c>
      <c r="U146" s="103">
        <f t="shared" si="24"/>
        <v>1.9079024849841006</v>
      </c>
      <c r="V146" s="103">
        <f t="shared" si="25"/>
        <v>427.06224</v>
      </c>
      <c r="W146" s="103">
        <f t="shared" si="26"/>
        <v>13.79268</v>
      </c>
      <c r="X146" s="103">
        <f t="shared" si="27"/>
        <v>1.174932</v>
      </c>
      <c r="Y146" s="103">
        <f t="shared" si="28"/>
        <v>418.623282</v>
      </c>
      <c r="Z146" s="237">
        <f t="shared" si="29"/>
        <v>23.406569999999988</v>
      </c>
      <c r="AB146" s="77"/>
    </row>
    <row r="147" spans="1:28" s="58" customFormat="1" ht="15">
      <c r="A147" s="193" t="s">
        <v>225</v>
      </c>
      <c r="B147" s="164">
        <v>11364000</v>
      </c>
      <c r="C147" s="162">
        <v>-114000</v>
      </c>
      <c r="D147" s="170">
        <v>-0.01</v>
      </c>
      <c r="E147" s="164">
        <v>144000</v>
      </c>
      <c r="F147" s="112">
        <v>0</v>
      </c>
      <c r="G147" s="170">
        <v>0</v>
      </c>
      <c r="H147" s="164">
        <v>18000</v>
      </c>
      <c r="I147" s="112">
        <v>0</v>
      </c>
      <c r="J147" s="170">
        <v>0</v>
      </c>
      <c r="K147" s="164">
        <v>11526000</v>
      </c>
      <c r="L147" s="112">
        <v>-114000</v>
      </c>
      <c r="M147" s="127">
        <v>-0.01</v>
      </c>
      <c r="N147" s="112">
        <v>10642500</v>
      </c>
      <c r="O147" s="173">
        <f t="shared" si="20"/>
        <v>0.9233472149921915</v>
      </c>
      <c r="P147" s="108">
        <f>Volume!K147</f>
        <v>267.7</v>
      </c>
      <c r="Q147" s="69">
        <f>Volume!J147</f>
        <v>272.45</v>
      </c>
      <c r="R147" s="237">
        <f t="shared" si="21"/>
        <v>314.02587</v>
      </c>
      <c r="S147" s="103">
        <f t="shared" si="22"/>
        <v>289.9549125</v>
      </c>
      <c r="T147" s="109">
        <f t="shared" si="23"/>
        <v>11640000</v>
      </c>
      <c r="U147" s="103">
        <f t="shared" si="24"/>
        <v>-0.979381443298969</v>
      </c>
      <c r="V147" s="103">
        <f t="shared" si="25"/>
        <v>309.61218</v>
      </c>
      <c r="W147" s="103">
        <f t="shared" si="26"/>
        <v>3.92328</v>
      </c>
      <c r="X147" s="103">
        <f t="shared" si="27"/>
        <v>0.49041</v>
      </c>
      <c r="Y147" s="103">
        <f t="shared" si="28"/>
        <v>311.6028</v>
      </c>
      <c r="Z147" s="237">
        <f t="shared" si="29"/>
        <v>2.4230699999999956</v>
      </c>
      <c r="AA147" s="78"/>
      <c r="AB147" s="77"/>
    </row>
    <row r="148" spans="1:28" s="58" customFormat="1" ht="15">
      <c r="A148" s="193" t="s">
        <v>420</v>
      </c>
      <c r="B148" s="164">
        <v>1102750</v>
      </c>
      <c r="C148" s="162">
        <v>-28050</v>
      </c>
      <c r="D148" s="170">
        <v>-0.02</v>
      </c>
      <c r="E148" s="164">
        <v>0</v>
      </c>
      <c r="F148" s="112">
        <v>0</v>
      </c>
      <c r="G148" s="170">
        <v>0</v>
      </c>
      <c r="H148" s="164">
        <v>0</v>
      </c>
      <c r="I148" s="112">
        <v>0</v>
      </c>
      <c r="J148" s="170">
        <v>0</v>
      </c>
      <c r="K148" s="164">
        <v>1102750</v>
      </c>
      <c r="L148" s="112">
        <v>-28050</v>
      </c>
      <c r="M148" s="127">
        <v>-0.02</v>
      </c>
      <c r="N148" s="112">
        <v>1052150</v>
      </c>
      <c r="O148" s="173">
        <f t="shared" si="20"/>
        <v>0.9541147132169576</v>
      </c>
      <c r="P148" s="108">
        <f>Volume!K148</f>
        <v>558.55</v>
      </c>
      <c r="Q148" s="69">
        <f>Volume!J148</f>
        <v>560.7</v>
      </c>
      <c r="R148" s="237">
        <f t="shared" si="21"/>
        <v>61.8311925</v>
      </c>
      <c r="S148" s="103">
        <f t="shared" si="22"/>
        <v>58.9940505</v>
      </c>
      <c r="T148" s="109">
        <f t="shared" si="23"/>
        <v>1130800</v>
      </c>
      <c r="U148" s="103">
        <f t="shared" si="24"/>
        <v>-2.480544747081712</v>
      </c>
      <c r="V148" s="103">
        <f t="shared" si="25"/>
        <v>61.8311925</v>
      </c>
      <c r="W148" s="103">
        <f t="shared" si="26"/>
        <v>0</v>
      </c>
      <c r="X148" s="103">
        <f t="shared" si="27"/>
        <v>0</v>
      </c>
      <c r="Y148" s="103">
        <f t="shared" si="28"/>
        <v>63.160834</v>
      </c>
      <c r="Z148" s="237">
        <f t="shared" si="29"/>
        <v>-1.329641500000001</v>
      </c>
      <c r="AA148" s="78"/>
      <c r="AB148" s="77"/>
    </row>
    <row r="149" spans="1:28" s="58" customFormat="1" ht="15">
      <c r="A149" s="193" t="s">
        <v>226</v>
      </c>
      <c r="B149" s="164">
        <v>9288800</v>
      </c>
      <c r="C149" s="162">
        <v>1595200</v>
      </c>
      <c r="D149" s="170">
        <v>0.21</v>
      </c>
      <c r="E149" s="164">
        <v>532800</v>
      </c>
      <c r="F149" s="112">
        <v>96800</v>
      </c>
      <c r="G149" s="170">
        <v>0.22</v>
      </c>
      <c r="H149" s="164">
        <v>49600</v>
      </c>
      <c r="I149" s="112">
        <v>9600</v>
      </c>
      <c r="J149" s="170">
        <v>0.24</v>
      </c>
      <c r="K149" s="164">
        <v>9871200</v>
      </c>
      <c r="L149" s="112">
        <v>1701600</v>
      </c>
      <c r="M149" s="127">
        <v>0.21</v>
      </c>
      <c r="N149" s="112">
        <v>8599200</v>
      </c>
      <c r="O149" s="173">
        <f t="shared" si="20"/>
        <v>0.8711402868952103</v>
      </c>
      <c r="P149" s="108">
        <f>Volume!K149</f>
        <v>347.05</v>
      </c>
      <c r="Q149" s="69">
        <f>Volume!J149</f>
        <v>351.05</v>
      </c>
      <c r="R149" s="237">
        <f t="shared" si="21"/>
        <v>346.528476</v>
      </c>
      <c r="S149" s="103">
        <f t="shared" si="22"/>
        <v>301.874916</v>
      </c>
      <c r="T149" s="109">
        <f t="shared" si="23"/>
        <v>8169600</v>
      </c>
      <c r="U149" s="103">
        <f t="shared" si="24"/>
        <v>20.82843713278496</v>
      </c>
      <c r="V149" s="103">
        <f t="shared" si="25"/>
        <v>326.083324</v>
      </c>
      <c r="W149" s="103">
        <f t="shared" si="26"/>
        <v>18.703944</v>
      </c>
      <c r="X149" s="103">
        <f t="shared" si="27"/>
        <v>1.741208</v>
      </c>
      <c r="Y149" s="103">
        <f t="shared" si="28"/>
        <v>283.525968</v>
      </c>
      <c r="Z149" s="237">
        <f t="shared" si="29"/>
        <v>63.002508000000034</v>
      </c>
      <c r="AA149" s="78"/>
      <c r="AB149" s="77"/>
    </row>
    <row r="150" spans="1:28" s="58" customFormat="1" ht="15">
      <c r="A150" s="193" t="s">
        <v>233</v>
      </c>
      <c r="B150" s="164">
        <v>22502200</v>
      </c>
      <c r="C150" s="162">
        <v>322700</v>
      </c>
      <c r="D150" s="170">
        <v>0.01</v>
      </c>
      <c r="E150" s="164">
        <v>2254000</v>
      </c>
      <c r="F150" s="112">
        <v>137900</v>
      </c>
      <c r="G150" s="170">
        <v>0.07</v>
      </c>
      <c r="H150" s="164">
        <v>692300</v>
      </c>
      <c r="I150" s="112">
        <v>81900</v>
      </c>
      <c r="J150" s="170">
        <v>0.13</v>
      </c>
      <c r="K150" s="164">
        <v>25448500</v>
      </c>
      <c r="L150" s="112">
        <v>542500</v>
      </c>
      <c r="M150" s="127">
        <v>0.02</v>
      </c>
      <c r="N150" s="112">
        <v>23408700</v>
      </c>
      <c r="O150" s="173">
        <f t="shared" si="20"/>
        <v>0.9198459634163114</v>
      </c>
      <c r="P150" s="108">
        <f>Volume!K150</f>
        <v>566.85</v>
      </c>
      <c r="Q150" s="69">
        <f>Volume!J150</f>
        <v>578.85</v>
      </c>
      <c r="R150" s="237">
        <f t="shared" si="21"/>
        <v>1473.0864225</v>
      </c>
      <c r="S150" s="103">
        <f t="shared" si="22"/>
        <v>1355.0125995</v>
      </c>
      <c r="T150" s="109">
        <f t="shared" si="23"/>
        <v>24906000</v>
      </c>
      <c r="U150" s="103">
        <f t="shared" si="24"/>
        <v>2.1781899943788643</v>
      </c>
      <c r="V150" s="103">
        <f t="shared" si="25"/>
        <v>1302.539847</v>
      </c>
      <c r="W150" s="103">
        <f t="shared" si="26"/>
        <v>130.47279</v>
      </c>
      <c r="X150" s="103">
        <f t="shared" si="27"/>
        <v>40.0737855</v>
      </c>
      <c r="Y150" s="103">
        <f t="shared" si="28"/>
        <v>1411.79661</v>
      </c>
      <c r="Z150" s="237">
        <f t="shared" si="29"/>
        <v>61.289812499999925</v>
      </c>
      <c r="AA150" s="78"/>
      <c r="AB150" s="77"/>
    </row>
    <row r="151" spans="1:28" s="58" customFormat="1" ht="15">
      <c r="A151" s="193" t="s">
        <v>98</v>
      </c>
      <c r="B151" s="164">
        <v>9214150</v>
      </c>
      <c r="C151" s="162">
        <v>899250</v>
      </c>
      <c r="D151" s="170">
        <v>0.11</v>
      </c>
      <c r="E151" s="164">
        <v>578600</v>
      </c>
      <c r="F151" s="112">
        <v>48400</v>
      </c>
      <c r="G151" s="170">
        <v>0.09</v>
      </c>
      <c r="H151" s="164">
        <v>84150</v>
      </c>
      <c r="I151" s="112">
        <v>5500</v>
      </c>
      <c r="J151" s="170">
        <v>0.07</v>
      </c>
      <c r="K151" s="164">
        <v>9876900</v>
      </c>
      <c r="L151" s="112">
        <v>953150</v>
      </c>
      <c r="M151" s="127">
        <v>0.11</v>
      </c>
      <c r="N151" s="112">
        <v>9127250</v>
      </c>
      <c r="O151" s="173">
        <f t="shared" si="20"/>
        <v>0.924100679362958</v>
      </c>
      <c r="P151" s="108">
        <f>Volume!K151</f>
        <v>688.5</v>
      </c>
      <c r="Q151" s="69">
        <f>Volume!J151</f>
        <v>686</v>
      </c>
      <c r="R151" s="237">
        <f t="shared" si="21"/>
        <v>677.55534</v>
      </c>
      <c r="S151" s="103">
        <f t="shared" si="22"/>
        <v>626.12935</v>
      </c>
      <c r="T151" s="109">
        <f t="shared" si="23"/>
        <v>8923750</v>
      </c>
      <c r="U151" s="103">
        <f t="shared" si="24"/>
        <v>10.68104776579353</v>
      </c>
      <c r="V151" s="103">
        <f t="shared" si="25"/>
        <v>632.09069</v>
      </c>
      <c r="W151" s="103">
        <f t="shared" si="26"/>
        <v>39.69196</v>
      </c>
      <c r="X151" s="103">
        <f t="shared" si="27"/>
        <v>5.77269</v>
      </c>
      <c r="Y151" s="103">
        <f t="shared" si="28"/>
        <v>614.4001875</v>
      </c>
      <c r="Z151" s="237">
        <f t="shared" si="29"/>
        <v>63.155152499999986</v>
      </c>
      <c r="AA151" s="78"/>
      <c r="AB151" s="77"/>
    </row>
    <row r="152" spans="1:28" s="58" customFormat="1" ht="15">
      <c r="A152" s="193" t="s">
        <v>149</v>
      </c>
      <c r="B152" s="164">
        <v>6156700</v>
      </c>
      <c r="C152" s="162">
        <v>130350</v>
      </c>
      <c r="D152" s="170">
        <v>0.02</v>
      </c>
      <c r="E152" s="164">
        <v>701250</v>
      </c>
      <c r="F152" s="112">
        <v>7150</v>
      </c>
      <c r="G152" s="170">
        <v>0.01</v>
      </c>
      <c r="H152" s="164">
        <v>273900</v>
      </c>
      <c r="I152" s="112">
        <v>550</v>
      </c>
      <c r="J152" s="170">
        <v>0</v>
      </c>
      <c r="K152" s="164">
        <v>7131850</v>
      </c>
      <c r="L152" s="112">
        <v>138050</v>
      </c>
      <c r="M152" s="127">
        <v>0.02</v>
      </c>
      <c r="N152" s="112">
        <v>6962450</v>
      </c>
      <c r="O152" s="173">
        <f t="shared" si="20"/>
        <v>0.9762473972391456</v>
      </c>
      <c r="P152" s="108">
        <f>Volume!K152</f>
        <v>1172.35</v>
      </c>
      <c r="Q152" s="69">
        <f>Volume!J152</f>
        <v>1177.35</v>
      </c>
      <c r="R152" s="237">
        <f t="shared" si="21"/>
        <v>839.6683597499999</v>
      </c>
      <c r="S152" s="103">
        <f t="shared" si="22"/>
        <v>819.72405075</v>
      </c>
      <c r="T152" s="109">
        <f t="shared" si="23"/>
        <v>6993800</v>
      </c>
      <c r="U152" s="103">
        <f t="shared" si="24"/>
        <v>1.9738911607423717</v>
      </c>
      <c r="V152" s="103">
        <f t="shared" si="25"/>
        <v>724.8590744999999</v>
      </c>
      <c r="W152" s="103">
        <f t="shared" si="26"/>
        <v>82.56166874999998</v>
      </c>
      <c r="X152" s="103">
        <f t="shared" si="27"/>
        <v>32.2476165</v>
      </c>
      <c r="Y152" s="103">
        <f t="shared" si="28"/>
        <v>819.9181429999999</v>
      </c>
      <c r="Z152" s="237">
        <f t="shared" si="29"/>
        <v>19.75021675000005</v>
      </c>
      <c r="AA152" s="78"/>
      <c r="AB152" s="77"/>
    </row>
    <row r="153" spans="1:28" s="7" customFormat="1" ht="15">
      <c r="A153" s="193" t="s">
        <v>202</v>
      </c>
      <c r="B153" s="164">
        <v>9695400</v>
      </c>
      <c r="C153" s="162">
        <v>70500</v>
      </c>
      <c r="D153" s="170">
        <v>0.01</v>
      </c>
      <c r="E153" s="164">
        <v>1785300</v>
      </c>
      <c r="F153" s="112">
        <v>-98100</v>
      </c>
      <c r="G153" s="170">
        <v>-0.05</v>
      </c>
      <c r="H153" s="164">
        <v>909750</v>
      </c>
      <c r="I153" s="112">
        <v>123750</v>
      </c>
      <c r="J153" s="170">
        <v>0.16</v>
      </c>
      <c r="K153" s="164">
        <v>12390450</v>
      </c>
      <c r="L153" s="112">
        <v>96150</v>
      </c>
      <c r="M153" s="127">
        <v>0.01</v>
      </c>
      <c r="N153" s="112">
        <v>10921650</v>
      </c>
      <c r="O153" s="173">
        <f t="shared" si="20"/>
        <v>0.8814570899362009</v>
      </c>
      <c r="P153" s="108">
        <f>Volume!K153</f>
        <v>1822.65</v>
      </c>
      <c r="Q153" s="69">
        <f>Volume!J153</f>
        <v>1892.8</v>
      </c>
      <c r="R153" s="237">
        <f t="shared" si="21"/>
        <v>2345.264376</v>
      </c>
      <c r="S153" s="103">
        <f t="shared" si="22"/>
        <v>2067.249912</v>
      </c>
      <c r="T153" s="109">
        <f t="shared" si="23"/>
        <v>12294300</v>
      </c>
      <c r="U153" s="103">
        <f t="shared" si="24"/>
        <v>0.7820697396354407</v>
      </c>
      <c r="V153" s="103">
        <f t="shared" si="25"/>
        <v>1835.145312</v>
      </c>
      <c r="W153" s="103">
        <f t="shared" si="26"/>
        <v>337.921584</v>
      </c>
      <c r="X153" s="103">
        <f t="shared" si="27"/>
        <v>172.19748</v>
      </c>
      <c r="Y153" s="103">
        <f t="shared" si="28"/>
        <v>2240.8205895</v>
      </c>
      <c r="Z153" s="237">
        <f t="shared" si="29"/>
        <v>104.44378649999999</v>
      </c>
      <c r="AB153" s="77"/>
    </row>
    <row r="154" spans="1:28" s="7" customFormat="1" ht="15">
      <c r="A154" s="193" t="s">
        <v>297</v>
      </c>
      <c r="B154" s="164">
        <v>2284000</v>
      </c>
      <c r="C154" s="162">
        <v>-102000</v>
      </c>
      <c r="D154" s="170">
        <v>-0.04</v>
      </c>
      <c r="E154" s="164">
        <v>21000</v>
      </c>
      <c r="F154" s="112">
        <v>0</v>
      </c>
      <c r="G154" s="170">
        <v>0</v>
      </c>
      <c r="H154" s="164">
        <v>0</v>
      </c>
      <c r="I154" s="112">
        <v>0</v>
      </c>
      <c r="J154" s="170">
        <v>0</v>
      </c>
      <c r="K154" s="164">
        <v>2305000</v>
      </c>
      <c r="L154" s="112">
        <v>-102000</v>
      </c>
      <c r="M154" s="127">
        <v>-0.04</v>
      </c>
      <c r="N154" s="112">
        <v>2204000</v>
      </c>
      <c r="O154" s="173">
        <f t="shared" si="20"/>
        <v>0.956182212581345</v>
      </c>
      <c r="P154" s="108">
        <f>Volume!K154</f>
        <v>621.75</v>
      </c>
      <c r="Q154" s="69">
        <f>Volume!J154</f>
        <v>619.05</v>
      </c>
      <c r="R154" s="237">
        <f t="shared" si="21"/>
        <v>142.691025</v>
      </c>
      <c r="S154" s="103">
        <f t="shared" si="22"/>
        <v>136.43862</v>
      </c>
      <c r="T154" s="109">
        <f t="shared" si="23"/>
        <v>2407000</v>
      </c>
      <c r="U154" s="103">
        <f t="shared" si="24"/>
        <v>-4.23764021603656</v>
      </c>
      <c r="V154" s="103">
        <f t="shared" si="25"/>
        <v>141.39102</v>
      </c>
      <c r="W154" s="103">
        <f t="shared" si="26"/>
        <v>1.3000049999999999</v>
      </c>
      <c r="X154" s="103">
        <f t="shared" si="27"/>
        <v>0</v>
      </c>
      <c r="Y154" s="103">
        <f t="shared" si="28"/>
        <v>149.655225</v>
      </c>
      <c r="Z154" s="237">
        <f t="shared" si="29"/>
        <v>-6.964200000000005</v>
      </c>
      <c r="AB154" s="77"/>
    </row>
    <row r="155" spans="1:28" s="7" customFormat="1" ht="15">
      <c r="A155" s="193" t="s">
        <v>421</v>
      </c>
      <c r="B155" s="164">
        <v>75089300</v>
      </c>
      <c r="C155" s="162">
        <v>-393250</v>
      </c>
      <c r="D155" s="170">
        <v>-0.01</v>
      </c>
      <c r="E155" s="164">
        <v>22672650</v>
      </c>
      <c r="F155" s="112">
        <v>71500</v>
      </c>
      <c r="G155" s="170">
        <v>0</v>
      </c>
      <c r="H155" s="164">
        <v>7614750</v>
      </c>
      <c r="I155" s="112">
        <v>264550</v>
      </c>
      <c r="J155" s="170">
        <v>0.04</v>
      </c>
      <c r="K155" s="164">
        <v>105376700</v>
      </c>
      <c r="L155" s="112">
        <v>-57200</v>
      </c>
      <c r="M155" s="127">
        <v>0</v>
      </c>
      <c r="N155" s="112">
        <v>93657850</v>
      </c>
      <c r="O155" s="173">
        <f t="shared" si="20"/>
        <v>0.8887908807165151</v>
      </c>
      <c r="P155" s="108">
        <f>Volume!K155</f>
        <v>42.9</v>
      </c>
      <c r="Q155" s="69">
        <f>Volume!J155</f>
        <v>42.95</v>
      </c>
      <c r="R155" s="237">
        <f t="shared" si="21"/>
        <v>452.5929265</v>
      </c>
      <c r="S155" s="103">
        <f t="shared" si="22"/>
        <v>402.26046575000004</v>
      </c>
      <c r="T155" s="109">
        <f t="shared" si="23"/>
        <v>105433900</v>
      </c>
      <c r="U155" s="103">
        <f t="shared" si="24"/>
        <v>-0.05425200054252</v>
      </c>
      <c r="V155" s="103">
        <f t="shared" si="25"/>
        <v>322.5085435</v>
      </c>
      <c r="W155" s="103">
        <f t="shared" si="26"/>
        <v>97.37903175000001</v>
      </c>
      <c r="X155" s="103">
        <f t="shared" si="27"/>
        <v>32.70535125</v>
      </c>
      <c r="Y155" s="103">
        <f t="shared" si="28"/>
        <v>452.311431</v>
      </c>
      <c r="Z155" s="237">
        <f t="shared" si="29"/>
        <v>0.2814954999999486</v>
      </c>
      <c r="AB155" s="77"/>
    </row>
    <row r="156" spans="1:28" s="7" customFormat="1" ht="15">
      <c r="A156" s="193" t="s">
        <v>422</v>
      </c>
      <c r="B156" s="164">
        <v>1451250</v>
      </c>
      <c r="C156" s="162">
        <v>11700</v>
      </c>
      <c r="D156" s="170">
        <v>0.01</v>
      </c>
      <c r="E156" s="164">
        <v>900</v>
      </c>
      <c r="F156" s="112">
        <v>0</v>
      </c>
      <c r="G156" s="170">
        <v>0</v>
      </c>
      <c r="H156" s="164">
        <v>0</v>
      </c>
      <c r="I156" s="112">
        <v>0</v>
      </c>
      <c r="J156" s="170">
        <v>0</v>
      </c>
      <c r="K156" s="164">
        <v>1452150</v>
      </c>
      <c r="L156" s="112">
        <v>11700</v>
      </c>
      <c r="M156" s="127">
        <v>0.01</v>
      </c>
      <c r="N156" s="112">
        <v>1432800</v>
      </c>
      <c r="O156" s="173">
        <f t="shared" si="20"/>
        <v>0.986674930275798</v>
      </c>
      <c r="P156" s="108">
        <f>Volume!K156</f>
        <v>467.05</v>
      </c>
      <c r="Q156" s="69">
        <f>Volume!J156</f>
        <v>461.7</v>
      </c>
      <c r="R156" s="237">
        <f t="shared" si="21"/>
        <v>67.0457655</v>
      </c>
      <c r="S156" s="103">
        <f t="shared" si="22"/>
        <v>66.152376</v>
      </c>
      <c r="T156" s="109">
        <f t="shared" si="23"/>
        <v>1440450</v>
      </c>
      <c r="U156" s="103">
        <f t="shared" si="24"/>
        <v>0.8122461730709154</v>
      </c>
      <c r="V156" s="103">
        <f t="shared" si="25"/>
        <v>67.0042125</v>
      </c>
      <c r="W156" s="103">
        <f t="shared" si="26"/>
        <v>0.041553</v>
      </c>
      <c r="X156" s="103">
        <f t="shared" si="27"/>
        <v>0</v>
      </c>
      <c r="Y156" s="103">
        <f t="shared" si="28"/>
        <v>67.27621725</v>
      </c>
      <c r="Z156" s="237">
        <f t="shared" si="29"/>
        <v>-0.2304517500000003</v>
      </c>
      <c r="AB156" s="77"/>
    </row>
    <row r="157" spans="1:28" s="58" customFormat="1" ht="13.5" customHeight="1">
      <c r="A157" s="193" t="s">
        <v>215</v>
      </c>
      <c r="B157" s="164">
        <v>64819150</v>
      </c>
      <c r="C157" s="162">
        <v>3189200</v>
      </c>
      <c r="D157" s="170">
        <v>0.05</v>
      </c>
      <c r="E157" s="164">
        <v>19215600</v>
      </c>
      <c r="F157" s="112">
        <v>700150</v>
      </c>
      <c r="G157" s="170">
        <v>0.04</v>
      </c>
      <c r="H157" s="164">
        <v>5594500</v>
      </c>
      <c r="I157" s="112">
        <v>154100</v>
      </c>
      <c r="J157" s="170">
        <v>0.03</v>
      </c>
      <c r="K157" s="164">
        <v>89629250</v>
      </c>
      <c r="L157" s="112">
        <v>4043450</v>
      </c>
      <c r="M157" s="127">
        <v>0.05</v>
      </c>
      <c r="N157" s="112">
        <v>78798700</v>
      </c>
      <c r="O157" s="173">
        <f t="shared" si="20"/>
        <v>0.8791627733133993</v>
      </c>
      <c r="P157" s="108">
        <f>Volume!K157</f>
        <v>113.1</v>
      </c>
      <c r="Q157" s="69">
        <f>Volume!J157</f>
        <v>117.5</v>
      </c>
      <c r="R157" s="237">
        <f t="shared" si="21"/>
        <v>1053.1436875</v>
      </c>
      <c r="S157" s="103">
        <f t="shared" si="22"/>
        <v>925.884725</v>
      </c>
      <c r="T157" s="109">
        <f t="shared" si="23"/>
        <v>85585800</v>
      </c>
      <c r="U157" s="103">
        <f t="shared" si="24"/>
        <v>4.72444026929701</v>
      </c>
      <c r="V157" s="103">
        <f t="shared" si="25"/>
        <v>761.6250125</v>
      </c>
      <c r="W157" s="103">
        <f t="shared" si="26"/>
        <v>225.7833</v>
      </c>
      <c r="X157" s="103">
        <f t="shared" si="27"/>
        <v>65.735375</v>
      </c>
      <c r="Y157" s="103">
        <f t="shared" si="28"/>
        <v>967.975398</v>
      </c>
      <c r="Z157" s="237">
        <f t="shared" si="29"/>
        <v>85.1682894999999</v>
      </c>
      <c r="AA157" s="78"/>
      <c r="AB157" s="77"/>
    </row>
    <row r="158" spans="1:28" s="7" customFormat="1" ht="15">
      <c r="A158" s="193" t="s">
        <v>234</v>
      </c>
      <c r="B158" s="164">
        <v>33874200</v>
      </c>
      <c r="C158" s="162">
        <v>-507600</v>
      </c>
      <c r="D158" s="170">
        <v>-0.01</v>
      </c>
      <c r="E158" s="164">
        <v>7443900</v>
      </c>
      <c r="F158" s="112">
        <v>710100</v>
      </c>
      <c r="G158" s="170">
        <v>0.11</v>
      </c>
      <c r="H158" s="164">
        <v>2376000</v>
      </c>
      <c r="I158" s="112">
        <v>51300</v>
      </c>
      <c r="J158" s="170">
        <v>0.02</v>
      </c>
      <c r="K158" s="164">
        <v>43694100</v>
      </c>
      <c r="L158" s="112">
        <v>253800</v>
      </c>
      <c r="M158" s="127">
        <v>0.01</v>
      </c>
      <c r="N158" s="112">
        <v>37586700</v>
      </c>
      <c r="O158" s="173">
        <f t="shared" si="20"/>
        <v>0.8602236915281468</v>
      </c>
      <c r="P158" s="108">
        <f>Volume!K158</f>
        <v>153.95</v>
      </c>
      <c r="Q158" s="69">
        <f>Volume!J158</f>
        <v>155.6</v>
      </c>
      <c r="R158" s="237">
        <f t="shared" si="21"/>
        <v>679.880196</v>
      </c>
      <c r="S158" s="103">
        <f t="shared" si="22"/>
        <v>584.849052</v>
      </c>
      <c r="T158" s="109">
        <f t="shared" si="23"/>
        <v>43440300</v>
      </c>
      <c r="U158" s="103">
        <f t="shared" si="24"/>
        <v>0.5842501087699671</v>
      </c>
      <c r="V158" s="103">
        <f t="shared" si="25"/>
        <v>527.082552</v>
      </c>
      <c r="W158" s="103">
        <f t="shared" si="26"/>
        <v>115.827084</v>
      </c>
      <c r="X158" s="103">
        <f t="shared" si="27"/>
        <v>36.97056</v>
      </c>
      <c r="Y158" s="103">
        <f t="shared" si="28"/>
        <v>668.7634185</v>
      </c>
      <c r="Z158" s="237">
        <f t="shared" si="29"/>
        <v>11.116777500000012</v>
      </c>
      <c r="AB158" s="77"/>
    </row>
    <row r="159" spans="1:28" s="7" customFormat="1" ht="15">
      <c r="A159" s="193" t="s">
        <v>203</v>
      </c>
      <c r="B159" s="164">
        <v>11756400</v>
      </c>
      <c r="C159" s="162">
        <v>391800</v>
      </c>
      <c r="D159" s="170">
        <v>0.03</v>
      </c>
      <c r="E159" s="164">
        <v>1956600</v>
      </c>
      <c r="F159" s="112">
        <v>118200</v>
      </c>
      <c r="G159" s="170">
        <v>0.06</v>
      </c>
      <c r="H159" s="164">
        <v>387000</v>
      </c>
      <c r="I159" s="112">
        <v>32400</v>
      </c>
      <c r="J159" s="170">
        <v>0.09</v>
      </c>
      <c r="K159" s="164">
        <v>14100000</v>
      </c>
      <c r="L159" s="112">
        <v>542400</v>
      </c>
      <c r="M159" s="127">
        <v>0.04</v>
      </c>
      <c r="N159" s="112">
        <v>7930200</v>
      </c>
      <c r="O159" s="173">
        <f t="shared" si="20"/>
        <v>0.5624255319148936</v>
      </c>
      <c r="P159" s="108">
        <f>Volume!K159</f>
        <v>481.75</v>
      </c>
      <c r="Q159" s="69">
        <f>Volume!J159</f>
        <v>486.55</v>
      </c>
      <c r="R159" s="237">
        <f t="shared" si="21"/>
        <v>686.0355</v>
      </c>
      <c r="S159" s="103">
        <f t="shared" si="22"/>
        <v>385.843881</v>
      </c>
      <c r="T159" s="109">
        <f t="shared" si="23"/>
        <v>13557600</v>
      </c>
      <c r="U159" s="103">
        <f t="shared" si="24"/>
        <v>4.000708089927421</v>
      </c>
      <c r="V159" s="103">
        <f t="shared" si="25"/>
        <v>572.007642</v>
      </c>
      <c r="W159" s="103">
        <f t="shared" si="26"/>
        <v>95.198373</v>
      </c>
      <c r="X159" s="103">
        <f t="shared" si="27"/>
        <v>18.829485</v>
      </c>
      <c r="Y159" s="103">
        <f t="shared" si="28"/>
        <v>653.13738</v>
      </c>
      <c r="Z159" s="237">
        <f t="shared" si="29"/>
        <v>32.89811999999995</v>
      </c>
      <c r="AB159" s="77"/>
    </row>
    <row r="160" spans="1:28" s="7" customFormat="1" ht="15">
      <c r="A160" s="193" t="s">
        <v>204</v>
      </c>
      <c r="B160" s="164">
        <v>11797250</v>
      </c>
      <c r="C160" s="162">
        <v>161750</v>
      </c>
      <c r="D160" s="170">
        <v>0.01</v>
      </c>
      <c r="E160" s="164">
        <v>868000</v>
      </c>
      <c r="F160" s="112">
        <v>10250</v>
      </c>
      <c r="G160" s="170">
        <v>0.01</v>
      </c>
      <c r="H160" s="164">
        <v>725250</v>
      </c>
      <c r="I160" s="112">
        <v>34500</v>
      </c>
      <c r="J160" s="170">
        <v>0.05</v>
      </c>
      <c r="K160" s="164">
        <v>13390500</v>
      </c>
      <c r="L160" s="112">
        <v>206500</v>
      </c>
      <c r="M160" s="127">
        <v>0.02</v>
      </c>
      <c r="N160" s="112">
        <v>10173250</v>
      </c>
      <c r="O160" s="173">
        <f t="shared" si="20"/>
        <v>0.7597363802695941</v>
      </c>
      <c r="P160" s="108">
        <f>Volume!K160</f>
        <v>1575.6</v>
      </c>
      <c r="Q160" s="69">
        <f>Volume!J160</f>
        <v>1595.75</v>
      </c>
      <c r="R160" s="237">
        <f t="shared" si="21"/>
        <v>2136.7890375</v>
      </c>
      <c r="S160" s="103">
        <f t="shared" si="22"/>
        <v>1623.39636875</v>
      </c>
      <c r="T160" s="109">
        <f t="shared" si="23"/>
        <v>13184000</v>
      </c>
      <c r="U160" s="103">
        <f t="shared" si="24"/>
        <v>1.5662924757281556</v>
      </c>
      <c r="V160" s="103">
        <f t="shared" si="25"/>
        <v>1882.54616875</v>
      </c>
      <c r="W160" s="103">
        <f t="shared" si="26"/>
        <v>138.5111</v>
      </c>
      <c r="X160" s="103">
        <f t="shared" si="27"/>
        <v>115.73176875</v>
      </c>
      <c r="Y160" s="103">
        <f t="shared" si="28"/>
        <v>2077.27104</v>
      </c>
      <c r="Z160" s="237">
        <f t="shared" si="29"/>
        <v>59.51799750000009</v>
      </c>
      <c r="AB160" s="77"/>
    </row>
    <row r="161" spans="1:28" s="58" customFormat="1" ht="14.25" customHeight="1">
      <c r="A161" s="193" t="s">
        <v>37</v>
      </c>
      <c r="B161" s="164">
        <v>1096000</v>
      </c>
      <c r="C161" s="162">
        <v>17600</v>
      </c>
      <c r="D161" s="170">
        <v>0.02</v>
      </c>
      <c r="E161" s="164">
        <v>88000</v>
      </c>
      <c r="F161" s="112">
        <v>-3200</v>
      </c>
      <c r="G161" s="170">
        <v>-0.04</v>
      </c>
      <c r="H161" s="164">
        <v>3200</v>
      </c>
      <c r="I161" s="112">
        <v>0</v>
      </c>
      <c r="J161" s="170">
        <v>0</v>
      </c>
      <c r="K161" s="164">
        <v>1187200</v>
      </c>
      <c r="L161" s="112">
        <v>14400</v>
      </c>
      <c r="M161" s="127">
        <v>0.01</v>
      </c>
      <c r="N161" s="112">
        <v>1148800</v>
      </c>
      <c r="O161" s="173">
        <f t="shared" si="20"/>
        <v>0.967654986522911</v>
      </c>
      <c r="P161" s="108">
        <f>Volume!K161</f>
        <v>218.75</v>
      </c>
      <c r="Q161" s="69">
        <f>Volume!J161</f>
        <v>218.05</v>
      </c>
      <c r="R161" s="237">
        <f t="shared" si="21"/>
        <v>25.886896</v>
      </c>
      <c r="S161" s="103">
        <f t="shared" si="22"/>
        <v>25.049584</v>
      </c>
      <c r="T161" s="109">
        <f t="shared" si="23"/>
        <v>1172800</v>
      </c>
      <c r="U161" s="103">
        <f t="shared" si="24"/>
        <v>1.227830832196453</v>
      </c>
      <c r="V161" s="103">
        <f t="shared" si="25"/>
        <v>23.89828</v>
      </c>
      <c r="W161" s="103">
        <f t="shared" si="26"/>
        <v>1.91884</v>
      </c>
      <c r="X161" s="103">
        <f t="shared" si="27"/>
        <v>0.069776</v>
      </c>
      <c r="Y161" s="103">
        <f t="shared" si="28"/>
        <v>25.655</v>
      </c>
      <c r="Z161" s="237">
        <f t="shared" si="29"/>
        <v>0.231895999999999</v>
      </c>
      <c r="AA161" s="78"/>
      <c r="AB161" s="77"/>
    </row>
    <row r="162" spans="1:28" s="58" customFormat="1" ht="14.25" customHeight="1">
      <c r="A162" s="193" t="s">
        <v>298</v>
      </c>
      <c r="B162" s="164">
        <v>1222200</v>
      </c>
      <c r="C162" s="162">
        <v>36150</v>
      </c>
      <c r="D162" s="170">
        <v>0.03</v>
      </c>
      <c r="E162" s="164">
        <v>27000</v>
      </c>
      <c r="F162" s="112">
        <v>450</v>
      </c>
      <c r="G162" s="170">
        <v>0.02</v>
      </c>
      <c r="H162" s="164">
        <v>1650</v>
      </c>
      <c r="I162" s="112">
        <v>0</v>
      </c>
      <c r="J162" s="170">
        <v>0</v>
      </c>
      <c r="K162" s="164">
        <v>1250850</v>
      </c>
      <c r="L162" s="112">
        <v>36600</v>
      </c>
      <c r="M162" s="127">
        <v>0.03</v>
      </c>
      <c r="N162" s="112">
        <v>896400</v>
      </c>
      <c r="O162" s="173">
        <f t="shared" si="20"/>
        <v>0.7166326897709557</v>
      </c>
      <c r="P162" s="108">
        <f>Volume!K162</f>
        <v>1873.2</v>
      </c>
      <c r="Q162" s="69">
        <f>Volume!J162</f>
        <v>1875.25</v>
      </c>
      <c r="R162" s="237">
        <f t="shared" si="21"/>
        <v>234.56564625</v>
      </c>
      <c r="S162" s="103">
        <f t="shared" si="22"/>
        <v>168.09741</v>
      </c>
      <c r="T162" s="109">
        <f t="shared" si="23"/>
        <v>1214250</v>
      </c>
      <c r="U162" s="103">
        <f t="shared" si="24"/>
        <v>3.0142063001853</v>
      </c>
      <c r="V162" s="103">
        <f t="shared" si="25"/>
        <v>229.193055</v>
      </c>
      <c r="W162" s="103">
        <f t="shared" si="26"/>
        <v>5.063175</v>
      </c>
      <c r="X162" s="103">
        <f t="shared" si="27"/>
        <v>0.30941625</v>
      </c>
      <c r="Y162" s="103">
        <f t="shared" si="28"/>
        <v>227.45331</v>
      </c>
      <c r="Z162" s="237">
        <f t="shared" si="29"/>
        <v>7.1123362499999985</v>
      </c>
      <c r="AA162" s="78"/>
      <c r="AB162" s="77"/>
    </row>
    <row r="163" spans="1:28" s="58" customFormat="1" ht="14.25" customHeight="1">
      <c r="A163" s="193" t="s">
        <v>423</v>
      </c>
      <c r="B163" s="164">
        <v>67000</v>
      </c>
      <c r="C163" s="162">
        <v>15200</v>
      </c>
      <c r="D163" s="170">
        <v>0.29</v>
      </c>
      <c r="E163" s="164">
        <v>0</v>
      </c>
      <c r="F163" s="112">
        <v>0</v>
      </c>
      <c r="G163" s="170">
        <v>0</v>
      </c>
      <c r="H163" s="164">
        <v>0</v>
      </c>
      <c r="I163" s="112">
        <v>0</v>
      </c>
      <c r="J163" s="170">
        <v>0</v>
      </c>
      <c r="K163" s="164">
        <v>67000</v>
      </c>
      <c r="L163" s="112">
        <v>15200</v>
      </c>
      <c r="M163" s="127">
        <v>0.29</v>
      </c>
      <c r="N163" s="112">
        <v>65000</v>
      </c>
      <c r="O163" s="173">
        <f t="shared" si="20"/>
        <v>0.9701492537313433</v>
      </c>
      <c r="P163" s="108">
        <f>Volume!K163</f>
        <v>1442</v>
      </c>
      <c r="Q163" s="69">
        <f>Volume!J163</f>
        <v>1437.2</v>
      </c>
      <c r="R163" s="237">
        <f t="shared" si="21"/>
        <v>9.62924</v>
      </c>
      <c r="S163" s="103">
        <f t="shared" si="22"/>
        <v>9.3418</v>
      </c>
      <c r="T163" s="109">
        <f t="shared" si="23"/>
        <v>51800</v>
      </c>
      <c r="U163" s="103">
        <f t="shared" si="24"/>
        <v>29.343629343629345</v>
      </c>
      <c r="V163" s="103">
        <f t="shared" si="25"/>
        <v>9.62924</v>
      </c>
      <c r="W163" s="103">
        <f t="shared" si="26"/>
        <v>0</v>
      </c>
      <c r="X163" s="103">
        <f t="shared" si="27"/>
        <v>0</v>
      </c>
      <c r="Y163" s="103">
        <f t="shared" si="28"/>
        <v>7.46956</v>
      </c>
      <c r="Z163" s="237">
        <f t="shared" si="29"/>
        <v>2.159679999999999</v>
      </c>
      <c r="AA163" s="78"/>
      <c r="AB163" s="77"/>
    </row>
    <row r="164" spans="1:28" s="58" customFormat="1" ht="14.25" customHeight="1">
      <c r="A164" s="193" t="s">
        <v>227</v>
      </c>
      <c r="B164" s="164">
        <v>1153004</v>
      </c>
      <c r="C164" s="162">
        <v>-26320</v>
      </c>
      <c r="D164" s="170">
        <v>-0.02</v>
      </c>
      <c r="E164" s="164">
        <v>8460</v>
      </c>
      <c r="F164" s="112">
        <v>376</v>
      </c>
      <c r="G164" s="170">
        <v>0.05</v>
      </c>
      <c r="H164" s="164">
        <v>564</v>
      </c>
      <c r="I164" s="112">
        <v>0</v>
      </c>
      <c r="J164" s="170">
        <v>0</v>
      </c>
      <c r="K164" s="164">
        <v>1162028</v>
      </c>
      <c r="L164" s="112">
        <v>-25944</v>
      </c>
      <c r="M164" s="127">
        <v>-0.02</v>
      </c>
      <c r="N164" s="112">
        <v>1048664</v>
      </c>
      <c r="O164" s="173">
        <f t="shared" si="20"/>
        <v>0.9024429703931403</v>
      </c>
      <c r="P164" s="108">
        <f>Volume!K164</f>
        <v>1325</v>
      </c>
      <c r="Q164" s="69">
        <f>Volume!J164</f>
        <v>1354.05</v>
      </c>
      <c r="R164" s="237">
        <f t="shared" si="21"/>
        <v>157.34440134</v>
      </c>
      <c r="S164" s="103">
        <f t="shared" si="22"/>
        <v>141.99434892</v>
      </c>
      <c r="T164" s="109">
        <f t="shared" si="23"/>
        <v>1187972</v>
      </c>
      <c r="U164" s="103">
        <f t="shared" si="24"/>
        <v>-2.1838898559898716</v>
      </c>
      <c r="V164" s="103">
        <f t="shared" si="25"/>
        <v>156.12250662</v>
      </c>
      <c r="W164" s="103">
        <f t="shared" si="26"/>
        <v>1.1455263</v>
      </c>
      <c r="X164" s="103">
        <f t="shared" si="27"/>
        <v>0.07636841999999999</v>
      </c>
      <c r="Y164" s="103">
        <f t="shared" si="28"/>
        <v>157.40629</v>
      </c>
      <c r="Z164" s="237">
        <f t="shared" si="29"/>
        <v>-0.061888660000022355</v>
      </c>
      <c r="AA164" s="78"/>
      <c r="AB164" s="77"/>
    </row>
    <row r="165" spans="1:28" s="58" customFormat="1" ht="14.25" customHeight="1">
      <c r="A165" s="193" t="s">
        <v>424</v>
      </c>
      <c r="B165" s="164">
        <v>13878800</v>
      </c>
      <c r="C165" s="162">
        <v>-715000</v>
      </c>
      <c r="D165" s="170">
        <v>-0.05</v>
      </c>
      <c r="E165" s="164">
        <v>41600</v>
      </c>
      <c r="F165" s="112">
        <v>2600</v>
      </c>
      <c r="G165" s="170">
        <v>0.07</v>
      </c>
      <c r="H165" s="164">
        <v>7800</v>
      </c>
      <c r="I165" s="112">
        <v>0</v>
      </c>
      <c r="J165" s="170">
        <v>0</v>
      </c>
      <c r="K165" s="164">
        <v>13928200</v>
      </c>
      <c r="L165" s="112">
        <v>-712400</v>
      </c>
      <c r="M165" s="127">
        <v>-0.05</v>
      </c>
      <c r="N165" s="112">
        <v>7638800</v>
      </c>
      <c r="O165" s="173">
        <f t="shared" si="20"/>
        <v>0.5484412917677804</v>
      </c>
      <c r="P165" s="108">
        <f>Volume!K165</f>
        <v>103</v>
      </c>
      <c r="Q165" s="69">
        <f>Volume!J165</f>
        <v>104.9</v>
      </c>
      <c r="R165" s="237">
        <f t="shared" si="21"/>
        <v>146.106818</v>
      </c>
      <c r="S165" s="103">
        <f t="shared" si="22"/>
        <v>80.131012</v>
      </c>
      <c r="T165" s="109">
        <f t="shared" si="23"/>
        <v>14640600</v>
      </c>
      <c r="U165" s="103">
        <f t="shared" si="24"/>
        <v>-4.865920795595809</v>
      </c>
      <c r="V165" s="103">
        <f t="shared" si="25"/>
        <v>145.588612</v>
      </c>
      <c r="W165" s="103">
        <f t="shared" si="26"/>
        <v>0.436384</v>
      </c>
      <c r="X165" s="103">
        <f t="shared" si="27"/>
        <v>0.081822</v>
      </c>
      <c r="Y165" s="103">
        <f t="shared" si="28"/>
        <v>150.79818</v>
      </c>
      <c r="Z165" s="237">
        <f t="shared" si="29"/>
        <v>-4.691361999999998</v>
      </c>
      <c r="AA165" s="78"/>
      <c r="AB165" s="77"/>
    </row>
    <row r="166" spans="1:28" s="58" customFormat="1" ht="14.25" customHeight="1">
      <c r="A166" s="193" t="s">
        <v>275</v>
      </c>
      <c r="B166" s="164">
        <v>715050</v>
      </c>
      <c r="C166" s="162">
        <v>38500</v>
      </c>
      <c r="D166" s="170">
        <v>0.06</v>
      </c>
      <c r="E166" s="164">
        <v>2450</v>
      </c>
      <c r="F166" s="112">
        <v>0</v>
      </c>
      <c r="G166" s="170">
        <v>0</v>
      </c>
      <c r="H166" s="164">
        <v>0</v>
      </c>
      <c r="I166" s="112">
        <v>0</v>
      </c>
      <c r="J166" s="170">
        <v>0</v>
      </c>
      <c r="K166" s="164">
        <v>717500</v>
      </c>
      <c r="L166" s="112">
        <v>38500</v>
      </c>
      <c r="M166" s="127">
        <v>0.06</v>
      </c>
      <c r="N166" s="112">
        <v>690900</v>
      </c>
      <c r="O166" s="173">
        <f t="shared" si="20"/>
        <v>0.9629268292682926</v>
      </c>
      <c r="P166" s="108">
        <f>Volume!K166</f>
        <v>920.1</v>
      </c>
      <c r="Q166" s="69">
        <f>Volume!J166</f>
        <v>914.5</v>
      </c>
      <c r="R166" s="237">
        <f t="shared" si="21"/>
        <v>65.615375</v>
      </c>
      <c r="S166" s="103">
        <f t="shared" si="22"/>
        <v>63.182805</v>
      </c>
      <c r="T166" s="109">
        <f t="shared" si="23"/>
        <v>679000</v>
      </c>
      <c r="U166" s="103">
        <f t="shared" si="24"/>
        <v>5.670103092783505</v>
      </c>
      <c r="V166" s="103">
        <f t="shared" si="25"/>
        <v>65.3913225</v>
      </c>
      <c r="W166" s="103">
        <f t="shared" si="26"/>
        <v>0.2240525</v>
      </c>
      <c r="X166" s="103">
        <f t="shared" si="27"/>
        <v>0</v>
      </c>
      <c r="Y166" s="103">
        <f t="shared" si="28"/>
        <v>62.47479</v>
      </c>
      <c r="Z166" s="237">
        <f t="shared" si="29"/>
        <v>3.1405850000000015</v>
      </c>
      <c r="AA166" s="78"/>
      <c r="AB166" s="77"/>
    </row>
    <row r="167" spans="1:28" s="58" customFormat="1" ht="14.25" customHeight="1">
      <c r="A167" s="193" t="s">
        <v>180</v>
      </c>
      <c r="B167" s="164">
        <v>6739500</v>
      </c>
      <c r="C167" s="162">
        <v>-66000</v>
      </c>
      <c r="D167" s="170">
        <v>-0.01</v>
      </c>
      <c r="E167" s="164">
        <v>508500</v>
      </c>
      <c r="F167" s="112">
        <v>31500</v>
      </c>
      <c r="G167" s="170">
        <v>0.07</v>
      </c>
      <c r="H167" s="164">
        <v>45000</v>
      </c>
      <c r="I167" s="112">
        <v>0</v>
      </c>
      <c r="J167" s="170">
        <v>0</v>
      </c>
      <c r="K167" s="164">
        <v>7293000</v>
      </c>
      <c r="L167" s="112">
        <v>-34500</v>
      </c>
      <c r="M167" s="127">
        <v>0</v>
      </c>
      <c r="N167" s="112">
        <v>5913000</v>
      </c>
      <c r="O167" s="173">
        <f t="shared" si="20"/>
        <v>0.8107774578362814</v>
      </c>
      <c r="P167" s="108">
        <f>Volume!K167</f>
        <v>166.25</v>
      </c>
      <c r="Q167" s="69">
        <f>Volume!J167</f>
        <v>168.25</v>
      </c>
      <c r="R167" s="237">
        <f t="shared" si="21"/>
        <v>122.704725</v>
      </c>
      <c r="S167" s="103">
        <f t="shared" si="22"/>
        <v>99.486225</v>
      </c>
      <c r="T167" s="109">
        <f t="shared" si="23"/>
        <v>7327500</v>
      </c>
      <c r="U167" s="103">
        <f t="shared" si="24"/>
        <v>-0.4708290685772774</v>
      </c>
      <c r="V167" s="103">
        <f t="shared" si="25"/>
        <v>113.3920875</v>
      </c>
      <c r="W167" s="103">
        <f t="shared" si="26"/>
        <v>8.5555125</v>
      </c>
      <c r="X167" s="103">
        <f t="shared" si="27"/>
        <v>0.757125</v>
      </c>
      <c r="Y167" s="103">
        <f t="shared" si="28"/>
        <v>121.8196875</v>
      </c>
      <c r="Z167" s="237">
        <f t="shared" si="29"/>
        <v>0.8850374999999957</v>
      </c>
      <c r="AA167" s="78"/>
      <c r="AB167" s="77"/>
    </row>
    <row r="168" spans="1:28" s="58" customFormat="1" ht="14.25" customHeight="1">
      <c r="A168" s="193" t="s">
        <v>181</v>
      </c>
      <c r="B168" s="164">
        <v>803250</v>
      </c>
      <c r="C168" s="162">
        <v>-6800</v>
      </c>
      <c r="D168" s="170">
        <v>-0.01</v>
      </c>
      <c r="E168" s="164">
        <v>0</v>
      </c>
      <c r="F168" s="112">
        <v>0</v>
      </c>
      <c r="G168" s="170">
        <v>0</v>
      </c>
      <c r="H168" s="164">
        <v>0</v>
      </c>
      <c r="I168" s="112">
        <v>0</v>
      </c>
      <c r="J168" s="170">
        <v>0</v>
      </c>
      <c r="K168" s="164">
        <v>803250</v>
      </c>
      <c r="L168" s="112">
        <v>-6800</v>
      </c>
      <c r="M168" s="127">
        <v>-0.01</v>
      </c>
      <c r="N168" s="112">
        <v>794750</v>
      </c>
      <c r="O168" s="173">
        <f t="shared" si="20"/>
        <v>0.9894179894179894</v>
      </c>
      <c r="P168" s="108">
        <f>Volume!K168</f>
        <v>317.75</v>
      </c>
      <c r="Q168" s="69">
        <f>Volume!J168</f>
        <v>317.65</v>
      </c>
      <c r="R168" s="237">
        <f t="shared" si="21"/>
        <v>25.515236249999997</v>
      </c>
      <c r="S168" s="103">
        <f t="shared" si="22"/>
        <v>25.245233749999997</v>
      </c>
      <c r="T168" s="109">
        <f t="shared" si="23"/>
        <v>810050</v>
      </c>
      <c r="U168" s="103">
        <f t="shared" si="24"/>
        <v>-0.8394543546694648</v>
      </c>
      <c r="V168" s="103">
        <f t="shared" si="25"/>
        <v>25.515236249999997</v>
      </c>
      <c r="W168" s="103">
        <f t="shared" si="26"/>
        <v>0</v>
      </c>
      <c r="X168" s="103">
        <f t="shared" si="27"/>
        <v>0</v>
      </c>
      <c r="Y168" s="103">
        <f t="shared" si="28"/>
        <v>25.73933875</v>
      </c>
      <c r="Z168" s="237">
        <f t="shared" si="29"/>
        <v>-0.2241025000000043</v>
      </c>
      <c r="AA168" s="78"/>
      <c r="AB168" s="77"/>
    </row>
    <row r="169" spans="1:28" s="58" customFormat="1" ht="14.25" customHeight="1">
      <c r="A169" s="193" t="s">
        <v>150</v>
      </c>
      <c r="B169" s="164">
        <v>4573596</v>
      </c>
      <c r="C169" s="162">
        <v>70080</v>
      </c>
      <c r="D169" s="170">
        <v>0.02</v>
      </c>
      <c r="E169" s="164">
        <v>38544</v>
      </c>
      <c r="F169" s="112">
        <v>-876</v>
      </c>
      <c r="G169" s="170">
        <v>-0.02</v>
      </c>
      <c r="H169" s="164">
        <v>3942</v>
      </c>
      <c r="I169" s="112">
        <v>0</v>
      </c>
      <c r="J169" s="170">
        <v>0</v>
      </c>
      <c r="K169" s="164">
        <v>4616082</v>
      </c>
      <c r="L169" s="112">
        <v>69204</v>
      </c>
      <c r="M169" s="127">
        <v>0.02</v>
      </c>
      <c r="N169" s="112">
        <v>3728694</v>
      </c>
      <c r="O169" s="173">
        <f t="shared" si="20"/>
        <v>0.8077616472151058</v>
      </c>
      <c r="P169" s="108">
        <f>Volume!K169</f>
        <v>645.7</v>
      </c>
      <c r="Q169" s="69">
        <f>Volume!J169</f>
        <v>659.9</v>
      </c>
      <c r="R169" s="237">
        <f t="shared" si="21"/>
        <v>304.61525118</v>
      </c>
      <c r="S169" s="103">
        <f t="shared" si="22"/>
        <v>246.05651706</v>
      </c>
      <c r="T169" s="109">
        <f t="shared" si="23"/>
        <v>4546878</v>
      </c>
      <c r="U169" s="103">
        <f t="shared" si="24"/>
        <v>1.5220113669203352</v>
      </c>
      <c r="V169" s="103">
        <f t="shared" si="25"/>
        <v>301.81160004000003</v>
      </c>
      <c r="W169" s="103">
        <f t="shared" si="26"/>
        <v>2.54351856</v>
      </c>
      <c r="X169" s="103">
        <f t="shared" si="27"/>
        <v>0.26013258</v>
      </c>
      <c r="Y169" s="103">
        <f t="shared" si="28"/>
        <v>293.59191246000006</v>
      </c>
      <c r="Z169" s="237">
        <f t="shared" si="29"/>
        <v>11.023338719999913</v>
      </c>
      <c r="AA169" s="78"/>
      <c r="AB169" s="77"/>
    </row>
    <row r="170" spans="1:28" s="58" customFormat="1" ht="14.25" customHeight="1">
      <c r="A170" s="193" t="s">
        <v>425</v>
      </c>
      <c r="B170" s="164">
        <v>6308750</v>
      </c>
      <c r="C170" s="162">
        <v>1281250</v>
      </c>
      <c r="D170" s="170">
        <v>0.25</v>
      </c>
      <c r="E170" s="164">
        <v>13750</v>
      </c>
      <c r="F170" s="112">
        <v>-1250</v>
      </c>
      <c r="G170" s="170">
        <v>-0.08</v>
      </c>
      <c r="H170" s="164">
        <v>0</v>
      </c>
      <c r="I170" s="112">
        <v>0</v>
      </c>
      <c r="J170" s="170">
        <v>0</v>
      </c>
      <c r="K170" s="164">
        <v>6322500</v>
      </c>
      <c r="L170" s="112">
        <v>1280000</v>
      </c>
      <c r="M170" s="127">
        <v>0.25</v>
      </c>
      <c r="N170" s="112">
        <v>5795000</v>
      </c>
      <c r="O170" s="173">
        <f t="shared" si="20"/>
        <v>0.9165678133649664</v>
      </c>
      <c r="P170" s="108">
        <f>Volume!K170</f>
        <v>179.3</v>
      </c>
      <c r="Q170" s="69">
        <f>Volume!J170</f>
        <v>188.05</v>
      </c>
      <c r="R170" s="237">
        <f t="shared" si="21"/>
        <v>118.8946125</v>
      </c>
      <c r="S170" s="103">
        <f t="shared" si="22"/>
        <v>108.974975</v>
      </c>
      <c r="T170" s="109">
        <f t="shared" si="23"/>
        <v>5042500</v>
      </c>
      <c r="U170" s="103">
        <f t="shared" si="24"/>
        <v>25.384234010907285</v>
      </c>
      <c r="V170" s="103">
        <f t="shared" si="25"/>
        <v>118.63604375</v>
      </c>
      <c r="W170" s="103">
        <f t="shared" si="26"/>
        <v>0.25856875</v>
      </c>
      <c r="X170" s="103">
        <f t="shared" si="27"/>
        <v>0</v>
      </c>
      <c r="Y170" s="103">
        <f t="shared" si="28"/>
        <v>90.412025</v>
      </c>
      <c r="Z170" s="237">
        <f t="shared" si="29"/>
        <v>28.482587499999994</v>
      </c>
      <c r="AA170" s="78"/>
      <c r="AB170" s="77"/>
    </row>
    <row r="171" spans="1:28" s="58" customFormat="1" ht="14.25" customHeight="1">
      <c r="A171" s="193" t="s">
        <v>426</v>
      </c>
      <c r="B171" s="164">
        <v>3180450</v>
      </c>
      <c r="C171" s="162">
        <v>-11550</v>
      </c>
      <c r="D171" s="170">
        <v>0</v>
      </c>
      <c r="E171" s="164">
        <v>44100</v>
      </c>
      <c r="F171" s="112">
        <v>-1050</v>
      </c>
      <c r="G171" s="170">
        <v>-0.02</v>
      </c>
      <c r="H171" s="164">
        <v>4200</v>
      </c>
      <c r="I171" s="112">
        <v>0</v>
      </c>
      <c r="J171" s="170">
        <v>0</v>
      </c>
      <c r="K171" s="164">
        <v>3228750</v>
      </c>
      <c r="L171" s="112">
        <v>-12600</v>
      </c>
      <c r="M171" s="127">
        <v>0</v>
      </c>
      <c r="N171" s="112">
        <v>3108000</v>
      </c>
      <c r="O171" s="173">
        <f t="shared" si="20"/>
        <v>0.9626016260162602</v>
      </c>
      <c r="P171" s="108">
        <f>Volume!K171</f>
        <v>234.7</v>
      </c>
      <c r="Q171" s="69">
        <f>Volume!J171</f>
        <v>235.95</v>
      </c>
      <c r="R171" s="237">
        <f t="shared" si="21"/>
        <v>76.18235625</v>
      </c>
      <c r="S171" s="103">
        <f t="shared" si="22"/>
        <v>73.33326</v>
      </c>
      <c r="T171" s="109">
        <f t="shared" si="23"/>
        <v>3241350</v>
      </c>
      <c r="U171" s="103">
        <f t="shared" si="24"/>
        <v>-0.3887269193391642</v>
      </c>
      <c r="V171" s="103">
        <f t="shared" si="25"/>
        <v>75.04271775</v>
      </c>
      <c r="W171" s="103">
        <f t="shared" si="26"/>
        <v>1.0405395</v>
      </c>
      <c r="X171" s="103">
        <f t="shared" si="27"/>
        <v>0.099099</v>
      </c>
      <c r="Y171" s="103">
        <f t="shared" si="28"/>
        <v>76.0744845</v>
      </c>
      <c r="Z171" s="237">
        <f t="shared" si="29"/>
        <v>0.10787175000000104</v>
      </c>
      <c r="AA171" s="78"/>
      <c r="AB171" s="77"/>
    </row>
    <row r="172" spans="1:28" s="58" customFormat="1" ht="14.25" customHeight="1">
      <c r="A172" s="193" t="s">
        <v>151</v>
      </c>
      <c r="B172" s="164">
        <v>2092950</v>
      </c>
      <c r="C172" s="162">
        <v>28800</v>
      </c>
      <c r="D172" s="170">
        <v>0.01</v>
      </c>
      <c r="E172" s="164">
        <v>0</v>
      </c>
      <c r="F172" s="112">
        <v>0</v>
      </c>
      <c r="G172" s="170">
        <v>0</v>
      </c>
      <c r="H172" s="164">
        <v>0</v>
      </c>
      <c r="I172" s="112">
        <v>0</v>
      </c>
      <c r="J172" s="170">
        <v>0</v>
      </c>
      <c r="K172" s="164">
        <v>2092950</v>
      </c>
      <c r="L172" s="112">
        <v>28800</v>
      </c>
      <c r="M172" s="127">
        <v>0.01</v>
      </c>
      <c r="N172" s="112">
        <v>1640700</v>
      </c>
      <c r="O172" s="173">
        <f t="shared" si="20"/>
        <v>0.7839174371102988</v>
      </c>
      <c r="P172" s="108">
        <f>Volume!K172</f>
        <v>999.2</v>
      </c>
      <c r="Q172" s="69">
        <f>Volume!J172</f>
        <v>983</v>
      </c>
      <c r="R172" s="237">
        <f t="shared" si="21"/>
        <v>205.736985</v>
      </c>
      <c r="S172" s="103">
        <f t="shared" si="22"/>
        <v>161.28081</v>
      </c>
      <c r="T172" s="109">
        <f t="shared" si="23"/>
        <v>2064150</v>
      </c>
      <c r="U172" s="103">
        <f t="shared" si="24"/>
        <v>1.3952474384129059</v>
      </c>
      <c r="V172" s="103">
        <f t="shared" si="25"/>
        <v>205.736985</v>
      </c>
      <c r="W172" s="103">
        <f t="shared" si="26"/>
        <v>0</v>
      </c>
      <c r="X172" s="103">
        <f t="shared" si="27"/>
        <v>0</v>
      </c>
      <c r="Y172" s="103">
        <f t="shared" si="28"/>
        <v>206.249868</v>
      </c>
      <c r="Z172" s="237">
        <f t="shared" si="29"/>
        <v>-0.512882999999988</v>
      </c>
      <c r="AA172" s="78"/>
      <c r="AB172" s="77"/>
    </row>
    <row r="173" spans="1:28" s="58" customFormat="1" ht="14.25" customHeight="1">
      <c r="A173" s="193" t="s">
        <v>213</v>
      </c>
      <c r="B173" s="164">
        <v>435500</v>
      </c>
      <c r="C173" s="162">
        <v>25000</v>
      </c>
      <c r="D173" s="170">
        <v>0.06</v>
      </c>
      <c r="E173" s="164">
        <v>0</v>
      </c>
      <c r="F173" s="112">
        <v>0</v>
      </c>
      <c r="G173" s="170">
        <v>0</v>
      </c>
      <c r="H173" s="164">
        <v>0</v>
      </c>
      <c r="I173" s="112">
        <v>0</v>
      </c>
      <c r="J173" s="170">
        <v>0</v>
      </c>
      <c r="K173" s="164">
        <v>435500</v>
      </c>
      <c r="L173" s="112">
        <v>25000</v>
      </c>
      <c r="M173" s="127">
        <v>0.06</v>
      </c>
      <c r="N173" s="112">
        <v>418625</v>
      </c>
      <c r="O173" s="173">
        <f t="shared" si="20"/>
        <v>0.9612514351320322</v>
      </c>
      <c r="P173" s="108">
        <f>Volume!K173</f>
        <v>1676.05</v>
      </c>
      <c r="Q173" s="69">
        <f>Volume!J173</f>
        <v>1705.3</v>
      </c>
      <c r="R173" s="237">
        <f t="shared" si="21"/>
        <v>74.265815</v>
      </c>
      <c r="S173" s="103">
        <f t="shared" si="22"/>
        <v>71.38812125</v>
      </c>
      <c r="T173" s="109">
        <f t="shared" si="23"/>
        <v>410500</v>
      </c>
      <c r="U173" s="103">
        <f t="shared" si="24"/>
        <v>6.090133982947625</v>
      </c>
      <c r="V173" s="103">
        <f t="shared" si="25"/>
        <v>74.265815</v>
      </c>
      <c r="W173" s="103">
        <f t="shared" si="26"/>
        <v>0</v>
      </c>
      <c r="X173" s="103">
        <f t="shared" si="27"/>
        <v>0</v>
      </c>
      <c r="Y173" s="103">
        <f t="shared" si="28"/>
        <v>68.8018525</v>
      </c>
      <c r="Z173" s="237">
        <f t="shared" si="29"/>
        <v>5.463962500000008</v>
      </c>
      <c r="AA173" s="78"/>
      <c r="AB173" s="77"/>
    </row>
    <row r="174" spans="1:28" s="58" customFormat="1" ht="14.25" customHeight="1">
      <c r="A174" s="193" t="s">
        <v>228</v>
      </c>
      <c r="B174" s="164">
        <v>2349200</v>
      </c>
      <c r="C174" s="162">
        <v>39000</v>
      </c>
      <c r="D174" s="170">
        <v>0.02</v>
      </c>
      <c r="E174" s="164">
        <v>7600</v>
      </c>
      <c r="F174" s="112">
        <v>0</v>
      </c>
      <c r="G174" s="170">
        <v>0</v>
      </c>
      <c r="H174" s="164">
        <v>400</v>
      </c>
      <c r="I174" s="112">
        <v>0</v>
      </c>
      <c r="J174" s="170">
        <v>0</v>
      </c>
      <c r="K174" s="164">
        <v>2357200</v>
      </c>
      <c r="L174" s="112">
        <v>39000</v>
      </c>
      <c r="M174" s="127">
        <v>0.02</v>
      </c>
      <c r="N174" s="112">
        <v>2014400</v>
      </c>
      <c r="O174" s="173">
        <f t="shared" si="20"/>
        <v>0.8545732224673341</v>
      </c>
      <c r="P174" s="108">
        <f>Volume!K174</f>
        <v>1478.55</v>
      </c>
      <c r="Q174" s="69">
        <f>Volume!J174</f>
        <v>1481.1</v>
      </c>
      <c r="R174" s="237">
        <f t="shared" si="21"/>
        <v>349.124892</v>
      </c>
      <c r="S174" s="103">
        <f t="shared" si="22"/>
        <v>298.352784</v>
      </c>
      <c r="T174" s="109">
        <f t="shared" si="23"/>
        <v>2318200</v>
      </c>
      <c r="U174" s="103">
        <f t="shared" si="24"/>
        <v>1.6823397463549308</v>
      </c>
      <c r="V174" s="103">
        <f t="shared" si="25"/>
        <v>347.940012</v>
      </c>
      <c r="W174" s="103">
        <f t="shared" si="26"/>
        <v>1.125636</v>
      </c>
      <c r="X174" s="103">
        <f t="shared" si="27"/>
        <v>0.059244</v>
      </c>
      <c r="Y174" s="103">
        <f t="shared" si="28"/>
        <v>342.757461</v>
      </c>
      <c r="Z174" s="237">
        <f t="shared" si="29"/>
        <v>6.3674310000000105</v>
      </c>
      <c r="AA174" s="78"/>
      <c r="AB174" s="77"/>
    </row>
    <row r="175" spans="1:28" s="58" customFormat="1" ht="14.25" customHeight="1">
      <c r="A175" s="193" t="s">
        <v>91</v>
      </c>
      <c r="B175" s="164">
        <v>7660800</v>
      </c>
      <c r="C175" s="162">
        <v>-79800</v>
      </c>
      <c r="D175" s="170">
        <v>-0.01</v>
      </c>
      <c r="E175" s="164">
        <v>1816400</v>
      </c>
      <c r="F175" s="112">
        <v>72200</v>
      </c>
      <c r="G175" s="170">
        <v>0.04</v>
      </c>
      <c r="H175" s="164">
        <v>459800</v>
      </c>
      <c r="I175" s="112">
        <v>19000</v>
      </c>
      <c r="J175" s="170">
        <v>0.04</v>
      </c>
      <c r="K175" s="164">
        <v>9937000</v>
      </c>
      <c r="L175" s="112">
        <v>11400</v>
      </c>
      <c r="M175" s="127">
        <v>0</v>
      </c>
      <c r="N175" s="112">
        <v>9348000</v>
      </c>
      <c r="O175" s="173">
        <f t="shared" si="20"/>
        <v>0.9407265774378585</v>
      </c>
      <c r="P175" s="108">
        <f>Volume!K175</f>
        <v>86.7</v>
      </c>
      <c r="Q175" s="69">
        <f>Volume!J175</f>
        <v>87.9</v>
      </c>
      <c r="R175" s="237">
        <f t="shared" si="21"/>
        <v>87.34623</v>
      </c>
      <c r="S175" s="103">
        <f t="shared" si="22"/>
        <v>82.16892</v>
      </c>
      <c r="T175" s="109">
        <f t="shared" si="23"/>
        <v>9925600</v>
      </c>
      <c r="U175" s="103">
        <f t="shared" si="24"/>
        <v>0.11485451761102604</v>
      </c>
      <c r="V175" s="103">
        <f t="shared" si="25"/>
        <v>67.338432</v>
      </c>
      <c r="W175" s="103">
        <f t="shared" si="26"/>
        <v>15.966156</v>
      </c>
      <c r="X175" s="103">
        <f t="shared" si="27"/>
        <v>4.041642</v>
      </c>
      <c r="Y175" s="103">
        <f t="shared" si="28"/>
        <v>86.054952</v>
      </c>
      <c r="Z175" s="237">
        <f t="shared" si="29"/>
        <v>1.2912780000000055</v>
      </c>
      <c r="AA175" s="78"/>
      <c r="AB175" s="77"/>
    </row>
    <row r="176" spans="1:28" s="58" customFormat="1" ht="14.25" customHeight="1">
      <c r="A176" s="193" t="s">
        <v>152</v>
      </c>
      <c r="B176" s="164">
        <v>4336200</v>
      </c>
      <c r="C176" s="162">
        <v>496800</v>
      </c>
      <c r="D176" s="170">
        <v>0.13</v>
      </c>
      <c r="E176" s="164">
        <v>79650</v>
      </c>
      <c r="F176" s="112">
        <v>-1350</v>
      </c>
      <c r="G176" s="170">
        <v>-0.02</v>
      </c>
      <c r="H176" s="164">
        <v>14850</v>
      </c>
      <c r="I176" s="112">
        <v>-5400</v>
      </c>
      <c r="J176" s="170">
        <v>-0.27</v>
      </c>
      <c r="K176" s="164">
        <v>4430700</v>
      </c>
      <c r="L176" s="112">
        <v>490050</v>
      </c>
      <c r="M176" s="127">
        <v>0.12</v>
      </c>
      <c r="N176" s="112">
        <v>4006800</v>
      </c>
      <c r="O176" s="173">
        <f t="shared" si="20"/>
        <v>0.9043266301035954</v>
      </c>
      <c r="P176" s="108">
        <f>Volume!K176</f>
        <v>254.1</v>
      </c>
      <c r="Q176" s="69">
        <f>Volume!J176</f>
        <v>264.45</v>
      </c>
      <c r="R176" s="237">
        <f t="shared" si="21"/>
        <v>117.1698615</v>
      </c>
      <c r="S176" s="103">
        <f t="shared" si="22"/>
        <v>105.959826</v>
      </c>
      <c r="T176" s="109">
        <f t="shared" si="23"/>
        <v>3940650</v>
      </c>
      <c r="U176" s="103">
        <f t="shared" si="24"/>
        <v>12.435765673175746</v>
      </c>
      <c r="V176" s="103">
        <f t="shared" si="25"/>
        <v>114.670809</v>
      </c>
      <c r="W176" s="103">
        <f t="shared" si="26"/>
        <v>2.10634425</v>
      </c>
      <c r="X176" s="103">
        <f t="shared" si="27"/>
        <v>0.39270825</v>
      </c>
      <c r="Y176" s="103">
        <f t="shared" si="28"/>
        <v>100.1319165</v>
      </c>
      <c r="Z176" s="237">
        <f t="shared" si="29"/>
        <v>17.037944999999993</v>
      </c>
      <c r="AA176" s="78"/>
      <c r="AB176" s="77"/>
    </row>
    <row r="177" spans="1:28" s="58" customFormat="1" ht="14.25" customHeight="1">
      <c r="A177" s="193" t="s">
        <v>207</v>
      </c>
      <c r="B177" s="164">
        <v>6315960</v>
      </c>
      <c r="C177" s="162">
        <v>277688</v>
      </c>
      <c r="D177" s="170">
        <v>0.05</v>
      </c>
      <c r="E177" s="164">
        <v>194876</v>
      </c>
      <c r="F177" s="112">
        <v>-8240</v>
      </c>
      <c r="G177" s="170">
        <v>-0.04</v>
      </c>
      <c r="H177" s="164">
        <v>57268</v>
      </c>
      <c r="I177" s="112">
        <v>-412</v>
      </c>
      <c r="J177" s="170">
        <v>-0.01</v>
      </c>
      <c r="K177" s="164">
        <v>6568104</v>
      </c>
      <c r="L177" s="112">
        <v>269036</v>
      </c>
      <c r="M177" s="127">
        <v>0.04</v>
      </c>
      <c r="N177" s="112">
        <v>6003252</v>
      </c>
      <c r="O177" s="173">
        <f t="shared" si="20"/>
        <v>0.9140007527286413</v>
      </c>
      <c r="P177" s="108">
        <f>Volume!K177</f>
        <v>743.35</v>
      </c>
      <c r="Q177" s="69">
        <f>Volume!J177</f>
        <v>776.75</v>
      </c>
      <c r="R177" s="237">
        <f t="shared" si="21"/>
        <v>510.1774782</v>
      </c>
      <c r="S177" s="103">
        <f t="shared" si="22"/>
        <v>466.3025991</v>
      </c>
      <c r="T177" s="109">
        <f t="shared" si="23"/>
        <v>6299068</v>
      </c>
      <c r="U177" s="103">
        <f t="shared" si="24"/>
        <v>4.271044541827457</v>
      </c>
      <c r="V177" s="103">
        <f t="shared" si="25"/>
        <v>490.592193</v>
      </c>
      <c r="W177" s="103">
        <f t="shared" si="26"/>
        <v>15.1369933</v>
      </c>
      <c r="X177" s="103">
        <f t="shared" si="27"/>
        <v>4.4482919</v>
      </c>
      <c r="Y177" s="103">
        <f t="shared" si="28"/>
        <v>468.24121978</v>
      </c>
      <c r="Z177" s="237">
        <f t="shared" si="29"/>
        <v>41.93625842</v>
      </c>
      <c r="AA177" s="78"/>
      <c r="AB177" s="77"/>
    </row>
    <row r="178" spans="1:28" s="58" customFormat="1" ht="14.25" customHeight="1">
      <c r="A178" s="193" t="s">
        <v>229</v>
      </c>
      <c r="B178" s="164">
        <v>2030000</v>
      </c>
      <c r="C178" s="162">
        <v>30400</v>
      </c>
      <c r="D178" s="170">
        <v>0.02</v>
      </c>
      <c r="E178" s="164">
        <v>18400</v>
      </c>
      <c r="F178" s="112">
        <v>-400</v>
      </c>
      <c r="G178" s="170">
        <v>-0.02</v>
      </c>
      <c r="H178" s="164">
        <v>3200</v>
      </c>
      <c r="I178" s="112">
        <v>0</v>
      </c>
      <c r="J178" s="170">
        <v>0</v>
      </c>
      <c r="K178" s="164">
        <v>2051600</v>
      </c>
      <c r="L178" s="112">
        <v>30000</v>
      </c>
      <c r="M178" s="127">
        <v>0.01</v>
      </c>
      <c r="N178" s="112">
        <v>1834000</v>
      </c>
      <c r="O178" s="173">
        <f t="shared" si="20"/>
        <v>0.8939364398518229</v>
      </c>
      <c r="P178" s="108">
        <f>Volume!K178</f>
        <v>668.5</v>
      </c>
      <c r="Q178" s="69">
        <f>Volume!J178</f>
        <v>668.8</v>
      </c>
      <c r="R178" s="237">
        <f t="shared" si="21"/>
        <v>137.211008</v>
      </c>
      <c r="S178" s="103">
        <f t="shared" si="22"/>
        <v>122.65792</v>
      </c>
      <c r="T178" s="109">
        <f t="shared" si="23"/>
        <v>2021600</v>
      </c>
      <c r="U178" s="103">
        <f t="shared" si="24"/>
        <v>1.48397309062129</v>
      </c>
      <c r="V178" s="103">
        <f t="shared" si="25"/>
        <v>135.7664</v>
      </c>
      <c r="W178" s="103">
        <f t="shared" si="26"/>
        <v>1.230592</v>
      </c>
      <c r="X178" s="103">
        <f t="shared" si="27"/>
        <v>0.214016</v>
      </c>
      <c r="Y178" s="103">
        <f t="shared" si="28"/>
        <v>135.14396</v>
      </c>
      <c r="Z178" s="237">
        <f t="shared" si="29"/>
        <v>2.0670479999999998</v>
      </c>
      <c r="AA178" s="78"/>
      <c r="AB178" s="77"/>
    </row>
    <row r="179" spans="1:28" s="58" customFormat="1" ht="14.25" customHeight="1">
      <c r="A179" s="193" t="s">
        <v>185</v>
      </c>
      <c r="B179" s="164">
        <v>10906650</v>
      </c>
      <c r="C179" s="162">
        <v>273375</v>
      </c>
      <c r="D179" s="170">
        <v>0.03</v>
      </c>
      <c r="E179" s="164">
        <v>1983150</v>
      </c>
      <c r="F179" s="112">
        <v>56025</v>
      </c>
      <c r="G179" s="170">
        <v>0.03</v>
      </c>
      <c r="H179" s="164">
        <v>1498500</v>
      </c>
      <c r="I179" s="112">
        <v>22950</v>
      </c>
      <c r="J179" s="170">
        <v>0.02</v>
      </c>
      <c r="K179" s="164">
        <v>14388300</v>
      </c>
      <c r="L179" s="112">
        <v>352350</v>
      </c>
      <c r="M179" s="127">
        <v>0.03</v>
      </c>
      <c r="N179" s="112">
        <v>13477725</v>
      </c>
      <c r="O179" s="173">
        <f t="shared" si="20"/>
        <v>0.9367142052917996</v>
      </c>
      <c r="P179" s="108">
        <f>Volume!K179</f>
        <v>682.8</v>
      </c>
      <c r="Q179" s="69">
        <f>Volume!J179</f>
        <v>682.5</v>
      </c>
      <c r="R179" s="237">
        <f t="shared" si="21"/>
        <v>982.001475</v>
      </c>
      <c r="S179" s="103">
        <f t="shared" si="22"/>
        <v>919.85473125</v>
      </c>
      <c r="T179" s="109">
        <f t="shared" si="23"/>
        <v>14035950</v>
      </c>
      <c r="U179" s="103">
        <f t="shared" si="24"/>
        <v>2.5103395210156774</v>
      </c>
      <c r="V179" s="103">
        <f t="shared" si="25"/>
        <v>744.3788625</v>
      </c>
      <c r="W179" s="103">
        <f t="shared" si="26"/>
        <v>135.3499875</v>
      </c>
      <c r="X179" s="103">
        <f t="shared" si="27"/>
        <v>102.272625</v>
      </c>
      <c r="Y179" s="103">
        <f t="shared" si="28"/>
        <v>958.374666</v>
      </c>
      <c r="Z179" s="237">
        <f t="shared" si="29"/>
        <v>23.62680899999998</v>
      </c>
      <c r="AA179" s="78"/>
      <c r="AB179" s="77"/>
    </row>
    <row r="180" spans="1:28" s="58" customFormat="1" ht="14.25" customHeight="1">
      <c r="A180" s="193" t="s">
        <v>205</v>
      </c>
      <c r="B180" s="164">
        <v>2368850</v>
      </c>
      <c r="C180" s="162">
        <v>14300</v>
      </c>
      <c r="D180" s="170">
        <v>0.01</v>
      </c>
      <c r="E180" s="164">
        <v>29700</v>
      </c>
      <c r="F180" s="112">
        <v>550</v>
      </c>
      <c r="G180" s="170">
        <v>0.02</v>
      </c>
      <c r="H180" s="164">
        <v>0</v>
      </c>
      <c r="I180" s="112">
        <v>0</v>
      </c>
      <c r="J180" s="170">
        <v>0</v>
      </c>
      <c r="K180" s="164">
        <v>2398550</v>
      </c>
      <c r="L180" s="112">
        <v>14850</v>
      </c>
      <c r="M180" s="127">
        <v>0.01</v>
      </c>
      <c r="N180" s="112">
        <v>2239600</v>
      </c>
      <c r="O180" s="173">
        <f t="shared" si="20"/>
        <v>0.9337307956890621</v>
      </c>
      <c r="P180" s="108">
        <f>Volume!K180</f>
        <v>784.15</v>
      </c>
      <c r="Q180" s="69">
        <f>Volume!J180</f>
        <v>779.4</v>
      </c>
      <c r="R180" s="237">
        <f t="shared" si="21"/>
        <v>186.942987</v>
      </c>
      <c r="S180" s="103">
        <f t="shared" si="22"/>
        <v>174.554424</v>
      </c>
      <c r="T180" s="109">
        <f t="shared" si="23"/>
        <v>2383700</v>
      </c>
      <c r="U180" s="103">
        <f t="shared" si="24"/>
        <v>0.6229810798338717</v>
      </c>
      <c r="V180" s="103">
        <f t="shared" si="25"/>
        <v>184.628169</v>
      </c>
      <c r="W180" s="103">
        <f t="shared" si="26"/>
        <v>2.314818</v>
      </c>
      <c r="X180" s="103">
        <f t="shared" si="27"/>
        <v>0</v>
      </c>
      <c r="Y180" s="103">
        <f t="shared" si="28"/>
        <v>186.9178355</v>
      </c>
      <c r="Z180" s="237">
        <f t="shared" si="29"/>
        <v>0.025151499999992666</v>
      </c>
      <c r="AA180" s="78"/>
      <c r="AB180" s="77"/>
    </row>
    <row r="181" spans="1:28" s="58" customFormat="1" ht="14.25" customHeight="1">
      <c r="A181" s="193" t="s">
        <v>118</v>
      </c>
      <c r="B181" s="164">
        <v>5202250</v>
      </c>
      <c r="C181" s="162">
        <v>-104750</v>
      </c>
      <c r="D181" s="170">
        <v>-0.02</v>
      </c>
      <c r="E181" s="164">
        <v>606750</v>
      </c>
      <c r="F181" s="112">
        <v>-6000</v>
      </c>
      <c r="G181" s="170">
        <v>-0.01</v>
      </c>
      <c r="H181" s="164">
        <v>110000</v>
      </c>
      <c r="I181" s="112">
        <v>-13000</v>
      </c>
      <c r="J181" s="170">
        <v>-0.11</v>
      </c>
      <c r="K181" s="164">
        <v>5919000</v>
      </c>
      <c r="L181" s="112">
        <v>-123750</v>
      </c>
      <c r="M181" s="127">
        <v>-0.02</v>
      </c>
      <c r="N181" s="112">
        <v>5183750</v>
      </c>
      <c r="O181" s="173">
        <f t="shared" si="20"/>
        <v>0.8757813819902011</v>
      </c>
      <c r="P181" s="108">
        <f>Volume!K181</f>
        <v>1166.65</v>
      </c>
      <c r="Q181" s="69">
        <f>Volume!J181</f>
        <v>1182.2</v>
      </c>
      <c r="R181" s="237">
        <f t="shared" si="21"/>
        <v>699.74418</v>
      </c>
      <c r="S181" s="103">
        <f t="shared" si="22"/>
        <v>612.822925</v>
      </c>
      <c r="T181" s="109">
        <f t="shared" si="23"/>
        <v>6042750</v>
      </c>
      <c r="U181" s="103">
        <f t="shared" si="24"/>
        <v>-2.0479086508626043</v>
      </c>
      <c r="V181" s="103">
        <f t="shared" si="25"/>
        <v>615.009995</v>
      </c>
      <c r="W181" s="103">
        <f t="shared" si="26"/>
        <v>71.729985</v>
      </c>
      <c r="X181" s="103">
        <f t="shared" si="27"/>
        <v>13.0042</v>
      </c>
      <c r="Y181" s="103">
        <f t="shared" si="28"/>
        <v>704.9774287500001</v>
      </c>
      <c r="Z181" s="237">
        <f t="shared" si="29"/>
        <v>-5.23324875000003</v>
      </c>
      <c r="AA181" s="78"/>
      <c r="AB181" s="77"/>
    </row>
    <row r="182" spans="1:28" s="58" customFormat="1" ht="14.25" customHeight="1">
      <c r="A182" s="193" t="s">
        <v>230</v>
      </c>
      <c r="B182" s="164">
        <v>1710830</v>
      </c>
      <c r="C182" s="162">
        <v>14008</v>
      </c>
      <c r="D182" s="170">
        <v>0.01</v>
      </c>
      <c r="E182" s="164">
        <v>2060</v>
      </c>
      <c r="F182" s="112">
        <v>0</v>
      </c>
      <c r="G182" s="170">
        <v>0</v>
      </c>
      <c r="H182" s="164">
        <v>206</v>
      </c>
      <c r="I182" s="112">
        <v>0</v>
      </c>
      <c r="J182" s="170">
        <v>0</v>
      </c>
      <c r="K182" s="164">
        <v>1713096</v>
      </c>
      <c r="L182" s="112">
        <v>14008</v>
      </c>
      <c r="M182" s="127">
        <v>0.01</v>
      </c>
      <c r="N182" s="112">
        <v>1630078</v>
      </c>
      <c r="O182" s="173">
        <f t="shared" si="20"/>
        <v>0.9515392015392016</v>
      </c>
      <c r="P182" s="108">
        <f>Volume!K182</f>
        <v>1312.65</v>
      </c>
      <c r="Q182" s="69">
        <f>Volume!J182</f>
        <v>1300.5</v>
      </c>
      <c r="R182" s="237">
        <f t="shared" si="21"/>
        <v>222.7881348</v>
      </c>
      <c r="S182" s="103">
        <f t="shared" si="22"/>
        <v>211.9916439</v>
      </c>
      <c r="T182" s="109">
        <f t="shared" si="23"/>
        <v>1699088</v>
      </c>
      <c r="U182" s="103">
        <f t="shared" si="24"/>
        <v>0.8244422890397671</v>
      </c>
      <c r="V182" s="103">
        <f t="shared" si="25"/>
        <v>222.4934415</v>
      </c>
      <c r="W182" s="103">
        <f t="shared" si="26"/>
        <v>0.267903</v>
      </c>
      <c r="X182" s="103">
        <f t="shared" si="27"/>
        <v>0.0267903</v>
      </c>
      <c r="Y182" s="103">
        <f t="shared" si="28"/>
        <v>223.03078632000003</v>
      </c>
      <c r="Z182" s="237">
        <f t="shared" si="29"/>
        <v>-0.2426515200000381</v>
      </c>
      <c r="AA182" s="78"/>
      <c r="AB182" s="77"/>
    </row>
    <row r="183" spans="1:28" s="58" customFormat="1" ht="14.25" customHeight="1">
      <c r="A183" s="193" t="s">
        <v>299</v>
      </c>
      <c r="B183" s="164">
        <v>3996300</v>
      </c>
      <c r="C183" s="162">
        <v>-46200</v>
      </c>
      <c r="D183" s="170">
        <v>-0.01</v>
      </c>
      <c r="E183" s="164">
        <v>123200</v>
      </c>
      <c r="F183" s="112">
        <v>0</v>
      </c>
      <c r="G183" s="170">
        <v>0</v>
      </c>
      <c r="H183" s="164">
        <v>15400</v>
      </c>
      <c r="I183" s="112">
        <v>0</v>
      </c>
      <c r="J183" s="170">
        <v>0</v>
      </c>
      <c r="K183" s="164">
        <v>4134900</v>
      </c>
      <c r="L183" s="112">
        <v>-46200</v>
      </c>
      <c r="M183" s="127">
        <v>-0.01</v>
      </c>
      <c r="N183" s="112">
        <v>3896200</v>
      </c>
      <c r="O183" s="173">
        <f t="shared" si="20"/>
        <v>0.9422718808193669</v>
      </c>
      <c r="P183" s="108">
        <f>Volume!K183</f>
        <v>53.25</v>
      </c>
      <c r="Q183" s="69">
        <f>Volume!J183</f>
        <v>52.6</v>
      </c>
      <c r="R183" s="237">
        <f t="shared" si="21"/>
        <v>21.749574</v>
      </c>
      <c r="S183" s="103">
        <f t="shared" si="22"/>
        <v>20.494012</v>
      </c>
      <c r="T183" s="109">
        <f t="shared" si="23"/>
        <v>4181100</v>
      </c>
      <c r="U183" s="103">
        <f t="shared" si="24"/>
        <v>-1.1049723756906076</v>
      </c>
      <c r="V183" s="103">
        <f t="shared" si="25"/>
        <v>21.020538</v>
      </c>
      <c r="W183" s="103">
        <f t="shared" si="26"/>
        <v>0.648032</v>
      </c>
      <c r="X183" s="103">
        <f t="shared" si="27"/>
        <v>0.081004</v>
      </c>
      <c r="Y183" s="103">
        <f t="shared" si="28"/>
        <v>22.2643575</v>
      </c>
      <c r="Z183" s="237">
        <f t="shared" si="29"/>
        <v>-0.5147835000000001</v>
      </c>
      <c r="AA183" s="78"/>
      <c r="AB183" s="77"/>
    </row>
    <row r="184" spans="1:28" s="58" customFormat="1" ht="14.25" customHeight="1">
      <c r="A184" s="193" t="s">
        <v>300</v>
      </c>
      <c r="B184" s="164">
        <v>67151700</v>
      </c>
      <c r="C184" s="162">
        <v>-3563450</v>
      </c>
      <c r="D184" s="170">
        <v>-0.05</v>
      </c>
      <c r="E184" s="164">
        <v>16416950</v>
      </c>
      <c r="F184" s="112">
        <v>-773300</v>
      </c>
      <c r="G184" s="170">
        <v>-0.04</v>
      </c>
      <c r="H184" s="164">
        <v>2717000</v>
      </c>
      <c r="I184" s="112">
        <v>-282150</v>
      </c>
      <c r="J184" s="170">
        <v>-0.09</v>
      </c>
      <c r="K184" s="164">
        <v>86285650</v>
      </c>
      <c r="L184" s="112">
        <v>-4618900</v>
      </c>
      <c r="M184" s="127">
        <v>-0.05</v>
      </c>
      <c r="N184" s="112">
        <v>82973000</v>
      </c>
      <c r="O184" s="173">
        <f t="shared" si="20"/>
        <v>0.9616083323240886</v>
      </c>
      <c r="P184" s="108">
        <f>Volume!K184</f>
        <v>27.7</v>
      </c>
      <c r="Q184" s="69">
        <f>Volume!J184</f>
        <v>29.4</v>
      </c>
      <c r="R184" s="237">
        <f t="shared" si="21"/>
        <v>253.679811</v>
      </c>
      <c r="S184" s="103">
        <f t="shared" si="22"/>
        <v>243.94062</v>
      </c>
      <c r="T184" s="109">
        <f t="shared" si="23"/>
        <v>90904550</v>
      </c>
      <c r="U184" s="103">
        <f t="shared" si="24"/>
        <v>-5.081043798137717</v>
      </c>
      <c r="V184" s="103">
        <f t="shared" si="25"/>
        <v>197.425998</v>
      </c>
      <c r="W184" s="103">
        <f t="shared" si="26"/>
        <v>48.265833</v>
      </c>
      <c r="X184" s="103">
        <f t="shared" si="27"/>
        <v>7.98798</v>
      </c>
      <c r="Y184" s="103">
        <f t="shared" si="28"/>
        <v>251.8056035</v>
      </c>
      <c r="Z184" s="237">
        <f t="shared" si="29"/>
        <v>1.8742075000000114</v>
      </c>
      <c r="AA184" s="78"/>
      <c r="AB184" s="77"/>
    </row>
    <row r="185" spans="1:28" s="58" customFormat="1" ht="14.25" customHeight="1">
      <c r="A185" s="193" t="s">
        <v>173</v>
      </c>
      <c r="B185" s="164">
        <v>6348400</v>
      </c>
      <c r="C185" s="162">
        <v>29500</v>
      </c>
      <c r="D185" s="170">
        <v>0</v>
      </c>
      <c r="E185" s="164">
        <v>587050</v>
      </c>
      <c r="F185" s="112">
        <v>-2950</v>
      </c>
      <c r="G185" s="170">
        <v>-0.01</v>
      </c>
      <c r="H185" s="164">
        <v>64900</v>
      </c>
      <c r="I185" s="112">
        <v>0</v>
      </c>
      <c r="J185" s="170">
        <v>0</v>
      </c>
      <c r="K185" s="164">
        <v>7000350</v>
      </c>
      <c r="L185" s="112">
        <v>26550</v>
      </c>
      <c r="M185" s="127">
        <v>0</v>
      </c>
      <c r="N185" s="112">
        <v>6637500</v>
      </c>
      <c r="O185" s="173">
        <f t="shared" si="20"/>
        <v>0.9481668773704172</v>
      </c>
      <c r="P185" s="108">
        <f>Volume!K185</f>
        <v>62.8</v>
      </c>
      <c r="Q185" s="69">
        <f>Volume!J185</f>
        <v>62.8</v>
      </c>
      <c r="R185" s="237">
        <f t="shared" si="21"/>
        <v>43.962198</v>
      </c>
      <c r="S185" s="103">
        <f t="shared" si="22"/>
        <v>41.6835</v>
      </c>
      <c r="T185" s="109">
        <f t="shared" si="23"/>
        <v>6973800</v>
      </c>
      <c r="U185" s="103">
        <f t="shared" si="24"/>
        <v>0.3807106598984772</v>
      </c>
      <c r="V185" s="103">
        <f t="shared" si="25"/>
        <v>39.867952</v>
      </c>
      <c r="W185" s="103">
        <f t="shared" si="26"/>
        <v>3.686674</v>
      </c>
      <c r="X185" s="103">
        <f t="shared" si="27"/>
        <v>0.407572</v>
      </c>
      <c r="Y185" s="103">
        <f t="shared" si="28"/>
        <v>43.795464</v>
      </c>
      <c r="Z185" s="237">
        <f t="shared" si="29"/>
        <v>0.16673399999999816</v>
      </c>
      <c r="AA185" s="78"/>
      <c r="AB185" s="77"/>
    </row>
    <row r="186" spans="1:28" s="58" customFormat="1" ht="14.25" customHeight="1">
      <c r="A186" s="193" t="s">
        <v>301</v>
      </c>
      <c r="B186" s="164">
        <v>969200</v>
      </c>
      <c r="C186" s="162">
        <v>2400</v>
      </c>
      <c r="D186" s="170">
        <v>0</v>
      </c>
      <c r="E186" s="164">
        <v>0</v>
      </c>
      <c r="F186" s="112">
        <v>0</v>
      </c>
      <c r="G186" s="170">
        <v>0</v>
      </c>
      <c r="H186" s="164">
        <v>0</v>
      </c>
      <c r="I186" s="112">
        <v>0</v>
      </c>
      <c r="J186" s="170">
        <v>0</v>
      </c>
      <c r="K186" s="164">
        <v>969200</v>
      </c>
      <c r="L186" s="112">
        <v>2400</v>
      </c>
      <c r="M186" s="127">
        <v>0</v>
      </c>
      <c r="N186" s="112">
        <v>955800</v>
      </c>
      <c r="O186" s="173">
        <f t="shared" si="20"/>
        <v>0.9861741642591828</v>
      </c>
      <c r="P186" s="108">
        <f>Volume!K186</f>
        <v>957.85</v>
      </c>
      <c r="Q186" s="69">
        <f>Volume!J186</f>
        <v>967.05</v>
      </c>
      <c r="R186" s="237">
        <f t="shared" si="21"/>
        <v>93.726486</v>
      </c>
      <c r="S186" s="103">
        <f t="shared" si="22"/>
        <v>92.430639</v>
      </c>
      <c r="T186" s="109">
        <f t="shared" si="23"/>
        <v>966800</v>
      </c>
      <c r="U186" s="103">
        <f t="shared" si="24"/>
        <v>0.24824162184526274</v>
      </c>
      <c r="V186" s="103">
        <f t="shared" si="25"/>
        <v>93.726486</v>
      </c>
      <c r="W186" s="103">
        <f t="shared" si="26"/>
        <v>0</v>
      </c>
      <c r="X186" s="103">
        <f t="shared" si="27"/>
        <v>0</v>
      </c>
      <c r="Y186" s="103">
        <f t="shared" si="28"/>
        <v>92.604938</v>
      </c>
      <c r="Z186" s="237">
        <f t="shared" si="29"/>
        <v>1.12154799999999</v>
      </c>
      <c r="AA186" s="78"/>
      <c r="AB186" s="77"/>
    </row>
    <row r="187" spans="1:28" s="58" customFormat="1" ht="14.25" customHeight="1">
      <c r="A187" s="193" t="s">
        <v>82</v>
      </c>
      <c r="B187" s="164">
        <v>13887300</v>
      </c>
      <c r="C187" s="162">
        <v>50400</v>
      </c>
      <c r="D187" s="170">
        <v>0</v>
      </c>
      <c r="E187" s="164">
        <v>403200</v>
      </c>
      <c r="F187" s="112">
        <v>-4200</v>
      </c>
      <c r="G187" s="170">
        <v>-0.01</v>
      </c>
      <c r="H187" s="164">
        <v>75600</v>
      </c>
      <c r="I187" s="112">
        <v>2100</v>
      </c>
      <c r="J187" s="170">
        <v>0.03</v>
      </c>
      <c r="K187" s="164">
        <v>14366100</v>
      </c>
      <c r="L187" s="112">
        <v>48300</v>
      </c>
      <c r="M187" s="127">
        <v>0</v>
      </c>
      <c r="N187" s="112">
        <v>12765900</v>
      </c>
      <c r="O187" s="173">
        <f t="shared" si="20"/>
        <v>0.8886127759099547</v>
      </c>
      <c r="P187" s="108">
        <f>Volume!K187</f>
        <v>149.9</v>
      </c>
      <c r="Q187" s="69">
        <f>Volume!J187</f>
        <v>150.4</v>
      </c>
      <c r="R187" s="237">
        <f t="shared" si="21"/>
        <v>216.066144</v>
      </c>
      <c r="S187" s="103">
        <f t="shared" si="22"/>
        <v>191.999136</v>
      </c>
      <c r="T187" s="109">
        <f t="shared" si="23"/>
        <v>14317800</v>
      </c>
      <c r="U187" s="103">
        <f t="shared" si="24"/>
        <v>0.33734232912877676</v>
      </c>
      <c r="V187" s="103">
        <f t="shared" si="25"/>
        <v>208.864992</v>
      </c>
      <c r="W187" s="103">
        <f t="shared" si="26"/>
        <v>6.064128</v>
      </c>
      <c r="X187" s="103">
        <f t="shared" si="27"/>
        <v>1.137024</v>
      </c>
      <c r="Y187" s="103">
        <f t="shared" si="28"/>
        <v>214.623822</v>
      </c>
      <c r="Z187" s="237">
        <f t="shared" si="29"/>
        <v>1.4423220000000185</v>
      </c>
      <c r="AA187" s="78"/>
      <c r="AB187" s="77"/>
    </row>
    <row r="188" spans="1:28" s="58" customFormat="1" ht="14.25" customHeight="1">
      <c r="A188" s="193" t="s">
        <v>427</v>
      </c>
      <c r="B188" s="164">
        <v>424200</v>
      </c>
      <c r="C188" s="162">
        <v>44100</v>
      </c>
      <c r="D188" s="170">
        <v>0.12</v>
      </c>
      <c r="E188" s="164">
        <v>700</v>
      </c>
      <c r="F188" s="112">
        <v>0</v>
      </c>
      <c r="G188" s="170">
        <v>0</v>
      </c>
      <c r="H188" s="164">
        <v>0</v>
      </c>
      <c r="I188" s="112">
        <v>0</v>
      </c>
      <c r="J188" s="170">
        <v>0</v>
      </c>
      <c r="K188" s="164">
        <v>424900</v>
      </c>
      <c r="L188" s="112">
        <v>44100</v>
      </c>
      <c r="M188" s="127">
        <v>0.12</v>
      </c>
      <c r="N188" s="112">
        <v>401800</v>
      </c>
      <c r="O188" s="173">
        <f t="shared" si="20"/>
        <v>0.9456342668863262</v>
      </c>
      <c r="P188" s="108">
        <f>Volume!K188</f>
        <v>305.9</v>
      </c>
      <c r="Q188" s="69">
        <f>Volume!J188</f>
        <v>300.9</v>
      </c>
      <c r="R188" s="237">
        <f t="shared" si="21"/>
        <v>12.785241</v>
      </c>
      <c r="S188" s="103">
        <f t="shared" si="22"/>
        <v>12.090161999999998</v>
      </c>
      <c r="T188" s="109">
        <f t="shared" si="23"/>
        <v>380800</v>
      </c>
      <c r="U188" s="103">
        <f t="shared" si="24"/>
        <v>11.580882352941178</v>
      </c>
      <c r="V188" s="103">
        <f t="shared" si="25"/>
        <v>12.764178</v>
      </c>
      <c r="W188" s="103">
        <f t="shared" si="26"/>
        <v>0.021063</v>
      </c>
      <c r="X188" s="103">
        <f t="shared" si="27"/>
        <v>0</v>
      </c>
      <c r="Y188" s="103">
        <f t="shared" si="28"/>
        <v>11.648671999999998</v>
      </c>
      <c r="Z188" s="237">
        <f t="shared" si="29"/>
        <v>1.1365690000000015</v>
      </c>
      <c r="AA188" s="78"/>
      <c r="AB188" s="77"/>
    </row>
    <row r="189" spans="1:28" s="58" customFormat="1" ht="14.25" customHeight="1">
      <c r="A189" s="193" t="s">
        <v>428</v>
      </c>
      <c r="B189" s="164">
        <v>4757400</v>
      </c>
      <c r="C189" s="162">
        <v>378450</v>
      </c>
      <c r="D189" s="170">
        <v>0.09</v>
      </c>
      <c r="E189" s="164">
        <v>342000</v>
      </c>
      <c r="F189" s="112">
        <v>9000</v>
      </c>
      <c r="G189" s="170">
        <v>0.03</v>
      </c>
      <c r="H189" s="164">
        <v>34650</v>
      </c>
      <c r="I189" s="112">
        <v>450</v>
      </c>
      <c r="J189" s="170">
        <v>0.01</v>
      </c>
      <c r="K189" s="164">
        <v>5134050</v>
      </c>
      <c r="L189" s="112">
        <v>387900</v>
      </c>
      <c r="M189" s="127">
        <v>0.08</v>
      </c>
      <c r="N189" s="112">
        <v>4728150</v>
      </c>
      <c r="O189" s="173">
        <f t="shared" si="20"/>
        <v>0.9209396090805504</v>
      </c>
      <c r="P189" s="108">
        <f>Volume!K189</f>
        <v>549.4</v>
      </c>
      <c r="Q189" s="69">
        <f>Volume!J189</f>
        <v>543.8</v>
      </c>
      <c r="R189" s="237">
        <f t="shared" si="21"/>
        <v>279.189639</v>
      </c>
      <c r="S189" s="103">
        <f t="shared" si="22"/>
        <v>257.116797</v>
      </c>
      <c r="T189" s="109">
        <f t="shared" si="23"/>
        <v>4746150</v>
      </c>
      <c r="U189" s="103">
        <f t="shared" si="24"/>
        <v>8.172940172560917</v>
      </c>
      <c r="V189" s="103">
        <f t="shared" si="25"/>
        <v>258.707412</v>
      </c>
      <c r="W189" s="103">
        <f t="shared" si="26"/>
        <v>18.597959999999997</v>
      </c>
      <c r="X189" s="103">
        <f t="shared" si="27"/>
        <v>1.884267</v>
      </c>
      <c r="Y189" s="103">
        <f t="shared" si="28"/>
        <v>260.753481</v>
      </c>
      <c r="Z189" s="237">
        <f t="shared" si="29"/>
        <v>18.436157999999978</v>
      </c>
      <c r="AA189" s="78"/>
      <c r="AB189" s="77"/>
    </row>
    <row r="190" spans="1:28" s="58" customFormat="1" ht="14.25" customHeight="1">
      <c r="A190" s="193" t="s">
        <v>153</v>
      </c>
      <c r="B190" s="164">
        <v>652950</v>
      </c>
      <c r="C190" s="162">
        <v>18450</v>
      </c>
      <c r="D190" s="170">
        <v>0.03</v>
      </c>
      <c r="E190" s="164">
        <v>2250</v>
      </c>
      <c r="F190" s="112">
        <v>0</v>
      </c>
      <c r="G190" s="170">
        <v>0</v>
      </c>
      <c r="H190" s="164">
        <v>450</v>
      </c>
      <c r="I190" s="112">
        <v>0</v>
      </c>
      <c r="J190" s="170">
        <v>0</v>
      </c>
      <c r="K190" s="164">
        <v>655650</v>
      </c>
      <c r="L190" s="112">
        <v>18450</v>
      </c>
      <c r="M190" s="127">
        <v>0.03</v>
      </c>
      <c r="N190" s="112">
        <v>618750</v>
      </c>
      <c r="O190" s="173">
        <f t="shared" si="20"/>
        <v>0.9437199725463281</v>
      </c>
      <c r="P190" s="108">
        <f>Volume!K190</f>
        <v>656.2</v>
      </c>
      <c r="Q190" s="69">
        <f>Volume!J190</f>
        <v>650.1</v>
      </c>
      <c r="R190" s="237">
        <f t="shared" si="21"/>
        <v>42.6238065</v>
      </c>
      <c r="S190" s="103">
        <f t="shared" si="22"/>
        <v>40.2249375</v>
      </c>
      <c r="T190" s="109">
        <f t="shared" si="23"/>
        <v>637200</v>
      </c>
      <c r="U190" s="103">
        <f t="shared" si="24"/>
        <v>2.8954802259887007</v>
      </c>
      <c r="V190" s="103">
        <f t="shared" si="25"/>
        <v>42.4482795</v>
      </c>
      <c r="W190" s="103">
        <f t="shared" si="26"/>
        <v>0.1462725</v>
      </c>
      <c r="X190" s="103">
        <f t="shared" si="27"/>
        <v>0.0292545</v>
      </c>
      <c r="Y190" s="103">
        <f t="shared" si="28"/>
        <v>41.813064</v>
      </c>
      <c r="Z190" s="237">
        <f t="shared" si="29"/>
        <v>0.8107425000000035</v>
      </c>
      <c r="AA190" s="78"/>
      <c r="AB190" s="77"/>
    </row>
    <row r="191" spans="1:28" s="58" customFormat="1" ht="14.25" customHeight="1">
      <c r="A191" s="193" t="s">
        <v>154</v>
      </c>
      <c r="B191" s="164">
        <v>7438200</v>
      </c>
      <c r="C191" s="162">
        <v>213900</v>
      </c>
      <c r="D191" s="170">
        <v>0.03</v>
      </c>
      <c r="E191" s="164">
        <v>420900</v>
      </c>
      <c r="F191" s="112">
        <v>-20700</v>
      </c>
      <c r="G191" s="170">
        <v>-0.05</v>
      </c>
      <c r="H191" s="164">
        <v>0</v>
      </c>
      <c r="I191" s="112">
        <v>0</v>
      </c>
      <c r="J191" s="170">
        <v>0</v>
      </c>
      <c r="K191" s="164">
        <v>7859100</v>
      </c>
      <c r="L191" s="112">
        <v>193200</v>
      </c>
      <c r="M191" s="127">
        <v>0.03</v>
      </c>
      <c r="N191" s="112">
        <v>7024200</v>
      </c>
      <c r="O191" s="173">
        <f t="shared" si="20"/>
        <v>0.8937664618086041</v>
      </c>
      <c r="P191" s="108">
        <f>Volume!K191</f>
        <v>55.05</v>
      </c>
      <c r="Q191" s="69">
        <f>Volume!J191</f>
        <v>55.15</v>
      </c>
      <c r="R191" s="237">
        <f t="shared" si="21"/>
        <v>43.3429365</v>
      </c>
      <c r="S191" s="103">
        <f t="shared" si="22"/>
        <v>38.738463</v>
      </c>
      <c r="T191" s="109">
        <f t="shared" si="23"/>
        <v>7665900</v>
      </c>
      <c r="U191" s="103">
        <f t="shared" si="24"/>
        <v>2.5202520252025202</v>
      </c>
      <c r="V191" s="103">
        <f t="shared" si="25"/>
        <v>41.021673</v>
      </c>
      <c r="W191" s="103">
        <f t="shared" si="26"/>
        <v>2.3212635</v>
      </c>
      <c r="X191" s="103">
        <f t="shared" si="27"/>
        <v>0</v>
      </c>
      <c r="Y191" s="103">
        <f t="shared" si="28"/>
        <v>42.2007795</v>
      </c>
      <c r="Z191" s="237">
        <f t="shared" si="29"/>
        <v>1.1421569999999974</v>
      </c>
      <c r="AA191" s="78"/>
      <c r="AB191" s="77"/>
    </row>
    <row r="192" spans="1:28" s="58" customFormat="1" ht="14.25" customHeight="1">
      <c r="A192" s="193" t="s">
        <v>302</v>
      </c>
      <c r="B192" s="164">
        <v>9630000</v>
      </c>
      <c r="C192" s="162">
        <v>255600</v>
      </c>
      <c r="D192" s="170">
        <v>0.03</v>
      </c>
      <c r="E192" s="164">
        <v>399600</v>
      </c>
      <c r="F192" s="112">
        <v>14400</v>
      </c>
      <c r="G192" s="170">
        <v>0.04</v>
      </c>
      <c r="H192" s="164">
        <v>104400</v>
      </c>
      <c r="I192" s="112">
        <v>0</v>
      </c>
      <c r="J192" s="170">
        <v>0</v>
      </c>
      <c r="K192" s="164">
        <v>10134000</v>
      </c>
      <c r="L192" s="112">
        <v>270000</v>
      </c>
      <c r="M192" s="127">
        <v>0.03</v>
      </c>
      <c r="N192" s="112">
        <v>9568800</v>
      </c>
      <c r="O192" s="173">
        <f t="shared" si="20"/>
        <v>0.9442273534635879</v>
      </c>
      <c r="P192" s="108">
        <f>Volume!K192</f>
        <v>131.65</v>
      </c>
      <c r="Q192" s="69">
        <f>Volume!J192</f>
        <v>133.35</v>
      </c>
      <c r="R192" s="237">
        <f t="shared" si="21"/>
        <v>135.13689</v>
      </c>
      <c r="S192" s="103">
        <f t="shared" si="22"/>
        <v>127.599948</v>
      </c>
      <c r="T192" s="109">
        <f t="shared" si="23"/>
        <v>9864000</v>
      </c>
      <c r="U192" s="103">
        <f t="shared" si="24"/>
        <v>2.737226277372263</v>
      </c>
      <c r="V192" s="103">
        <f t="shared" si="25"/>
        <v>128.41605</v>
      </c>
      <c r="W192" s="103">
        <f t="shared" si="26"/>
        <v>5.328666</v>
      </c>
      <c r="X192" s="103">
        <f t="shared" si="27"/>
        <v>1.392174</v>
      </c>
      <c r="Y192" s="103">
        <f t="shared" si="28"/>
        <v>129.85956</v>
      </c>
      <c r="Z192" s="237">
        <f t="shared" si="29"/>
        <v>5.277330000000006</v>
      </c>
      <c r="AA192" s="78"/>
      <c r="AB192" s="77"/>
    </row>
    <row r="193" spans="1:28" s="58" customFormat="1" ht="14.25" customHeight="1">
      <c r="A193" s="193" t="s">
        <v>155</v>
      </c>
      <c r="B193" s="164">
        <v>2069550</v>
      </c>
      <c r="C193" s="162">
        <v>-2100</v>
      </c>
      <c r="D193" s="170">
        <v>0</v>
      </c>
      <c r="E193" s="164">
        <v>8925</v>
      </c>
      <c r="F193" s="112">
        <v>0</v>
      </c>
      <c r="G193" s="170">
        <v>0</v>
      </c>
      <c r="H193" s="164">
        <v>0</v>
      </c>
      <c r="I193" s="112">
        <v>0</v>
      </c>
      <c r="J193" s="170">
        <v>0</v>
      </c>
      <c r="K193" s="164">
        <v>2078475</v>
      </c>
      <c r="L193" s="112">
        <v>-2100</v>
      </c>
      <c r="M193" s="127">
        <v>0</v>
      </c>
      <c r="N193" s="112">
        <v>1869525</v>
      </c>
      <c r="O193" s="173">
        <f t="shared" si="20"/>
        <v>0.8994695630209649</v>
      </c>
      <c r="P193" s="108">
        <f>Volume!K193</f>
        <v>489.9</v>
      </c>
      <c r="Q193" s="69">
        <f>Volume!J193</f>
        <v>487.45</v>
      </c>
      <c r="R193" s="237">
        <f t="shared" si="21"/>
        <v>101.315263875</v>
      </c>
      <c r="S193" s="103">
        <f t="shared" si="22"/>
        <v>91.129996125</v>
      </c>
      <c r="T193" s="109">
        <f t="shared" si="23"/>
        <v>2080575</v>
      </c>
      <c r="U193" s="103">
        <f t="shared" si="24"/>
        <v>-0.10093363613424174</v>
      </c>
      <c r="V193" s="103">
        <f t="shared" si="25"/>
        <v>100.88021475</v>
      </c>
      <c r="W193" s="103">
        <f t="shared" si="26"/>
        <v>0.435049125</v>
      </c>
      <c r="X193" s="103">
        <f t="shared" si="27"/>
        <v>0</v>
      </c>
      <c r="Y193" s="103">
        <f t="shared" si="28"/>
        <v>101.92736925</v>
      </c>
      <c r="Z193" s="237">
        <f t="shared" si="29"/>
        <v>-0.6121053749999987</v>
      </c>
      <c r="AA193" s="78"/>
      <c r="AB193" s="77"/>
    </row>
    <row r="194" spans="1:28" s="58" customFormat="1" ht="14.25" customHeight="1">
      <c r="A194" s="193" t="s">
        <v>38</v>
      </c>
      <c r="B194" s="164">
        <v>8758200</v>
      </c>
      <c r="C194" s="162">
        <v>414000</v>
      </c>
      <c r="D194" s="170">
        <v>0.05</v>
      </c>
      <c r="E194" s="164">
        <v>223800</v>
      </c>
      <c r="F194" s="112">
        <v>11400</v>
      </c>
      <c r="G194" s="170">
        <v>0.05</v>
      </c>
      <c r="H194" s="164">
        <v>6000</v>
      </c>
      <c r="I194" s="112">
        <v>0</v>
      </c>
      <c r="J194" s="170">
        <v>0</v>
      </c>
      <c r="K194" s="164">
        <v>8988000</v>
      </c>
      <c r="L194" s="112">
        <v>425400</v>
      </c>
      <c r="M194" s="127">
        <v>0.05</v>
      </c>
      <c r="N194" s="112">
        <v>7312200</v>
      </c>
      <c r="O194" s="173">
        <f t="shared" si="20"/>
        <v>0.8135514018691589</v>
      </c>
      <c r="P194" s="108">
        <f>Volume!K194</f>
        <v>506.35</v>
      </c>
      <c r="Q194" s="69">
        <f>Volume!J194</f>
        <v>505.15</v>
      </c>
      <c r="R194" s="237">
        <f t="shared" si="21"/>
        <v>454.02882</v>
      </c>
      <c r="S194" s="103">
        <f t="shared" si="22"/>
        <v>369.375783</v>
      </c>
      <c r="T194" s="109">
        <f t="shared" si="23"/>
        <v>8562600</v>
      </c>
      <c r="U194" s="103">
        <f t="shared" si="24"/>
        <v>4.9681171606754955</v>
      </c>
      <c r="V194" s="103">
        <f t="shared" si="25"/>
        <v>442.420473</v>
      </c>
      <c r="W194" s="103">
        <f t="shared" si="26"/>
        <v>11.305257</v>
      </c>
      <c r="X194" s="103">
        <f t="shared" si="27"/>
        <v>0.30309</v>
      </c>
      <c r="Y194" s="103">
        <f t="shared" si="28"/>
        <v>433.567251</v>
      </c>
      <c r="Z194" s="237">
        <f t="shared" si="29"/>
        <v>20.461568999999997</v>
      </c>
      <c r="AA194" s="78"/>
      <c r="AB194" s="77"/>
    </row>
    <row r="195" spans="1:28" s="58" customFormat="1" ht="14.25" customHeight="1">
      <c r="A195" s="193" t="s">
        <v>156</v>
      </c>
      <c r="B195" s="164">
        <v>768600</v>
      </c>
      <c r="C195" s="162">
        <v>136200</v>
      </c>
      <c r="D195" s="170">
        <v>0.22</v>
      </c>
      <c r="E195" s="164">
        <v>0</v>
      </c>
      <c r="F195" s="112">
        <v>0</v>
      </c>
      <c r="G195" s="170">
        <v>0</v>
      </c>
      <c r="H195" s="164">
        <v>0</v>
      </c>
      <c r="I195" s="112">
        <v>0</v>
      </c>
      <c r="J195" s="170">
        <v>0</v>
      </c>
      <c r="K195" s="164">
        <v>768600</v>
      </c>
      <c r="L195" s="112">
        <v>136200</v>
      </c>
      <c r="M195" s="127">
        <v>0.22</v>
      </c>
      <c r="N195" s="112">
        <v>751800</v>
      </c>
      <c r="O195" s="173">
        <f t="shared" si="20"/>
        <v>0.9781420765027322</v>
      </c>
      <c r="P195" s="108">
        <f>Volume!K195</f>
        <v>386.75</v>
      </c>
      <c r="Q195" s="69">
        <f>Volume!J195</f>
        <v>394.95</v>
      </c>
      <c r="R195" s="237">
        <f t="shared" si="21"/>
        <v>30.355857</v>
      </c>
      <c r="S195" s="103">
        <f t="shared" si="22"/>
        <v>29.692341</v>
      </c>
      <c r="T195" s="109">
        <f t="shared" si="23"/>
        <v>632400</v>
      </c>
      <c r="U195" s="103">
        <f t="shared" si="24"/>
        <v>21.537001897533205</v>
      </c>
      <c r="V195" s="103">
        <f t="shared" si="25"/>
        <v>30.355857</v>
      </c>
      <c r="W195" s="103">
        <f t="shared" si="26"/>
        <v>0</v>
      </c>
      <c r="X195" s="103">
        <f t="shared" si="27"/>
        <v>0</v>
      </c>
      <c r="Y195" s="103">
        <f t="shared" si="28"/>
        <v>24.45807</v>
      </c>
      <c r="Z195" s="237">
        <f t="shared" si="29"/>
        <v>5.897787000000001</v>
      </c>
      <c r="AA195" s="78"/>
      <c r="AB195" s="77"/>
    </row>
    <row r="196" spans="1:28" s="58" customFormat="1" ht="14.25" customHeight="1">
      <c r="A196" s="193" t="s">
        <v>392</v>
      </c>
      <c r="B196" s="164">
        <v>4626300</v>
      </c>
      <c r="C196" s="162">
        <v>-36400</v>
      </c>
      <c r="D196" s="170">
        <v>-0.01</v>
      </c>
      <c r="E196" s="164">
        <v>11200</v>
      </c>
      <c r="F196" s="112">
        <v>0</v>
      </c>
      <c r="G196" s="170">
        <v>0</v>
      </c>
      <c r="H196" s="164">
        <v>1400</v>
      </c>
      <c r="I196" s="112">
        <v>0</v>
      </c>
      <c r="J196" s="170">
        <v>0</v>
      </c>
      <c r="K196" s="164">
        <v>4638900</v>
      </c>
      <c r="L196" s="112">
        <v>-36400</v>
      </c>
      <c r="M196" s="127">
        <v>-0.01</v>
      </c>
      <c r="N196" s="112">
        <v>4297300</v>
      </c>
      <c r="O196" s="173">
        <f t="shared" si="20"/>
        <v>0.9263618530255018</v>
      </c>
      <c r="P196" s="108">
        <f>Volume!K196</f>
        <v>326.65</v>
      </c>
      <c r="Q196" s="69">
        <f>Volume!J196</f>
        <v>333.95</v>
      </c>
      <c r="R196" s="237">
        <f t="shared" si="21"/>
        <v>154.9160655</v>
      </c>
      <c r="S196" s="103">
        <f t="shared" si="22"/>
        <v>143.5083335</v>
      </c>
      <c r="T196" s="109">
        <f t="shared" si="23"/>
        <v>4675300</v>
      </c>
      <c r="U196" s="103">
        <f t="shared" si="24"/>
        <v>-0.7785596646204522</v>
      </c>
      <c r="V196" s="103">
        <f t="shared" si="25"/>
        <v>154.4952885</v>
      </c>
      <c r="W196" s="103">
        <f t="shared" si="26"/>
        <v>0.374024</v>
      </c>
      <c r="X196" s="103">
        <f t="shared" si="27"/>
        <v>0.046753</v>
      </c>
      <c r="Y196" s="103">
        <f t="shared" si="28"/>
        <v>152.7186745</v>
      </c>
      <c r="Z196" s="237">
        <f t="shared" si="29"/>
        <v>2.1973910000000103</v>
      </c>
      <c r="AA196" s="78"/>
      <c r="AB196" s="77"/>
    </row>
    <row r="197" spans="1:27" s="2" customFormat="1" ht="15" customHeight="1" hidden="1" thickBot="1">
      <c r="A197" s="72"/>
      <c r="B197" s="162">
        <f>SUM(B4:B196)</f>
        <v>1578305042</v>
      </c>
      <c r="C197" s="162">
        <f>SUM(C4:C196)</f>
        <v>18497638</v>
      </c>
      <c r="D197" s="335">
        <f>C197/B197</f>
        <v>0.01171993848322256</v>
      </c>
      <c r="E197" s="162">
        <f>SUM(E4:E196)</f>
        <v>225007147</v>
      </c>
      <c r="F197" s="162">
        <f>SUM(F4:F196)</f>
        <v>2462092</v>
      </c>
      <c r="G197" s="335">
        <f>F197/E197</f>
        <v>0.01094228353555365</v>
      </c>
      <c r="H197" s="162">
        <f>SUM(H4:H196)</f>
        <v>78778014</v>
      </c>
      <c r="I197" s="162">
        <f>SUM(I4:I196)</f>
        <v>1752208</v>
      </c>
      <c r="J197" s="335">
        <f>I197/H197</f>
        <v>0.022242347972874766</v>
      </c>
      <c r="K197" s="162">
        <f>SUM(K4:K196)</f>
        <v>1882090203</v>
      </c>
      <c r="L197" s="162">
        <f>SUM(L4:L196)</f>
        <v>22711938</v>
      </c>
      <c r="M197" s="335">
        <f>L197/K197</f>
        <v>0.012067401426242906</v>
      </c>
      <c r="N197" s="112">
        <f>SUM(N4:N196)</f>
        <v>1672790971</v>
      </c>
      <c r="O197" s="346"/>
      <c r="P197" s="169"/>
      <c r="Q197" s="14"/>
      <c r="R197" s="238">
        <f>SUM(R4:R196)</f>
        <v>89769.76837144507</v>
      </c>
      <c r="S197" s="103">
        <f>SUM(S4:S196)</f>
        <v>75210.29870327993</v>
      </c>
      <c r="T197" s="109">
        <f>SUM(T4:T196)</f>
        <v>1859378265</v>
      </c>
      <c r="U197" s="285"/>
      <c r="V197" s="103">
        <f>SUM(V4:V196)</f>
        <v>63414.21013183501</v>
      </c>
      <c r="W197" s="103">
        <f>SUM(W4:W196)</f>
        <v>11845.681676085002</v>
      </c>
      <c r="X197" s="103">
        <f>SUM(X4:X196)</f>
        <v>14509.87656352501</v>
      </c>
      <c r="Y197" s="103">
        <f>SUM(Y4:Y196)</f>
        <v>86564.75634916997</v>
      </c>
      <c r="Z197" s="103">
        <f>SUM(Z4:Z196)</f>
        <v>3205.0120222750065</v>
      </c>
      <c r="AA197" s="75"/>
    </row>
    <row r="198" spans="2:27" s="2" customFormat="1" ht="15" customHeight="1" hidden="1">
      <c r="B198" s="5"/>
      <c r="C198" s="5"/>
      <c r="D198" s="127"/>
      <c r="E198" s="1">
        <f>H197/E197</f>
        <v>0.3501133855094834</v>
      </c>
      <c r="F198" s="5"/>
      <c r="G198" s="62"/>
      <c r="H198" s="5"/>
      <c r="I198" s="5"/>
      <c r="J198" s="62"/>
      <c r="K198" s="5"/>
      <c r="L198" s="5"/>
      <c r="M198" s="62"/>
      <c r="N198" s="112"/>
      <c r="O198" s="3"/>
      <c r="P198" s="108"/>
      <c r="Q198" s="69"/>
      <c r="R198" s="103"/>
      <c r="S198" s="103"/>
      <c r="T198" s="109"/>
      <c r="U198" s="103"/>
      <c r="V198" s="103"/>
      <c r="W198" s="103"/>
      <c r="X198" s="103"/>
      <c r="Y198" s="103"/>
      <c r="Z198" s="103"/>
      <c r="AA198" s="75"/>
    </row>
    <row r="199" spans="2:27" s="2" customFormat="1" ht="15" customHeight="1">
      <c r="B199" s="5"/>
      <c r="C199" s="5"/>
      <c r="D199" s="127"/>
      <c r="E199" s="1"/>
      <c r="F199" s="5"/>
      <c r="G199" s="62"/>
      <c r="H199" s="5"/>
      <c r="I199" s="5"/>
      <c r="J199" s="62"/>
      <c r="K199" s="5"/>
      <c r="L199" s="5"/>
      <c r="M199" s="62"/>
      <c r="N199" s="112"/>
      <c r="O199" s="107"/>
      <c r="P199" s="108"/>
      <c r="Q199" s="69"/>
      <c r="R199" s="103"/>
      <c r="S199" s="103"/>
      <c r="T199" s="109"/>
      <c r="U199" s="103"/>
      <c r="V199" s="103"/>
      <c r="W199" s="103"/>
      <c r="X199" s="103"/>
      <c r="Y199" s="103"/>
      <c r="Z199" s="103"/>
      <c r="AA199" s="1"/>
    </row>
    <row r="200" spans="1:25" ht="14.25">
      <c r="A200" s="2"/>
      <c r="B200" s="5"/>
      <c r="C200" s="5"/>
      <c r="D200" s="127"/>
      <c r="E200" s="5"/>
      <c r="F200" s="5"/>
      <c r="G200" s="62"/>
      <c r="H200" s="5"/>
      <c r="I200" s="5"/>
      <c r="J200" s="62"/>
      <c r="K200" s="5"/>
      <c r="L200" s="5"/>
      <c r="M200" s="62"/>
      <c r="N200" s="112"/>
      <c r="O200" s="107"/>
      <c r="P200" s="2"/>
      <c r="Q200" s="2"/>
      <c r="R200" s="1"/>
      <c r="S200" s="1"/>
      <c r="T200" s="79"/>
      <c r="U200" s="2"/>
      <c r="V200" s="2"/>
      <c r="W200" s="2"/>
      <c r="X200" s="2"/>
      <c r="Y200" s="2"/>
    </row>
    <row r="201" spans="1:14" ht="13.5" thickBot="1">
      <c r="A201" s="63" t="s">
        <v>109</v>
      </c>
      <c r="B201" s="121"/>
      <c r="C201" s="124"/>
      <c r="D201" s="128"/>
      <c r="F201" s="119"/>
      <c r="N201" s="112"/>
    </row>
    <row r="202" spans="1:14" ht="13.5" thickBot="1">
      <c r="A202" s="199" t="s">
        <v>108</v>
      </c>
      <c r="B202" s="340" t="s">
        <v>106</v>
      </c>
      <c r="C202" s="341" t="s">
        <v>70</v>
      </c>
      <c r="D202" s="342" t="s">
        <v>107</v>
      </c>
      <c r="F202" s="125"/>
      <c r="G202" s="62"/>
      <c r="H202" s="5"/>
      <c r="N202" s="112"/>
    </row>
    <row r="203" spans="1:14" ht="12.75">
      <c r="A203" s="336" t="s">
        <v>10</v>
      </c>
      <c r="B203" s="343">
        <f>B197/10000000</f>
        <v>157.8305042</v>
      </c>
      <c r="C203" s="344">
        <f>C197/10000000</f>
        <v>1.8497638</v>
      </c>
      <c r="D203" s="345">
        <f>D197</f>
        <v>0.01171993848322256</v>
      </c>
      <c r="F203" s="125"/>
      <c r="H203" s="5"/>
      <c r="N203" s="112"/>
    </row>
    <row r="204" spans="1:14" ht="12.75">
      <c r="A204" s="337" t="s">
        <v>87</v>
      </c>
      <c r="B204" s="196">
        <f>E197/10000000</f>
        <v>22.5007147</v>
      </c>
      <c r="C204" s="195">
        <f>F197/10000000</f>
        <v>0.2462092</v>
      </c>
      <c r="D204" s="256">
        <f>G197</f>
        <v>0.01094228353555365</v>
      </c>
      <c r="F204" s="125"/>
      <c r="G204" s="62"/>
      <c r="N204" s="112"/>
    </row>
    <row r="205" spans="1:14" ht="12.75">
      <c r="A205" s="338" t="s">
        <v>85</v>
      </c>
      <c r="B205" s="196">
        <f>H197/10000000</f>
        <v>7.8778014</v>
      </c>
      <c r="C205" s="195">
        <f>I197/10000000</f>
        <v>0.1752208</v>
      </c>
      <c r="D205" s="256">
        <f>J197</f>
        <v>0.022242347972874766</v>
      </c>
      <c r="F205" s="125"/>
      <c r="N205" s="112"/>
    </row>
    <row r="206" spans="1:14" ht="13.5" thickBot="1">
      <c r="A206" s="339" t="s">
        <v>86</v>
      </c>
      <c r="B206" s="197">
        <f>K197/10000000</f>
        <v>188.2090203</v>
      </c>
      <c r="C206" s="198">
        <f>L197/10000000</f>
        <v>2.2711938</v>
      </c>
      <c r="D206" s="257">
        <f>M197</f>
        <v>0.012067401426242906</v>
      </c>
      <c r="F206" s="126"/>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spans="2:14" ht="12.75">
      <c r="B240" s="369"/>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row r="770" ht="12.75">
      <c r="N770" s="112"/>
    </row>
    <row r="771" ht="12.75">
      <c r="N771"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9"/>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D237" sqref="D237"/>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11" t="s">
        <v>117</v>
      </c>
      <c r="C2" s="412"/>
      <c r="D2" s="413"/>
      <c r="E2" s="413"/>
      <c r="F2" s="413"/>
      <c r="G2" s="413"/>
      <c r="H2" s="413"/>
      <c r="I2" s="413"/>
      <c r="J2" s="414" t="s">
        <v>110</v>
      </c>
      <c r="K2" s="415"/>
      <c r="L2" s="415"/>
      <c r="M2" s="416"/>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4523</v>
      </c>
      <c r="C4" s="315">
        <v>0.17</v>
      </c>
      <c r="D4" s="314">
        <v>0</v>
      </c>
      <c r="E4" s="315">
        <v>0</v>
      </c>
      <c r="F4" s="314">
        <v>0</v>
      </c>
      <c r="G4" s="315">
        <v>0</v>
      </c>
      <c r="H4" s="314">
        <v>4523</v>
      </c>
      <c r="I4" s="317">
        <v>0.17</v>
      </c>
      <c r="J4" s="263">
        <v>7137.9</v>
      </c>
      <c r="K4" s="258">
        <v>7068.8</v>
      </c>
      <c r="L4" s="304">
        <f>J4-K4</f>
        <v>69.09999999999945</v>
      </c>
      <c r="M4" s="305">
        <f>L4/K4*100</f>
        <v>0.9775350837482946</v>
      </c>
      <c r="N4" s="78">
        <f>Margins!B4</f>
        <v>50</v>
      </c>
      <c r="O4" s="25">
        <f>D4*N4</f>
        <v>0</v>
      </c>
      <c r="P4" s="25">
        <f>F4*N4</f>
        <v>0</v>
      </c>
    </row>
    <row r="5" spans="1:16" ht="13.5">
      <c r="A5" s="193" t="s">
        <v>459</v>
      </c>
      <c r="B5" s="172">
        <v>12</v>
      </c>
      <c r="C5" s="302">
        <v>-0.37</v>
      </c>
      <c r="D5" s="172">
        <v>0</v>
      </c>
      <c r="E5" s="302">
        <v>0</v>
      </c>
      <c r="F5" s="172">
        <v>0</v>
      </c>
      <c r="G5" s="302">
        <v>0</v>
      </c>
      <c r="H5" s="172">
        <v>12</v>
      </c>
      <c r="I5" s="303">
        <v>-0.37</v>
      </c>
      <c r="J5" s="264">
        <v>4479.9</v>
      </c>
      <c r="K5" s="69">
        <v>4425.55</v>
      </c>
      <c r="L5" s="135">
        <f>J5-K5</f>
        <v>54.349999999999454</v>
      </c>
      <c r="M5" s="306">
        <f>L5/K5*100</f>
        <v>1.228095942877144</v>
      </c>
      <c r="N5" s="78">
        <f>Margins!B5</f>
        <v>50</v>
      </c>
      <c r="O5" s="25">
        <f>D5*N5</f>
        <v>0</v>
      </c>
      <c r="P5" s="25">
        <f>F5*N5</f>
        <v>0</v>
      </c>
    </row>
    <row r="6" spans="1:18" ht="13.5">
      <c r="A6" s="193" t="s">
        <v>74</v>
      </c>
      <c r="B6" s="172">
        <v>682</v>
      </c>
      <c r="C6" s="302">
        <v>0.61</v>
      </c>
      <c r="D6" s="172">
        <v>0</v>
      </c>
      <c r="E6" s="302">
        <v>0</v>
      </c>
      <c r="F6" s="172">
        <v>0</v>
      </c>
      <c r="G6" s="302">
        <v>0</v>
      </c>
      <c r="H6" s="172">
        <v>682</v>
      </c>
      <c r="I6" s="303">
        <v>0.61</v>
      </c>
      <c r="J6" s="264">
        <v>5228</v>
      </c>
      <c r="K6" s="69">
        <v>5179.35</v>
      </c>
      <c r="L6" s="135">
        <f>J6-K6</f>
        <v>48.649999999999636</v>
      </c>
      <c r="M6" s="306">
        <f>L6/K6*100</f>
        <v>0.9393070559046914</v>
      </c>
      <c r="N6" s="78">
        <f>Margins!B6</f>
        <v>50</v>
      </c>
      <c r="O6" s="25">
        <f>D6*N6</f>
        <v>0</v>
      </c>
      <c r="P6" s="25">
        <f>F6*N6</f>
        <v>0</v>
      </c>
      <c r="R6" s="25"/>
    </row>
    <row r="7" spans="1:18" ht="13.5">
      <c r="A7" s="193" t="s">
        <v>460</v>
      </c>
      <c r="B7" s="172">
        <v>545</v>
      </c>
      <c r="C7" s="302">
        <v>-0.61</v>
      </c>
      <c r="D7" s="172">
        <v>0</v>
      </c>
      <c r="E7" s="302">
        <v>0</v>
      </c>
      <c r="F7" s="172">
        <v>0</v>
      </c>
      <c r="G7" s="302">
        <v>0</v>
      </c>
      <c r="H7" s="172">
        <v>545</v>
      </c>
      <c r="I7" s="303">
        <v>-0.61</v>
      </c>
      <c r="J7" s="264">
        <v>9070.35</v>
      </c>
      <c r="K7" s="69">
        <v>9043.85</v>
      </c>
      <c r="L7" s="135">
        <f>J7-K7</f>
        <v>26.5</v>
      </c>
      <c r="M7" s="306">
        <f>L7/K7*100</f>
        <v>0.29301680147282405</v>
      </c>
      <c r="N7" s="78">
        <f>Margins!B7</f>
        <v>25</v>
      </c>
      <c r="O7" s="25">
        <f>D7*N7</f>
        <v>0</v>
      </c>
      <c r="P7" s="25">
        <f>F7*N7</f>
        <v>0</v>
      </c>
      <c r="R7" s="25"/>
    </row>
    <row r="8" spans="1:16" ht="13.5">
      <c r="A8" s="322" t="s">
        <v>9</v>
      </c>
      <c r="B8" s="172">
        <v>413552</v>
      </c>
      <c r="C8" s="302">
        <v>-0.17</v>
      </c>
      <c r="D8" s="172">
        <v>69156</v>
      </c>
      <c r="E8" s="302">
        <v>-0.14</v>
      </c>
      <c r="F8" s="172">
        <v>134741</v>
      </c>
      <c r="G8" s="302">
        <v>0.09</v>
      </c>
      <c r="H8" s="172">
        <v>617449</v>
      </c>
      <c r="I8" s="302">
        <v>-0.12</v>
      </c>
      <c r="J8" s="69">
        <v>4562.1</v>
      </c>
      <c r="K8" s="69">
        <v>4499.55</v>
      </c>
      <c r="L8" s="135">
        <f aca="true" t="shared" si="0" ref="L8:L71">J8-K8</f>
        <v>62.55000000000018</v>
      </c>
      <c r="M8" s="306">
        <f aca="true" t="shared" si="1" ref="M8:M71">L8/K8*100</f>
        <v>1.390139013901394</v>
      </c>
      <c r="N8" s="78">
        <f>Margins!B8</f>
        <v>50</v>
      </c>
      <c r="O8" s="25">
        <f aca="true" t="shared" si="2" ref="O8:O71">D8*N8</f>
        <v>3457800</v>
      </c>
      <c r="P8" s="25">
        <f aca="true" t="shared" si="3" ref="P8:P71">F8*N8</f>
        <v>6737050</v>
      </c>
    </row>
    <row r="9" spans="1:16" ht="13.5">
      <c r="A9" s="193" t="s">
        <v>278</v>
      </c>
      <c r="B9" s="172">
        <v>4532</v>
      </c>
      <c r="C9" s="302">
        <v>0.92</v>
      </c>
      <c r="D9" s="172">
        <v>1</v>
      </c>
      <c r="E9" s="302">
        <v>0</v>
      </c>
      <c r="F9" s="172">
        <v>0</v>
      </c>
      <c r="G9" s="302">
        <v>0</v>
      </c>
      <c r="H9" s="172">
        <v>4533</v>
      </c>
      <c r="I9" s="303">
        <v>0.92</v>
      </c>
      <c r="J9" s="264">
        <v>3024.25</v>
      </c>
      <c r="K9" s="69">
        <v>3031.3</v>
      </c>
      <c r="L9" s="135">
        <f t="shared" si="0"/>
        <v>-7.050000000000182</v>
      </c>
      <c r="M9" s="306">
        <f t="shared" si="1"/>
        <v>-0.23257348332399239</v>
      </c>
      <c r="N9" s="78">
        <f>Margins!B9</f>
        <v>200</v>
      </c>
      <c r="O9" s="25">
        <f t="shared" si="2"/>
        <v>200</v>
      </c>
      <c r="P9" s="25">
        <f t="shared" si="3"/>
        <v>0</v>
      </c>
    </row>
    <row r="10" spans="1:18" ht="13.5">
      <c r="A10" s="193" t="s">
        <v>134</v>
      </c>
      <c r="B10" s="172">
        <v>2053</v>
      </c>
      <c r="C10" s="302">
        <v>-0.15</v>
      </c>
      <c r="D10" s="172">
        <v>7</v>
      </c>
      <c r="E10" s="302">
        <v>2.5</v>
      </c>
      <c r="F10" s="172">
        <v>0</v>
      </c>
      <c r="G10" s="302">
        <v>-1</v>
      </c>
      <c r="H10" s="172">
        <v>2060</v>
      </c>
      <c r="I10" s="303">
        <v>-0.15</v>
      </c>
      <c r="J10" s="264">
        <v>1076.2</v>
      </c>
      <c r="K10" s="69">
        <v>1071</v>
      </c>
      <c r="L10" s="135">
        <f t="shared" si="0"/>
        <v>5.2000000000000455</v>
      </c>
      <c r="M10" s="306">
        <f t="shared" si="1"/>
        <v>0.48552754435107803</v>
      </c>
      <c r="N10" s="78">
        <f>Margins!B10</f>
        <v>500</v>
      </c>
      <c r="O10" s="25">
        <f t="shared" si="2"/>
        <v>3500</v>
      </c>
      <c r="P10" s="25">
        <f t="shared" si="3"/>
        <v>0</v>
      </c>
      <c r="R10" s="307"/>
    </row>
    <row r="11" spans="1:18" ht="13.5">
      <c r="A11" s="193" t="s">
        <v>398</v>
      </c>
      <c r="B11" s="172">
        <v>1733</v>
      </c>
      <c r="C11" s="302">
        <v>-0.56</v>
      </c>
      <c r="D11" s="172">
        <v>0</v>
      </c>
      <c r="E11" s="302">
        <v>-1</v>
      </c>
      <c r="F11" s="172">
        <v>0</v>
      </c>
      <c r="G11" s="302">
        <v>0</v>
      </c>
      <c r="H11" s="172">
        <v>1733</v>
      </c>
      <c r="I11" s="303">
        <v>-0.56</v>
      </c>
      <c r="J11" s="264">
        <v>1571.8</v>
      </c>
      <c r="K11" s="69">
        <v>1577.7</v>
      </c>
      <c r="L11" s="135">
        <f t="shared" si="0"/>
        <v>-5.900000000000091</v>
      </c>
      <c r="M11" s="306">
        <f t="shared" si="1"/>
        <v>-0.37396209672308367</v>
      </c>
      <c r="N11" s="78">
        <f>Margins!B11</f>
        <v>200</v>
      </c>
      <c r="O11" s="25">
        <f t="shared" si="2"/>
        <v>0</v>
      </c>
      <c r="P11" s="25">
        <f t="shared" si="3"/>
        <v>0</v>
      </c>
      <c r="R11" s="307"/>
    </row>
    <row r="12" spans="1:18" ht="13.5">
      <c r="A12" s="193" t="s">
        <v>0</v>
      </c>
      <c r="B12" s="172">
        <v>17389</v>
      </c>
      <c r="C12" s="302">
        <v>0.42</v>
      </c>
      <c r="D12" s="172">
        <v>421</v>
      </c>
      <c r="E12" s="302">
        <v>2.1</v>
      </c>
      <c r="F12" s="172">
        <v>68</v>
      </c>
      <c r="G12" s="302">
        <v>0.66</v>
      </c>
      <c r="H12" s="172">
        <v>17878</v>
      </c>
      <c r="I12" s="303">
        <v>0.43</v>
      </c>
      <c r="J12" s="264">
        <v>1147.1</v>
      </c>
      <c r="K12" s="69">
        <v>1131.3</v>
      </c>
      <c r="L12" s="135">
        <f t="shared" si="0"/>
        <v>15.799999999999955</v>
      </c>
      <c r="M12" s="306">
        <f t="shared" si="1"/>
        <v>1.3966233536639223</v>
      </c>
      <c r="N12" s="78">
        <f>Margins!B12</f>
        <v>375</v>
      </c>
      <c r="O12" s="25">
        <f t="shared" si="2"/>
        <v>157875</v>
      </c>
      <c r="P12" s="25">
        <f t="shared" si="3"/>
        <v>25500</v>
      </c>
      <c r="R12" s="307"/>
    </row>
    <row r="13" spans="1:18" ht="13.5">
      <c r="A13" s="193" t="s">
        <v>399</v>
      </c>
      <c r="B13" s="172">
        <v>1531</v>
      </c>
      <c r="C13" s="302">
        <v>0.16</v>
      </c>
      <c r="D13" s="172">
        <v>4</v>
      </c>
      <c r="E13" s="302">
        <v>-0.56</v>
      </c>
      <c r="F13" s="172">
        <v>0</v>
      </c>
      <c r="G13" s="302">
        <v>0</v>
      </c>
      <c r="H13" s="172">
        <v>1535</v>
      </c>
      <c r="I13" s="303">
        <v>0.15</v>
      </c>
      <c r="J13" s="264">
        <v>536</v>
      </c>
      <c r="K13" s="69">
        <v>542.8</v>
      </c>
      <c r="L13" s="135">
        <f t="shared" si="0"/>
        <v>-6.7999999999999545</v>
      </c>
      <c r="M13" s="306">
        <f t="shared" si="1"/>
        <v>-1.2527634487840742</v>
      </c>
      <c r="N13" s="78">
        <f>Margins!B13</f>
        <v>450</v>
      </c>
      <c r="O13" s="25">
        <f t="shared" si="2"/>
        <v>1800</v>
      </c>
      <c r="P13" s="25">
        <f t="shared" si="3"/>
        <v>0</v>
      </c>
      <c r="R13" s="307"/>
    </row>
    <row r="14" spans="1:18" ht="13.5">
      <c r="A14" s="193" t="s">
        <v>400</v>
      </c>
      <c r="B14" s="172">
        <v>613</v>
      </c>
      <c r="C14" s="302">
        <v>-0.36</v>
      </c>
      <c r="D14" s="172">
        <v>0</v>
      </c>
      <c r="E14" s="302">
        <v>0</v>
      </c>
      <c r="F14" s="172">
        <v>0</v>
      </c>
      <c r="G14" s="302">
        <v>0</v>
      </c>
      <c r="H14" s="172">
        <v>613</v>
      </c>
      <c r="I14" s="303">
        <v>-0.36</v>
      </c>
      <c r="J14" s="264">
        <v>1633.95</v>
      </c>
      <c r="K14" s="69">
        <v>1632.75</v>
      </c>
      <c r="L14" s="135">
        <f t="shared" si="0"/>
        <v>1.2000000000000455</v>
      </c>
      <c r="M14" s="306">
        <f t="shared" si="1"/>
        <v>0.07349563619660361</v>
      </c>
      <c r="N14" s="78">
        <f>Margins!B14</f>
        <v>200</v>
      </c>
      <c r="O14" s="25">
        <f t="shared" si="2"/>
        <v>0</v>
      </c>
      <c r="P14" s="25">
        <f t="shared" si="3"/>
        <v>0</v>
      </c>
      <c r="R14" s="307"/>
    </row>
    <row r="15" spans="1:18" ht="13.5">
      <c r="A15" s="193" t="s">
        <v>401</v>
      </c>
      <c r="B15" s="172">
        <v>356</v>
      </c>
      <c r="C15" s="302">
        <v>0.03</v>
      </c>
      <c r="D15" s="172">
        <v>11</v>
      </c>
      <c r="E15" s="302">
        <v>-0.42</v>
      </c>
      <c r="F15" s="172">
        <v>2</v>
      </c>
      <c r="G15" s="302">
        <v>1</v>
      </c>
      <c r="H15" s="172">
        <v>369</v>
      </c>
      <c r="I15" s="303">
        <v>0.01</v>
      </c>
      <c r="J15" s="264">
        <v>143.9</v>
      </c>
      <c r="K15" s="69">
        <v>143.35</v>
      </c>
      <c r="L15" s="135">
        <f t="shared" si="0"/>
        <v>0.5500000000000114</v>
      </c>
      <c r="M15" s="306">
        <f t="shared" si="1"/>
        <v>0.38367631670736757</v>
      </c>
      <c r="N15" s="78">
        <f>Margins!B15</f>
        <v>1700</v>
      </c>
      <c r="O15" s="25">
        <f t="shared" si="2"/>
        <v>18700</v>
      </c>
      <c r="P15" s="25">
        <f t="shared" si="3"/>
        <v>3400</v>
      </c>
      <c r="R15" s="307"/>
    </row>
    <row r="16" spans="1:18" ht="13.5">
      <c r="A16" s="193" t="s">
        <v>135</v>
      </c>
      <c r="B16" s="316">
        <v>1889</v>
      </c>
      <c r="C16" s="324">
        <v>-0.31</v>
      </c>
      <c r="D16" s="172">
        <v>38</v>
      </c>
      <c r="E16" s="302">
        <v>-0.57</v>
      </c>
      <c r="F16" s="172">
        <v>3</v>
      </c>
      <c r="G16" s="302">
        <v>-0.83</v>
      </c>
      <c r="H16" s="172">
        <v>1930</v>
      </c>
      <c r="I16" s="303">
        <v>-0.32</v>
      </c>
      <c r="J16" s="264">
        <v>102.05</v>
      </c>
      <c r="K16" s="69">
        <v>102</v>
      </c>
      <c r="L16" s="135">
        <f t="shared" si="0"/>
        <v>0.04999999999999716</v>
      </c>
      <c r="M16" s="306">
        <f t="shared" si="1"/>
        <v>0.049019607843134465</v>
      </c>
      <c r="N16" s="78">
        <f>Margins!B16</f>
        <v>2450</v>
      </c>
      <c r="O16" s="25">
        <f t="shared" si="2"/>
        <v>93100</v>
      </c>
      <c r="P16" s="25">
        <f t="shared" si="3"/>
        <v>7350</v>
      </c>
      <c r="R16" s="25"/>
    </row>
    <row r="17" spans="1:18" ht="13.5">
      <c r="A17" s="193" t="s">
        <v>174</v>
      </c>
      <c r="B17" s="172">
        <v>531</v>
      </c>
      <c r="C17" s="302">
        <v>1.57</v>
      </c>
      <c r="D17" s="172">
        <v>28</v>
      </c>
      <c r="E17" s="302">
        <v>3.67</v>
      </c>
      <c r="F17" s="172">
        <v>0</v>
      </c>
      <c r="G17" s="302">
        <v>0</v>
      </c>
      <c r="H17" s="172">
        <v>559</v>
      </c>
      <c r="I17" s="303">
        <v>1.62</v>
      </c>
      <c r="J17" s="264">
        <v>57.4</v>
      </c>
      <c r="K17" s="69">
        <v>56.45</v>
      </c>
      <c r="L17" s="135">
        <f t="shared" si="0"/>
        <v>0.9499999999999957</v>
      </c>
      <c r="M17" s="306">
        <f t="shared" si="1"/>
        <v>1.6829052258635884</v>
      </c>
      <c r="N17" s="78">
        <f>Margins!B17</f>
        <v>3350</v>
      </c>
      <c r="O17" s="25">
        <f t="shared" si="2"/>
        <v>93800</v>
      </c>
      <c r="P17" s="25">
        <f t="shared" si="3"/>
        <v>0</v>
      </c>
      <c r="R17" s="307"/>
    </row>
    <row r="18" spans="1:16" ht="13.5">
      <c r="A18" s="193" t="s">
        <v>279</v>
      </c>
      <c r="B18" s="172">
        <v>1682</v>
      </c>
      <c r="C18" s="302">
        <v>13.25</v>
      </c>
      <c r="D18" s="172">
        <v>0</v>
      </c>
      <c r="E18" s="302">
        <v>0</v>
      </c>
      <c r="F18" s="172">
        <v>0</v>
      </c>
      <c r="G18" s="302">
        <v>0</v>
      </c>
      <c r="H18" s="172">
        <v>1682</v>
      </c>
      <c r="I18" s="303">
        <v>13.25</v>
      </c>
      <c r="J18" s="264">
        <v>406.5</v>
      </c>
      <c r="K18" s="69">
        <v>404.2</v>
      </c>
      <c r="L18" s="135">
        <f t="shared" si="0"/>
        <v>2.3000000000000114</v>
      </c>
      <c r="M18" s="306">
        <f t="shared" si="1"/>
        <v>0.5690252350321651</v>
      </c>
      <c r="N18" s="78">
        <f>Margins!B18</f>
        <v>600</v>
      </c>
      <c r="O18" s="25">
        <f t="shared" si="2"/>
        <v>0</v>
      </c>
      <c r="P18" s="25">
        <f t="shared" si="3"/>
        <v>0</v>
      </c>
    </row>
    <row r="19" spans="1:16" ht="13.5">
      <c r="A19" s="193" t="s">
        <v>75</v>
      </c>
      <c r="B19" s="172">
        <v>1290</v>
      </c>
      <c r="C19" s="302">
        <v>-0.48</v>
      </c>
      <c r="D19" s="172">
        <v>38</v>
      </c>
      <c r="E19" s="302">
        <v>-0.55</v>
      </c>
      <c r="F19" s="172">
        <v>0</v>
      </c>
      <c r="G19" s="302">
        <v>-1</v>
      </c>
      <c r="H19" s="172">
        <v>1328</v>
      </c>
      <c r="I19" s="303">
        <v>-0.49</v>
      </c>
      <c r="J19" s="264">
        <v>95.5</v>
      </c>
      <c r="K19" s="69">
        <v>95.2</v>
      </c>
      <c r="L19" s="135">
        <f t="shared" si="0"/>
        <v>0.29999999999999716</v>
      </c>
      <c r="M19" s="306">
        <f t="shared" si="1"/>
        <v>0.31512605042016506</v>
      </c>
      <c r="N19" s="78">
        <f>Margins!B19</f>
        <v>2300</v>
      </c>
      <c r="O19" s="25">
        <f t="shared" si="2"/>
        <v>87400</v>
      </c>
      <c r="P19" s="25">
        <f t="shared" si="3"/>
        <v>0</v>
      </c>
    </row>
    <row r="20" spans="1:16" ht="13.5">
      <c r="A20" s="193" t="s">
        <v>402</v>
      </c>
      <c r="B20" s="172">
        <v>1035</v>
      </c>
      <c r="C20" s="302">
        <v>0.3</v>
      </c>
      <c r="D20" s="172">
        <v>0</v>
      </c>
      <c r="E20" s="302">
        <v>0</v>
      </c>
      <c r="F20" s="172">
        <v>0</v>
      </c>
      <c r="G20" s="302">
        <v>0</v>
      </c>
      <c r="H20" s="172">
        <v>1035</v>
      </c>
      <c r="I20" s="303">
        <v>0.3</v>
      </c>
      <c r="J20" s="264">
        <v>303.95</v>
      </c>
      <c r="K20" s="69">
        <v>296.8</v>
      </c>
      <c r="L20" s="135">
        <f t="shared" si="0"/>
        <v>7.149999999999977</v>
      </c>
      <c r="M20" s="306">
        <f t="shared" si="1"/>
        <v>2.40902964959568</v>
      </c>
      <c r="N20" s="78">
        <f>Margins!B20</f>
        <v>650</v>
      </c>
      <c r="O20" s="25">
        <f t="shared" si="2"/>
        <v>0</v>
      </c>
      <c r="P20" s="25">
        <f t="shared" si="3"/>
        <v>0</v>
      </c>
    </row>
    <row r="21" spans="1:16" ht="13.5">
      <c r="A21" s="193" t="s">
        <v>403</v>
      </c>
      <c r="B21" s="172">
        <v>3994</v>
      </c>
      <c r="C21" s="302">
        <v>1.86</v>
      </c>
      <c r="D21" s="172">
        <v>0</v>
      </c>
      <c r="E21" s="302">
        <v>0</v>
      </c>
      <c r="F21" s="172">
        <v>0</v>
      </c>
      <c r="G21" s="302">
        <v>0</v>
      </c>
      <c r="H21" s="172">
        <v>3994</v>
      </c>
      <c r="I21" s="303">
        <v>1.86</v>
      </c>
      <c r="J21" s="264">
        <v>851.5</v>
      </c>
      <c r="K21" s="69">
        <v>814.85</v>
      </c>
      <c r="L21" s="135">
        <f t="shared" si="0"/>
        <v>36.64999999999998</v>
      </c>
      <c r="M21" s="306">
        <f t="shared" si="1"/>
        <v>4.4977603239860064</v>
      </c>
      <c r="N21" s="78">
        <f>Margins!B21</f>
        <v>400</v>
      </c>
      <c r="O21" s="25">
        <f t="shared" si="2"/>
        <v>0</v>
      </c>
      <c r="P21" s="25">
        <f t="shared" si="3"/>
        <v>0</v>
      </c>
    </row>
    <row r="22" spans="1:18" ht="13.5">
      <c r="A22" s="193" t="s">
        <v>88</v>
      </c>
      <c r="B22" s="316">
        <v>6217</v>
      </c>
      <c r="C22" s="324">
        <v>9.5</v>
      </c>
      <c r="D22" s="172">
        <v>763</v>
      </c>
      <c r="E22" s="302">
        <v>7.87</v>
      </c>
      <c r="F22" s="172">
        <v>63</v>
      </c>
      <c r="G22" s="302">
        <v>8</v>
      </c>
      <c r="H22" s="172">
        <v>7043</v>
      </c>
      <c r="I22" s="303">
        <v>9.28</v>
      </c>
      <c r="J22" s="264">
        <v>51.3</v>
      </c>
      <c r="K22" s="69">
        <v>48</v>
      </c>
      <c r="L22" s="135">
        <f t="shared" si="0"/>
        <v>3.299999999999997</v>
      </c>
      <c r="M22" s="306">
        <f t="shared" si="1"/>
        <v>6.874999999999994</v>
      </c>
      <c r="N22" s="78">
        <f>Margins!B22</f>
        <v>4300</v>
      </c>
      <c r="O22" s="25">
        <f t="shared" si="2"/>
        <v>3280900</v>
      </c>
      <c r="P22" s="25">
        <f t="shared" si="3"/>
        <v>270900</v>
      </c>
      <c r="R22" s="25"/>
    </row>
    <row r="23" spans="1:16" ht="13.5">
      <c r="A23" s="193" t="s">
        <v>136</v>
      </c>
      <c r="B23" s="172">
        <v>662</v>
      </c>
      <c r="C23" s="302">
        <v>0.38</v>
      </c>
      <c r="D23" s="172">
        <v>121</v>
      </c>
      <c r="E23" s="302">
        <v>-0.3</v>
      </c>
      <c r="F23" s="172">
        <v>11</v>
      </c>
      <c r="G23" s="302">
        <v>0.83</v>
      </c>
      <c r="H23" s="172">
        <v>794</v>
      </c>
      <c r="I23" s="303">
        <v>0.21</v>
      </c>
      <c r="J23" s="264">
        <v>38.85</v>
      </c>
      <c r="K23" s="69">
        <v>39.05</v>
      </c>
      <c r="L23" s="135">
        <f t="shared" si="0"/>
        <v>-0.19999999999999574</v>
      </c>
      <c r="M23" s="306">
        <f t="shared" si="1"/>
        <v>-0.5121638924455717</v>
      </c>
      <c r="N23" s="78">
        <f>Margins!B23</f>
        <v>4775</v>
      </c>
      <c r="O23" s="25">
        <f t="shared" si="2"/>
        <v>577775</v>
      </c>
      <c r="P23" s="25">
        <f t="shared" si="3"/>
        <v>52525</v>
      </c>
    </row>
    <row r="24" spans="1:16" ht="13.5">
      <c r="A24" s="193" t="s">
        <v>157</v>
      </c>
      <c r="B24" s="172">
        <v>1221</v>
      </c>
      <c r="C24" s="302">
        <v>0.4</v>
      </c>
      <c r="D24" s="172">
        <v>0</v>
      </c>
      <c r="E24" s="302">
        <v>0</v>
      </c>
      <c r="F24" s="172">
        <v>0</v>
      </c>
      <c r="G24" s="302">
        <v>0</v>
      </c>
      <c r="H24" s="172">
        <v>1221</v>
      </c>
      <c r="I24" s="303">
        <v>0.4</v>
      </c>
      <c r="J24" s="264">
        <v>716.5</v>
      </c>
      <c r="K24" s="69">
        <v>712.35</v>
      </c>
      <c r="L24" s="135">
        <f t="shared" si="0"/>
        <v>4.149999999999977</v>
      </c>
      <c r="M24" s="306">
        <f t="shared" si="1"/>
        <v>0.5825787885168776</v>
      </c>
      <c r="N24" s="78">
        <f>Margins!B24</f>
        <v>350</v>
      </c>
      <c r="O24" s="25">
        <f t="shared" si="2"/>
        <v>0</v>
      </c>
      <c r="P24" s="25">
        <f t="shared" si="3"/>
        <v>0</v>
      </c>
    </row>
    <row r="25" spans="1:16" ht="13.5">
      <c r="A25" s="193" t="s">
        <v>193</v>
      </c>
      <c r="B25" s="172">
        <v>10811</v>
      </c>
      <c r="C25" s="302">
        <v>0.19</v>
      </c>
      <c r="D25" s="172">
        <v>425</v>
      </c>
      <c r="E25" s="302">
        <v>1.5</v>
      </c>
      <c r="F25" s="172">
        <v>2</v>
      </c>
      <c r="G25" s="302">
        <v>-0.6</v>
      </c>
      <c r="H25" s="172">
        <v>11238</v>
      </c>
      <c r="I25" s="303">
        <v>0.21</v>
      </c>
      <c r="J25" s="264">
        <v>2383.65</v>
      </c>
      <c r="K25" s="69">
        <v>2281</v>
      </c>
      <c r="L25" s="135">
        <f t="shared" si="0"/>
        <v>102.65000000000009</v>
      </c>
      <c r="M25" s="306">
        <f t="shared" si="1"/>
        <v>4.500219202104344</v>
      </c>
      <c r="N25" s="78">
        <f>Margins!B25</f>
        <v>100</v>
      </c>
      <c r="O25" s="25">
        <f t="shared" si="2"/>
        <v>42500</v>
      </c>
      <c r="P25" s="25">
        <f t="shared" si="3"/>
        <v>200</v>
      </c>
    </row>
    <row r="26" spans="1:16" ht="13.5">
      <c r="A26" s="193" t="s">
        <v>280</v>
      </c>
      <c r="B26" s="172">
        <v>807</v>
      </c>
      <c r="C26" s="302">
        <v>-0.7</v>
      </c>
      <c r="D26" s="172">
        <v>46</v>
      </c>
      <c r="E26" s="302">
        <v>-0.71</v>
      </c>
      <c r="F26" s="172">
        <v>0</v>
      </c>
      <c r="G26" s="302">
        <v>-1</v>
      </c>
      <c r="H26" s="172">
        <v>853</v>
      </c>
      <c r="I26" s="303">
        <v>-0.7</v>
      </c>
      <c r="J26" s="264">
        <v>162</v>
      </c>
      <c r="K26" s="69">
        <v>162.5</v>
      </c>
      <c r="L26" s="135">
        <f t="shared" si="0"/>
        <v>-0.5</v>
      </c>
      <c r="M26" s="306">
        <f t="shared" si="1"/>
        <v>-0.3076923076923077</v>
      </c>
      <c r="N26" s="78">
        <f>Margins!B26</f>
        <v>1900</v>
      </c>
      <c r="O26" s="25">
        <f t="shared" si="2"/>
        <v>87400</v>
      </c>
      <c r="P26" s="25">
        <f t="shared" si="3"/>
        <v>0</v>
      </c>
    </row>
    <row r="27" spans="1:18" s="296" customFormat="1" ht="13.5">
      <c r="A27" s="193" t="s">
        <v>281</v>
      </c>
      <c r="B27" s="172">
        <v>853</v>
      </c>
      <c r="C27" s="302">
        <v>-0.6</v>
      </c>
      <c r="D27" s="172">
        <v>64</v>
      </c>
      <c r="E27" s="302">
        <v>-0.71</v>
      </c>
      <c r="F27" s="172">
        <v>12</v>
      </c>
      <c r="G27" s="302">
        <v>-0.2</v>
      </c>
      <c r="H27" s="172">
        <v>929</v>
      </c>
      <c r="I27" s="303">
        <v>-0.61</v>
      </c>
      <c r="J27" s="264">
        <v>71.7</v>
      </c>
      <c r="K27" s="69">
        <v>72.75</v>
      </c>
      <c r="L27" s="135">
        <f t="shared" si="0"/>
        <v>-1.0499999999999972</v>
      </c>
      <c r="M27" s="306">
        <f t="shared" si="1"/>
        <v>-1.443298969072161</v>
      </c>
      <c r="N27" s="78">
        <f>Margins!B27</f>
        <v>4800</v>
      </c>
      <c r="O27" s="25">
        <f t="shared" si="2"/>
        <v>307200</v>
      </c>
      <c r="P27" s="25">
        <f t="shared" si="3"/>
        <v>57600</v>
      </c>
      <c r="R27" s="14"/>
    </row>
    <row r="28" spans="1:18" s="296" customFormat="1" ht="13.5">
      <c r="A28" s="193" t="s">
        <v>76</v>
      </c>
      <c r="B28" s="172">
        <v>3388</v>
      </c>
      <c r="C28" s="302">
        <v>0.01</v>
      </c>
      <c r="D28" s="172">
        <v>0</v>
      </c>
      <c r="E28" s="302">
        <v>-1</v>
      </c>
      <c r="F28" s="172">
        <v>2</v>
      </c>
      <c r="G28" s="302">
        <v>1</v>
      </c>
      <c r="H28" s="172">
        <v>3390</v>
      </c>
      <c r="I28" s="303">
        <v>0</v>
      </c>
      <c r="J28" s="264">
        <v>304.5</v>
      </c>
      <c r="K28" s="69">
        <v>300.05</v>
      </c>
      <c r="L28" s="135">
        <f t="shared" si="0"/>
        <v>4.449999999999989</v>
      </c>
      <c r="M28" s="306">
        <f t="shared" si="1"/>
        <v>1.4830861523079448</v>
      </c>
      <c r="N28" s="78">
        <f>Margins!B28</f>
        <v>1400</v>
      </c>
      <c r="O28" s="25">
        <f t="shared" si="2"/>
        <v>0</v>
      </c>
      <c r="P28" s="25">
        <f t="shared" si="3"/>
        <v>2800</v>
      </c>
      <c r="R28" s="14"/>
    </row>
    <row r="29" spans="1:16" ht="13.5">
      <c r="A29" s="193" t="s">
        <v>77</v>
      </c>
      <c r="B29" s="172">
        <v>3078</v>
      </c>
      <c r="C29" s="302">
        <v>-0.07</v>
      </c>
      <c r="D29" s="172">
        <v>27</v>
      </c>
      <c r="E29" s="302">
        <v>-0.29</v>
      </c>
      <c r="F29" s="172">
        <v>12</v>
      </c>
      <c r="G29" s="302">
        <v>-0.6</v>
      </c>
      <c r="H29" s="172">
        <v>3117</v>
      </c>
      <c r="I29" s="303">
        <v>-0.08</v>
      </c>
      <c r="J29" s="264">
        <v>264.55</v>
      </c>
      <c r="K29" s="69">
        <v>267</v>
      </c>
      <c r="L29" s="135">
        <f t="shared" si="0"/>
        <v>-2.4499999999999886</v>
      </c>
      <c r="M29" s="306">
        <f t="shared" si="1"/>
        <v>-0.9176029962546773</v>
      </c>
      <c r="N29" s="78">
        <f>Margins!B29</f>
        <v>1900</v>
      </c>
      <c r="O29" s="25">
        <f t="shared" si="2"/>
        <v>51300</v>
      </c>
      <c r="P29" s="25">
        <f t="shared" si="3"/>
        <v>22800</v>
      </c>
    </row>
    <row r="30" spans="1:18" ht="13.5">
      <c r="A30" s="193" t="s">
        <v>282</v>
      </c>
      <c r="B30" s="316">
        <v>1152</v>
      </c>
      <c r="C30" s="324">
        <v>1.67</v>
      </c>
      <c r="D30" s="172">
        <v>0</v>
      </c>
      <c r="E30" s="302">
        <v>-1</v>
      </c>
      <c r="F30" s="172">
        <v>0</v>
      </c>
      <c r="G30" s="302">
        <v>0</v>
      </c>
      <c r="H30" s="172">
        <v>1152</v>
      </c>
      <c r="I30" s="303">
        <v>1.67</v>
      </c>
      <c r="J30" s="264">
        <v>175.35</v>
      </c>
      <c r="K30" s="69">
        <v>171.65</v>
      </c>
      <c r="L30" s="135">
        <f t="shared" si="0"/>
        <v>3.6999999999999886</v>
      </c>
      <c r="M30" s="306">
        <f t="shared" si="1"/>
        <v>2.155549082435181</v>
      </c>
      <c r="N30" s="78">
        <f>Margins!B30</f>
        <v>1050</v>
      </c>
      <c r="O30" s="25">
        <f t="shared" si="2"/>
        <v>0</v>
      </c>
      <c r="P30" s="25">
        <f t="shared" si="3"/>
        <v>0</v>
      </c>
      <c r="R30" s="25"/>
    </row>
    <row r="31" spans="1:18" ht="13.5">
      <c r="A31" s="193" t="s">
        <v>34</v>
      </c>
      <c r="B31" s="316">
        <v>680</v>
      </c>
      <c r="C31" s="324">
        <v>-0.32</v>
      </c>
      <c r="D31" s="172">
        <v>0</v>
      </c>
      <c r="E31" s="302">
        <v>0</v>
      </c>
      <c r="F31" s="172">
        <v>0</v>
      </c>
      <c r="G31" s="302">
        <v>0</v>
      </c>
      <c r="H31" s="172">
        <v>680</v>
      </c>
      <c r="I31" s="303">
        <v>-0.32</v>
      </c>
      <c r="J31" s="264">
        <v>1806.75</v>
      </c>
      <c r="K31" s="69">
        <v>1799.45</v>
      </c>
      <c r="L31" s="135">
        <f t="shared" si="0"/>
        <v>7.2999999999999545</v>
      </c>
      <c r="M31" s="306">
        <f t="shared" si="1"/>
        <v>0.4056795131845817</v>
      </c>
      <c r="N31" s="78">
        <f>Margins!B31</f>
        <v>275</v>
      </c>
      <c r="O31" s="25">
        <f t="shared" si="2"/>
        <v>0</v>
      </c>
      <c r="P31" s="25">
        <f t="shared" si="3"/>
        <v>0</v>
      </c>
      <c r="R31" s="25"/>
    </row>
    <row r="32" spans="1:16" ht="13.5">
      <c r="A32" s="193" t="s">
        <v>283</v>
      </c>
      <c r="B32" s="172">
        <v>1607</v>
      </c>
      <c r="C32" s="302">
        <v>0.69</v>
      </c>
      <c r="D32" s="172">
        <v>6</v>
      </c>
      <c r="E32" s="302">
        <v>-0.14</v>
      </c>
      <c r="F32" s="172">
        <v>0</v>
      </c>
      <c r="G32" s="302">
        <v>0</v>
      </c>
      <c r="H32" s="172">
        <v>1613</v>
      </c>
      <c r="I32" s="303">
        <v>0.68</v>
      </c>
      <c r="J32" s="264">
        <v>1235.8</v>
      </c>
      <c r="K32" s="69">
        <v>1199.5</v>
      </c>
      <c r="L32" s="135">
        <f t="shared" si="0"/>
        <v>36.299999999999955</v>
      </c>
      <c r="M32" s="306">
        <f t="shared" si="1"/>
        <v>3.0262609420591877</v>
      </c>
      <c r="N32" s="78">
        <f>Margins!B32</f>
        <v>250</v>
      </c>
      <c r="O32" s="25">
        <f t="shared" si="2"/>
        <v>1500</v>
      </c>
      <c r="P32" s="25">
        <f t="shared" si="3"/>
        <v>0</v>
      </c>
    </row>
    <row r="33" spans="1:16" ht="13.5">
      <c r="A33" s="193" t="s">
        <v>137</v>
      </c>
      <c r="B33" s="172">
        <v>3199</v>
      </c>
      <c r="C33" s="302">
        <v>1.14</v>
      </c>
      <c r="D33" s="172">
        <v>9</v>
      </c>
      <c r="E33" s="302">
        <v>-0.18</v>
      </c>
      <c r="F33" s="172">
        <v>0</v>
      </c>
      <c r="G33" s="302">
        <v>-1</v>
      </c>
      <c r="H33" s="172">
        <v>3208</v>
      </c>
      <c r="I33" s="303">
        <v>1.13</v>
      </c>
      <c r="J33" s="264">
        <v>304.95</v>
      </c>
      <c r="K33" s="69">
        <v>309.6</v>
      </c>
      <c r="L33" s="135">
        <f t="shared" si="0"/>
        <v>-4.650000000000034</v>
      </c>
      <c r="M33" s="306">
        <f t="shared" si="1"/>
        <v>-1.501937984496135</v>
      </c>
      <c r="N33" s="78">
        <f>Margins!B33</f>
        <v>1000</v>
      </c>
      <c r="O33" s="25">
        <f t="shared" si="2"/>
        <v>9000</v>
      </c>
      <c r="P33" s="25">
        <f t="shared" si="3"/>
        <v>0</v>
      </c>
    </row>
    <row r="34" spans="1:16" ht="13.5">
      <c r="A34" s="193" t="s">
        <v>231</v>
      </c>
      <c r="B34" s="172">
        <v>18857</v>
      </c>
      <c r="C34" s="302">
        <v>1.12</v>
      </c>
      <c r="D34" s="172">
        <v>380</v>
      </c>
      <c r="E34" s="302">
        <v>1.35</v>
      </c>
      <c r="F34" s="172">
        <v>16</v>
      </c>
      <c r="G34" s="302">
        <v>-0.41</v>
      </c>
      <c r="H34" s="172">
        <v>19253</v>
      </c>
      <c r="I34" s="303">
        <v>1.12</v>
      </c>
      <c r="J34" s="264">
        <v>896.5</v>
      </c>
      <c r="K34" s="69">
        <v>884.7</v>
      </c>
      <c r="L34" s="135">
        <f t="shared" si="0"/>
        <v>11.799999999999955</v>
      </c>
      <c r="M34" s="306">
        <f t="shared" si="1"/>
        <v>1.3337854639990905</v>
      </c>
      <c r="N34" s="78">
        <f>Margins!B34</f>
        <v>500</v>
      </c>
      <c r="O34" s="25">
        <f t="shared" si="2"/>
        <v>190000</v>
      </c>
      <c r="P34" s="25">
        <f t="shared" si="3"/>
        <v>8000</v>
      </c>
    </row>
    <row r="35" spans="1:18" ht="13.5">
      <c r="A35" s="193" t="s">
        <v>1</v>
      </c>
      <c r="B35" s="316">
        <v>4340</v>
      </c>
      <c r="C35" s="324">
        <v>-0.07</v>
      </c>
      <c r="D35" s="172">
        <v>2</v>
      </c>
      <c r="E35" s="302">
        <v>0</v>
      </c>
      <c r="F35" s="172">
        <v>0</v>
      </c>
      <c r="G35" s="302">
        <v>0</v>
      </c>
      <c r="H35" s="172">
        <v>4342</v>
      </c>
      <c r="I35" s="303">
        <v>-0.07</v>
      </c>
      <c r="J35" s="264">
        <v>1654.35</v>
      </c>
      <c r="K35" s="69">
        <v>1631.95</v>
      </c>
      <c r="L35" s="135">
        <f t="shared" si="0"/>
        <v>22.399999999999864</v>
      </c>
      <c r="M35" s="306">
        <f t="shared" si="1"/>
        <v>1.3725910720303847</v>
      </c>
      <c r="N35" s="78">
        <f>Margins!B35</f>
        <v>300</v>
      </c>
      <c r="O35" s="25">
        <f t="shared" si="2"/>
        <v>600</v>
      </c>
      <c r="P35" s="25">
        <f t="shared" si="3"/>
        <v>0</v>
      </c>
      <c r="R35" s="25"/>
    </row>
    <row r="36" spans="1:18" ht="13.5">
      <c r="A36" s="193" t="s">
        <v>158</v>
      </c>
      <c r="B36" s="316">
        <v>447</v>
      </c>
      <c r="C36" s="324">
        <v>-0.42</v>
      </c>
      <c r="D36" s="172">
        <v>8</v>
      </c>
      <c r="E36" s="302">
        <v>-0.85</v>
      </c>
      <c r="F36" s="172">
        <v>0</v>
      </c>
      <c r="G36" s="302">
        <v>0</v>
      </c>
      <c r="H36" s="172">
        <v>455</v>
      </c>
      <c r="I36" s="303">
        <v>-0.44</v>
      </c>
      <c r="J36" s="264">
        <v>119.75</v>
      </c>
      <c r="K36" s="69">
        <v>118.8</v>
      </c>
      <c r="L36" s="135">
        <f t="shared" si="0"/>
        <v>0.9500000000000028</v>
      </c>
      <c r="M36" s="306">
        <f t="shared" si="1"/>
        <v>0.7996632996633021</v>
      </c>
      <c r="N36" s="78">
        <f>Margins!B36</f>
        <v>1900</v>
      </c>
      <c r="O36" s="25">
        <f t="shared" si="2"/>
        <v>15200</v>
      </c>
      <c r="P36" s="25">
        <f t="shared" si="3"/>
        <v>0</v>
      </c>
      <c r="R36" s="25"/>
    </row>
    <row r="37" spans="1:18" ht="13.5">
      <c r="A37" s="193" t="s">
        <v>404</v>
      </c>
      <c r="B37" s="316">
        <v>260</v>
      </c>
      <c r="C37" s="324">
        <v>-0.5</v>
      </c>
      <c r="D37" s="172">
        <v>8</v>
      </c>
      <c r="E37" s="302">
        <v>-0.56</v>
      </c>
      <c r="F37" s="172">
        <v>0</v>
      </c>
      <c r="G37" s="302">
        <v>0</v>
      </c>
      <c r="H37" s="172">
        <v>268</v>
      </c>
      <c r="I37" s="303">
        <v>-0.51</v>
      </c>
      <c r="J37" s="264">
        <v>37.15</v>
      </c>
      <c r="K37" s="69">
        <v>37.1</v>
      </c>
      <c r="L37" s="135">
        <f t="shared" si="0"/>
        <v>0.04999999999999716</v>
      </c>
      <c r="M37" s="306">
        <f t="shared" si="1"/>
        <v>0.13477088948786295</v>
      </c>
      <c r="N37" s="78">
        <f>Margins!B37</f>
        <v>4950</v>
      </c>
      <c r="O37" s="25">
        <f t="shared" si="2"/>
        <v>39600</v>
      </c>
      <c r="P37" s="25">
        <f t="shared" si="3"/>
        <v>0</v>
      </c>
      <c r="R37" s="25"/>
    </row>
    <row r="38" spans="1:18" ht="13.5">
      <c r="A38" s="193" t="s">
        <v>405</v>
      </c>
      <c r="B38" s="316">
        <v>2038</v>
      </c>
      <c r="C38" s="324">
        <v>0.71</v>
      </c>
      <c r="D38" s="172">
        <v>0</v>
      </c>
      <c r="E38" s="302">
        <v>0</v>
      </c>
      <c r="F38" s="172">
        <v>0</v>
      </c>
      <c r="G38" s="302">
        <v>0</v>
      </c>
      <c r="H38" s="172">
        <v>2038</v>
      </c>
      <c r="I38" s="303">
        <v>0.71</v>
      </c>
      <c r="J38" s="264">
        <v>311.45</v>
      </c>
      <c r="K38" s="69">
        <v>300.95</v>
      </c>
      <c r="L38" s="135">
        <f t="shared" si="0"/>
        <v>10.5</v>
      </c>
      <c r="M38" s="306">
        <f t="shared" si="1"/>
        <v>3.4889516530985216</v>
      </c>
      <c r="N38" s="78">
        <f>Margins!B38</f>
        <v>850</v>
      </c>
      <c r="O38" s="25">
        <f t="shared" si="2"/>
        <v>0</v>
      </c>
      <c r="P38" s="25">
        <f t="shared" si="3"/>
        <v>0</v>
      </c>
      <c r="R38" s="25"/>
    </row>
    <row r="39" spans="1:16" ht="13.5">
      <c r="A39" s="193" t="s">
        <v>284</v>
      </c>
      <c r="B39" s="172">
        <v>1039</v>
      </c>
      <c r="C39" s="302">
        <v>-0.4</v>
      </c>
      <c r="D39" s="172">
        <v>1</v>
      </c>
      <c r="E39" s="302">
        <v>-0.67</v>
      </c>
      <c r="F39" s="172">
        <v>0</v>
      </c>
      <c r="G39" s="302">
        <v>0</v>
      </c>
      <c r="H39" s="172">
        <v>1040</v>
      </c>
      <c r="I39" s="303">
        <v>-0.4</v>
      </c>
      <c r="J39" s="264">
        <v>615.2</v>
      </c>
      <c r="K39" s="69">
        <v>616.5</v>
      </c>
      <c r="L39" s="135">
        <f t="shared" si="0"/>
        <v>-1.2999999999999545</v>
      </c>
      <c r="M39" s="306">
        <f t="shared" si="1"/>
        <v>-0.21086780210867062</v>
      </c>
      <c r="N39" s="78">
        <f>Margins!B39</f>
        <v>300</v>
      </c>
      <c r="O39" s="25">
        <f t="shared" si="2"/>
        <v>300</v>
      </c>
      <c r="P39" s="25">
        <f t="shared" si="3"/>
        <v>0</v>
      </c>
    </row>
    <row r="40" spans="1:16" ht="13.5">
      <c r="A40" s="193" t="s">
        <v>159</v>
      </c>
      <c r="B40" s="172">
        <v>276</v>
      </c>
      <c r="C40" s="302">
        <v>0.51</v>
      </c>
      <c r="D40" s="172">
        <v>4</v>
      </c>
      <c r="E40" s="302">
        <v>-0.64</v>
      </c>
      <c r="F40" s="172">
        <v>0</v>
      </c>
      <c r="G40" s="302">
        <v>0</v>
      </c>
      <c r="H40" s="172">
        <v>280</v>
      </c>
      <c r="I40" s="303">
        <v>0.44</v>
      </c>
      <c r="J40" s="264">
        <v>50.95</v>
      </c>
      <c r="K40" s="69">
        <v>51.05</v>
      </c>
      <c r="L40" s="135">
        <f t="shared" si="0"/>
        <v>-0.09999999999999432</v>
      </c>
      <c r="M40" s="306">
        <f t="shared" si="1"/>
        <v>-0.19588638589616908</v>
      </c>
      <c r="N40" s="78">
        <f>Margins!B40</f>
        <v>4500</v>
      </c>
      <c r="O40" s="25">
        <f t="shared" si="2"/>
        <v>18000</v>
      </c>
      <c r="P40" s="25">
        <f t="shared" si="3"/>
        <v>0</v>
      </c>
    </row>
    <row r="41" spans="1:18" ht="13.5">
      <c r="A41" s="193" t="s">
        <v>2</v>
      </c>
      <c r="B41" s="316">
        <v>627</v>
      </c>
      <c r="C41" s="324">
        <v>0.68</v>
      </c>
      <c r="D41" s="172">
        <v>2</v>
      </c>
      <c r="E41" s="302">
        <v>0</v>
      </c>
      <c r="F41" s="172">
        <v>0</v>
      </c>
      <c r="G41" s="302">
        <v>0</v>
      </c>
      <c r="H41" s="172">
        <v>629</v>
      </c>
      <c r="I41" s="303">
        <v>0.69</v>
      </c>
      <c r="J41" s="264">
        <v>332.3</v>
      </c>
      <c r="K41" s="69">
        <v>331.1</v>
      </c>
      <c r="L41" s="135">
        <f t="shared" si="0"/>
        <v>1.1999999999999886</v>
      </c>
      <c r="M41" s="306">
        <f t="shared" si="1"/>
        <v>0.3624282694050101</v>
      </c>
      <c r="N41" s="78">
        <f>Margins!B41</f>
        <v>1100</v>
      </c>
      <c r="O41" s="25">
        <f t="shared" si="2"/>
        <v>2200</v>
      </c>
      <c r="P41" s="25">
        <f t="shared" si="3"/>
        <v>0</v>
      </c>
      <c r="R41" s="25"/>
    </row>
    <row r="42" spans="1:18" ht="13.5">
      <c r="A42" s="193" t="s">
        <v>406</v>
      </c>
      <c r="B42" s="316">
        <v>154</v>
      </c>
      <c r="C42" s="324">
        <v>0.41</v>
      </c>
      <c r="D42" s="172">
        <v>0</v>
      </c>
      <c r="E42" s="302">
        <v>0</v>
      </c>
      <c r="F42" s="172">
        <v>0</v>
      </c>
      <c r="G42" s="302">
        <v>0</v>
      </c>
      <c r="H42" s="172">
        <v>154</v>
      </c>
      <c r="I42" s="303">
        <v>0.41</v>
      </c>
      <c r="J42" s="264">
        <v>220.75</v>
      </c>
      <c r="K42" s="69">
        <v>225.3</v>
      </c>
      <c r="L42" s="135">
        <f t="shared" si="0"/>
        <v>-4.550000000000011</v>
      </c>
      <c r="M42" s="306">
        <f t="shared" si="1"/>
        <v>-2.0195295162006266</v>
      </c>
      <c r="N42" s="78">
        <f>Margins!B42</f>
        <v>1150</v>
      </c>
      <c r="O42" s="25">
        <f t="shared" si="2"/>
        <v>0</v>
      </c>
      <c r="P42" s="25">
        <f t="shared" si="3"/>
        <v>0</v>
      </c>
      <c r="R42" s="25"/>
    </row>
    <row r="43" spans="1:18" ht="13.5">
      <c r="A43" s="193" t="s">
        <v>389</v>
      </c>
      <c r="B43" s="316">
        <v>2595</v>
      </c>
      <c r="C43" s="324">
        <v>-0.22</v>
      </c>
      <c r="D43" s="172">
        <v>146</v>
      </c>
      <c r="E43" s="302">
        <v>-0.32</v>
      </c>
      <c r="F43" s="172">
        <v>6</v>
      </c>
      <c r="G43" s="302">
        <v>-0.7</v>
      </c>
      <c r="H43" s="172">
        <v>2747</v>
      </c>
      <c r="I43" s="303">
        <v>-0.23</v>
      </c>
      <c r="J43" s="264">
        <v>159.75</v>
      </c>
      <c r="K43" s="69">
        <v>158.1</v>
      </c>
      <c r="L43" s="135">
        <f t="shared" si="0"/>
        <v>1.6500000000000057</v>
      </c>
      <c r="M43" s="306">
        <f t="shared" si="1"/>
        <v>1.0436432637571194</v>
      </c>
      <c r="N43" s="78">
        <f>Margins!B43</f>
        <v>2500</v>
      </c>
      <c r="O43" s="25">
        <f t="shared" si="2"/>
        <v>365000</v>
      </c>
      <c r="P43" s="25">
        <f t="shared" si="3"/>
        <v>15000</v>
      </c>
      <c r="R43" s="25"/>
    </row>
    <row r="44" spans="1:16" ht="13.5">
      <c r="A44" s="193" t="s">
        <v>78</v>
      </c>
      <c r="B44" s="172">
        <v>963</v>
      </c>
      <c r="C44" s="302">
        <v>-0.15</v>
      </c>
      <c r="D44" s="172">
        <v>4</v>
      </c>
      <c r="E44" s="302">
        <v>0</v>
      </c>
      <c r="F44" s="172">
        <v>0</v>
      </c>
      <c r="G44" s="302">
        <v>0</v>
      </c>
      <c r="H44" s="172">
        <v>967</v>
      </c>
      <c r="I44" s="303">
        <v>-0.15</v>
      </c>
      <c r="J44" s="264">
        <v>285.55</v>
      </c>
      <c r="K44" s="69">
        <v>284.25</v>
      </c>
      <c r="L44" s="135">
        <f t="shared" si="0"/>
        <v>1.3000000000000114</v>
      </c>
      <c r="M44" s="306">
        <f t="shared" si="1"/>
        <v>0.4573438874230471</v>
      </c>
      <c r="N44" s="78">
        <f>Margins!B44</f>
        <v>1600</v>
      </c>
      <c r="O44" s="25">
        <f t="shared" si="2"/>
        <v>6400</v>
      </c>
      <c r="P44" s="25">
        <f t="shared" si="3"/>
        <v>0</v>
      </c>
    </row>
    <row r="45" spans="1:16" ht="13.5">
      <c r="A45" s="193" t="s">
        <v>138</v>
      </c>
      <c r="B45" s="172">
        <v>9035</v>
      </c>
      <c r="C45" s="302">
        <v>-0.05</v>
      </c>
      <c r="D45" s="172">
        <v>30</v>
      </c>
      <c r="E45" s="302">
        <v>-0.48</v>
      </c>
      <c r="F45" s="172">
        <v>0</v>
      </c>
      <c r="G45" s="302">
        <v>-1</v>
      </c>
      <c r="H45" s="172">
        <v>9065</v>
      </c>
      <c r="I45" s="303">
        <v>-0.05</v>
      </c>
      <c r="J45" s="264">
        <v>718.4</v>
      </c>
      <c r="K45" s="69">
        <v>707.85</v>
      </c>
      <c r="L45" s="135">
        <f t="shared" si="0"/>
        <v>10.549999999999955</v>
      </c>
      <c r="M45" s="306">
        <f t="shared" si="1"/>
        <v>1.4904287631560293</v>
      </c>
      <c r="N45" s="78">
        <f>Margins!B45</f>
        <v>425</v>
      </c>
      <c r="O45" s="25">
        <f t="shared" si="2"/>
        <v>12750</v>
      </c>
      <c r="P45" s="25">
        <f t="shared" si="3"/>
        <v>0</v>
      </c>
    </row>
    <row r="46" spans="1:18" ht="13.5">
      <c r="A46" s="193" t="s">
        <v>160</v>
      </c>
      <c r="B46" s="316">
        <v>1650</v>
      </c>
      <c r="C46" s="324">
        <v>-0.41</v>
      </c>
      <c r="D46" s="172">
        <v>0</v>
      </c>
      <c r="E46" s="302">
        <v>-1</v>
      </c>
      <c r="F46" s="172">
        <v>0</v>
      </c>
      <c r="G46" s="302">
        <v>0</v>
      </c>
      <c r="H46" s="172">
        <v>1650</v>
      </c>
      <c r="I46" s="303">
        <v>-0.41</v>
      </c>
      <c r="J46" s="264">
        <v>494.45</v>
      </c>
      <c r="K46" s="69">
        <v>493.9</v>
      </c>
      <c r="L46" s="135">
        <f t="shared" si="0"/>
        <v>0.5500000000000114</v>
      </c>
      <c r="M46" s="306">
        <f t="shared" si="1"/>
        <v>0.1113585746102473</v>
      </c>
      <c r="N46" s="78">
        <f>Margins!B46</f>
        <v>550</v>
      </c>
      <c r="O46" s="25">
        <f t="shared" si="2"/>
        <v>0</v>
      </c>
      <c r="P46" s="25">
        <f t="shared" si="3"/>
        <v>0</v>
      </c>
      <c r="R46" s="25"/>
    </row>
    <row r="47" spans="1:16" ht="13.5">
      <c r="A47" s="193" t="s">
        <v>161</v>
      </c>
      <c r="B47" s="172">
        <v>274</v>
      </c>
      <c r="C47" s="302">
        <v>-0.12</v>
      </c>
      <c r="D47" s="172">
        <v>28</v>
      </c>
      <c r="E47" s="302">
        <v>-0.07</v>
      </c>
      <c r="F47" s="172">
        <v>0</v>
      </c>
      <c r="G47" s="302">
        <v>-1</v>
      </c>
      <c r="H47" s="172">
        <v>302</v>
      </c>
      <c r="I47" s="303">
        <v>-0.12</v>
      </c>
      <c r="J47" s="264">
        <v>35.95</v>
      </c>
      <c r="K47" s="69">
        <v>35.7</v>
      </c>
      <c r="L47" s="135">
        <f t="shared" si="0"/>
        <v>0.25</v>
      </c>
      <c r="M47" s="306">
        <f t="shared" si="1"/>
        <v>0.7002801120448179</v>
      </c>
      <c r="N47" s="78">
        <f>Margins!B47</f>
        <v>6900</v>
      </c>
      <c r="O47" s="25">
        <f t="shared" si="2"/>
        <v>193200</v>
      </c>
      <c r="P47" s="25">
        <f t="shared" si="3"/>
        <v>0</v>
      </c>
    </row>
    <row r="48" spans="1:16" ht="13.5">
      <c r="A48" s="193" t="s">
        <v>390</v>
      </c>
      <c r="B48" s="172">
        <v>97</v>
      </c>
      <c r="C48" s="302">
        <v>-0.28</v>
      </c>
      <c r="D48" s="172">
        <v>0</v>
      </c>
      <c r="E48" s="302">
        <v>0</v>
      </c>
      <c r="F48" s="172">
        <v>0</v>
      </c>
      <c r="G48" s="302">
        <v>0</v>
      </c>
      <c r="H48" s="172">
        <v>97</v>
      </c>
      <c r="I48" s="303">
        <v>-0.28</v>
      </c>
      <c r="J48" s="264">
        <v>299.7</v>
      </c>
      <c r="K48" s="69">
        <v>300.05</v>
      </c>
      <c r="L48" s="135">
        <f t="shared" si="0"/>
        <v>-0.35000000000002274</v>
      </c>
      <c r="M48" s="306">
        <f t="shared" si="1"/>
        <v>-0.11664722546243049</v>
      </c>
      <c r="N48" s="78">
        <f>Margins!B48</f>
        <v>1800</v>
      </c>
      <c r="O48" s="25">
        <f t="shared" si="2"/>
        <v>0</v>
      </c>
      <c r="P48" s="25">
        <f t="shared" si="3"/>
        <v>0</v>
      </c>
    </row>
    <row r="49" spans="1:18" ht="13.5">
      <c r="A49" s="193" t="s">
        <v>3</v>
      </c>
      <c r="B49" s="316">
        <v>4049</v>
      </c>
      <c r="C49" s="324">
        <v>0.55</v>
      </c>
      <c r="D49" s="172">
        <v>119</v>
      </c>
      <c r="E49" s="302">
        <v>0.03</v>
      </c>
      <c r="F49" s="172">
        <v>21</v>
      </c>
      <c r="G49" s="302">
        <v>-0.13</v>
      </c>
      <c r="H49" s="172">
        <v>4189</v>
      </c>
      <c r="I49" s="303">
        <v>0.52</v>
      </c>
      <c r="J49" s="264">
        <v>205.75</v>
      </c>
      <c r="K49" s="69">
        <v>205.85</v>
      </c>
      <c r="L49" s="135">
        <f t="shared" si="0"/>
        <v>-0.09999999999999432</v>
      </c>
      <c r="M49" s="306">
        <f t="shared" si="1"/>
        <v>-0.048579062424092455</v>
      </c>
      <c r="N49" s="78">
        <f>Margins!B49</f>
        <v>1250</v>
      </c>
      <c r="O49" s="25">
        <f t="shared" si="2"/>
        <v>148750</v>
      </c>
      <c r="P49" s="25">
        <f t="shared" si="3"/>
        <v>26250</v>
      </c>
      <c r="R49" s="25"/>
    </row>
    <row r="50" spans="1:18" ht="13.5">
      <c r="A50" s="193" t="s">
        <v>217</v>
      </c>
      <c r="B50" s="316">
        <v>133</v>
      </c>
      <c r="C50" s="324">
        <v>-0.75</v>
      </c>
      <c r="D50" s="172">
        <v>0</v>
      </c>
      <c r="E50" s="302">
        <v>-1</v>
      </c>
      <c r="F50" s="172">
        <v>0</v>
      </c>
      <c r="G50" s="302">
        <v>-1</v>
      </c>
      <c r="H50" s="172">
        <v>133</v>
      </c>
      <c r="I50" s="303">
        <v>-0.76</v>
      </c>
      <c r="J50" s="264">
        <v>372.1</v>
      </c>
      <c r="K50" s="69">
        <v>372.6</v>
      </c>
      <c r="L50" s="135">
        <f t="shared" si="0"/>
        <v>-0.5</v>
      </c>
      <c r="M50" s="306">
        <f t="shared" si="1"/>
        <v>-0.1341921631776704</v>
      </c>
      <c r="N50" s="78">
        <f>Margins!B50</f>
        <v>1050</v>
      </c>
      <c r="O50" s="25">
        <f t="shared" si="2"/>
        <v>0</v>
      </c>
      <c r="P50" s="25">
        <f t="shared" si="3"/>
        <v>0</v>
      </c>
      <c r="R50" s="25"/>
    </row>
    <row r="51" spans="1:18" ht="13.5">
      <c r="A51" s="193" t="s">
        <v>162</v>
      </c>
      <c r="B51" s="316">
        <v>239</v>
      </c>
      <c r="C51" s="324">
        <v>-0.64</v>
      </c>
      <c r="D51" s="172">
        <v>0</v>
      </c>
      <c r="E51" s="302">
        <v>0</v>
      </c>
      <c r="F51" s="172">
        <v>0</v>
      </c>
      <c r="G51" s="302">
        <v>0</v>
      </c>
      <c r="H51" s="172">
        <v>239</v>
      </c>
      <c r="I51" s="303">
        <v>-0.64</v>
      </c>
      <c r="J51" s="264">
        <v>382.7</v>
      </c>
      <c r="K51" s="69">
        <v>384.6</v>
      </c>
      <c r="L51" s="135">
        <f t="shared" si="0"/>
        <v>-1.900000000000034</v>
      </c>
      <c r="M51" s="306">
        <f t="shared" si="1"/>
        <v>-0.4940197607904404</v>
      </c>
      <c r="N51" s="78">
        <f>Margins!B51</f>
        <v>1200</v>
      </c>
      <c r="O51" s="25">
        <f t="shared" si="2"/>
        <v>0</v>
      </c>
      <c r="P51" s="25">
        <f t="shared" si="3"/>
        <v>0</v>
      </c>
      <c r="R51" s="25"/>
    </row>
    <row r="52" spans="1:16" ht="13.5">
      <c r="A52" s="193" t="s">
        <v>285</v>
      </c>
      <c r="B52" s="172">
        <v>1627</v>
      </c>
      <c r="C52" s="302">
        <v>0.84</v>
      </c>
      <c r="D52" s="172">
        <v>0</v>
      </c>
      <c r="E52" s="302">
        <v>0</v>
      </c>
      <c r="F52" s="172">
        <v>0</v>
      </c>
      <c r="G52" s="302">
        <v>0</v>
      </c>
      <c r="H52" s="172">
        <v>1627</v>
      </c>
      <c r="I52" s="303">
        <v>0.84</v>
      </c>
      <c r="J52" s="264">
        <v>266.95</v>
      </c>
      <c r="K52" s="69">
        <v>262.5</v>
      </c>
      <c r="L52" s="135">
        <f t="shared" si="0"/>
        <v>4.449999999999989</v>
      </c>
      <c r="M52" s="306">
        <f t="shared" si="1"/>
        <v>1.695238095238091</v>
      </c>
      <c r="N52" s="78">
        <f>Margins!B52</f>
        <v>1000</v>
      </c>
      <c r="O52" s="25">
        <f t="shared" si="2"/>
        <v>0</v>
      </c>
      <c r="P52" s="25">
        <f t="shared" si="3"/>
        <v>0</v>
      </c>
    </row>
    <row r="53" spans="1:16" ht="13.5">
      <c r="A53" s="193" t="s">
        <v>183</v>
      </c>
      <c r="B53" s="172">
        <v>4000</v>
      </c>
      <c r="C53" s="302">
        <v>6.14</v>
      </c>
      <c r="D53" s="172">
        <v>1</v>
      </c>
      <c r="E53" s="302">
        <v>0</v>
      </c>
      <c r="F53" s="172">
        <v>0</v>
      </c>
      <c r="G53" s="302">
        <v>0</v>
      </c>
      <c r="H53" s="172">
        <v>4001</v>
      </c>
      <c r="I53" s="303">
        <v>6.13</v>
      </c>
      <c r="J53" s="264">
        <v>378.8</v>
      </c>
      <c r="K53" s="69">
        <v>354.35</v>
      </c>
      <c r="L53" s="135">
        <f t="shared" si="0"/>
        <v>24.44999999999999</v>
      </c>
      <c r="M53" s="306">
        <f t="shared" si="1"/>
        <v>6.899957668971353</v>
      </c>
      <c r="N53" s="78">
        <f>Margins!B53</f>
        <v>950</v>
      </c>
      <c r="O53" s="25">
        <f t="shared" si="2"/>
        <v>950</v>
      </c>
      <c r="P53" s="25">
        <f t="shared" si="3"/>
        <v>0</v>
      </c>
    </row>
    <row r="54" spans="1:16" ht="13.5">
      <c r="A54" s="193" t="s">
        <v>218</v>
      </c>
      <c r="B54" s="172">
        <v>656</v>
      </c>
      <c r="C54" s="302">
        <v>0.03</v>
      </c>
      <c r="D54" s="172">
        <v>11</v>
      </c>
      <c r="E54" s="302">
        <v>0.57</v>
      </c>
      <c r="F54" s="172">
        <v>12</v>
      </c>
      <c r="G54" s="302">
        <v>0.2</v>
      </c>
      <c r="H54" s="172">
        <v>679</v>
      </c>
      <c r="I54" s="303">
        <v>0.04</v>
      </c>
      <c r="J54" s="264">
        <v>102.9</v>
      </c>
      <c r="K54" s="69">
        <v>100.45</v>
      </c>
      <c r="L54" s="135">
        <f t="shared" si="0"/>
        <v>2.450000000000003</v>
      </c>
      <c r="M54" s="306">
        <f t="shared" si="1"/>
        <v>2.4390243902439055</v>
      </c>
      <c r="N54" s="78">
        <f>Margins!B54</f>
        <v>2700</v>
      </c>
      <c r="O54" s="25">
        <f t="shared" si="2"/>
        <v>29700</v>
      </c>
      <c r="P54" s="25">
        <f t="shared" si="3"/>
        <v>32400</v>
      </c>
    </row>
    <row r="55" spans="1:16" ht="13.5">
      <c r="A55" s="193" t="s">
        <v>407</v>
      </c>
      <c r="B55" s="172">
        <v>1344</v>
      </c>
      <c r="C55" s="302">
        <v>-0.47</v>
      </c>
      <c r="D55" s="172">
        <v>88</v>
      </c>
      <c r="E55" s="302">
        <v>-0.21</v>
      </c>
      <c r="F55" s="172">
        <v>11</v>
      </c>
      <c r="G55" s="302">
        <v>-0.61</v>
      </c>
      <c r="H55" s="172">
        <v>1443</v>
      </c>
      <c r="I55" s="303">
        <v>-0.46</v>
      </c>
      <c r="J55" s="264">
        <v>56.95</v>
      </c>
      <c r="K55" s="69">
        <v>56.95</v>
      </c>
      <c r="L55" s="135">
        <f t="shared" si="0"/>
        <v>0</v>
      </c>
      <c r="M55" s="306">
        <f t="shared" si="1"/>
        <v>0</v>
      </c>
      <c r="N55" s="78">
        <f>Margins!B55</f>
        <v>5250</v>
      </c>
      <c r="O55" s="25">
        <f t="shared" si="2"/>
        <v>462000</v>
      </c>
      <c r="P55" s="25">
        <f t="shared" si="3"/>
        <v>57750</v>
      </c>
    </row>
    <row r="56" spans="1:16" ht="13.5">
      <c r="A56" s="193" t="s">
        <v>163</v>
      </c>
      <c r="B56" s="172">
        <v>10839</v>
      </c>
      <c r="C56" s="302">
        <v>-0.15</v>
      </c>
      <c r="D56" s="172">
        <v>23</v>
      </c>
      <c r="E56" s="302">
        <v>-0.26</v>
      </c>
      <c r="F56" s="172">
        <v>2</v>
      </c>
      <c r="G56" s="302">
        <v>-0.5</v>
      </c>
      <c r="H56" s="172">
        <v>10864</v>
      </c>
      <c r="I56" s="303">
        <v>-0.16</v>
      </c>
      <c r="J56" s="264">
        <v>6957.05</v>
      </c>
      <c r="K56" s="69">
        <v>6909.75</v>
      </c>
      <c r="L56" s="135">
        <f t="shared" si="0"/>
        <v>47.30000000000018</v>
      </c>
      <c r="M56" s="306">
        <f t="shared" si="1"/>
        <v>0.684539961648398</v>
      </c>
      <c r="N56" s="78">
        <f>Margins!B56</f>
        <v>62</v>
      </c>
      <c r="O56" s="25">
        <f t="shared" si="2"/>
        <v>1426</v>
      </c>
      <c r="P56" s="25">
        <f t="shared" si="3"/>
        <v>124</v>
      </c>
    </row>
    <row r="57" spans="1:16" ht="13.5">
      <c r="A57" s="193" t="s">
        <v>479</v>
      </c>
      <c r="B57" s="172">
        <v>98461</v>
      </c>
      <c r="C57" s="302">
        <v>0.13</v>
      </c>
      <c r="D57" s="172">
        <v>5369</v>
      </c>
      <c r="E57" s="302">
        <v>-0.11</v>
      </c>
      <c r="F57" s="172">
        <v>1170</v>
      </c>
      <c r="G57" s="302">
        <v>-0.01</v>
      </c>
      <c r="H57" s="172">
        <v>105000</v>
      </c>
      <c r="I57" s="303">
        <v>0.11</v>
      </c>
      <c r="J57" s="264">
        <v>646.15</v>
      </c>
      <c r="K57" s="69">
        <v>643.4</v>
      </c>
      <c r="L57" s="135">
        <f>J57-K57</f>
        <v>2.75</v>
      </c>
      <c r="M57" s="306">
        <f>L57/K57*100</f>
        <v>0.42741684799502644</v>
      </c>
      <c r="N57" s="78">
        <f>Margins!B57</f>
        <v>400</v>
      </c>
      <c r="O57" s="25">
        <f>D57*N57</f>
        <v>2147600</v>
      </c>
      <c r="P57" s="25">
        <f>F57*N57</f>
        <v>468000</v>
      </c>
    </row>
    <row r="58" spans="1:18" ht="13.5">
      <c r="A58" s="193" t="s">
        <v>194</v>
      </c>
      <c r="B58" s="172">
        <v>1110</v>
      </c>
      <c r="C58" s="302">
        <v>-0.26</v>
      </c>
      <c r="D58" s="172">
        <v>11</v>
      </c>
      <c r="E58" s="302">
        <v>-0.63</v>
      </c>
      <c r="F58" s="172">
        <v>0</v>
      </c>
      <c r="G58" s="302">
        <v>0</v>
      </c>
      <c r="H58" s="172">
        <v>1121</v>
      </c>
      <c r="I58" s="303">
        <v>-0.26</v>
      </c>
      <c r="J58" s="264">
        <v>666</v>
      </c>
      <c r="K58" s="69">
        <v>665.35</v>
      </c>
      <c r="L58" s="135">
        <f t="shared" si="0"/>
        <v>0.6499999999999773</v>
      </c>
      <c r="M58" s="306">
        <f t="shared" si="1"/>
        <v>0.09769294356353456</v>
      </c>
      <c r="N58" s="78">
        <f>Margins!B58</f>
        <v>400</v>
      </c>
      <c r="O58" s="25">
        <f t="shared" si="2"/>
        <v>4400</v>
      </c>
      <c r="P58" s="25">
        <f t="shared" si="3"/>
        <v>0</v>
      </c>
      <c r="R58" s="25"/>
    </row>
    <row r="59" spans="1:18" ht="13.5">
      <c r="A59" s="193" t="s">
        <v>408</v>
      </c>
      <c r="B59" s="172">
        <v>1021</v>
      </c>
      <c r="C59" s="302">
        <v>-0.44</v>
      </c>
      <c r="D59" s="172">
        <v>0</v>
      </c>
      <c r="E59" s="302">
        <v>0</v>
      </c>
      <c r="F59" s="172">
        <v>0</v>
      </c>
      <c r="G59" s="302">
        <v>0</v>
      </c>
      <c r="H59" s="172">
        <v>1021</v>
      </c>
      <c r="I59" s="303">
        <v>-0.44</v>
      </c>
      <c r="J59" s="264">
        <v>2153.35</v>
      </c>
      <c r="K59" s="69">
        <v>2156.65</v>
      </c>
      <c r="L59" s="135">
        <f t="shared" si="0"/>
        <v>-3.300000000000182</v>
      </c>
      <c r="M59" s="306">
        <f t="shared" si="1"/>
        <v>-0.15301509285234888</v>
      </c>
      <c r="N59" s="78">
        <f>Margins!B59</f>
        <v>150</v>
      </c>
      <c r="O59" s="25">
        <f t="shared" si="2"/>
        <v>0</v>
      </c>
      <c r="P59" s="25">
        <f t="shared" si="3"/>
        <v>0</v>
      </c>
      <c r="R59" s="25"/>
    </row>
    <row r="60" spans="1:18" ht="13.5">
      <c r="A60" s="193" t="s">
        <v>409</v>
      </c>
      <c r="B60" s="172">
        <v>233</v>
      </c>
      <c r="C60" s="302">
        <v>-0.51</v>
      </c>
      <c r="D60" s="172">
        <v>0</v>
      </c>
      <c r="E60" s="302">
        <v>0</v>
      </c>
      <c r="F60" s="172">
        <v>0</v>
      </c>
      <c r="G60" s="302">
        <v>0</v>
      </c>
      <c r="H60" s="172">
        <v>233</v>
      </c>
      <c r="I60" s="303">
        <v>-0.51</v>
      </c>
      <c r="J60" s="264">
        <v>1063.75</v>
      </c>
      <c r="K60" s="69">
        <v>1065.65</v>
      </c>
      <c r="L60" s="135">
        <f t="shared" si="0"/>
        <v>-1.900000000000091</v>
      </c>
      <c r="M60" s="306">
        <f t="shared" si="1"/>
        <v>-0.17829493736218185</v>
      </c>
      <c r="N60" s="78">
        <f>Margins!B60</f>
        <v>200</v>
      </c>
      <c r="O60" s="25">
        <f t="shared" si="2"/>
        <v>0</v>
      </c>
      <c r="P60" s="25">
        <f t="shared" si="3"/>
        <v>0</v>
      </c>
      <c r="R60" s="25"/>
    </row>
    <row r="61" spans="1:16" ht="13.5">
      <c r="A61" s="193" t="s">
        <v>219</v>
      </c>
      <c r="B61" s="172">
        <v>581</v>
      </c>
      <c r="C61" s="302">
        <v>-0.2</v>
      </c>
      <c r="D61" s="172">
        <v>12</v>
      </c>
      <c r="E61" s="302">
        <v>-0.54</v>
      </c>
      <c r="F61" s="172">
        <v>0</v>
      </c>
      <c r="G61" s="302">
        <v>0</v>
      </c>
      <c r="H61" s="172">
        <v>593</v>
      </c>
      <c r="I61" s="303">
        <v>-0.21</v>
      </c>
      <c r="J61" s="264">
        <v>114.1</v>
      </c>
      <c r="K61" s="69">
        <v>114.65</v>
      </c>
      <c r="L61" s="135">
        <f t="shared" si="0"/>
        <v>-0.5500000000000114</v>
      </c>
      <c r="M61" s="306">
        <f t="shared" si="1"/>
        <v>-0.4797208896642053</v>
      </c>
      <c r="N61" s="78">
        <f>Margins!B61</f>
        <v>2400</v>
      </c>
      <c r="O61" s="25">
        <f t="shared" si="2"/>
        <v>28800</v>
      </c>
      <c r="P61" s="25">
        <f t="shared" si="3"/>
        <v>0</v>
      </c>
    </row>
    <row r="62" spans="1:18" ht="13.5">
      <c r="A62" s="193" t="s">
        <v>164</v>
      </c>
      <c r="B62" s="172">
        <v>392</v>
      </c>
      <c r="C62" s="302">
        <v>-0.78</v>
      </c>
      <c r="D62" s="172">
        <v>26</v>
      </c>
      <c r="E62" s="302">
        <v>0.24</v>
      </c>
      <c r="F62" s="172">
        <v>0</v>
      </c>
      <c r="G62" s="302">
        <v>0</v>
      </c>
      <c r="H62" s="172">
        <v>418</v>
      </c>
      <c r="I62" s="303">
        <v>-0.77</v>
      </c>
      <c r="J62" s="264">
        <v>53.9</v>
      </c>
      <c r="K62" s="69">
        <v>53.95</v>
      </c>
      <c r="L62" s="135">
        <f t="shared" si="0"/>
        <v>-0.05000000000000426</v>
      </c>
      <c r="M62" s="306">
        <f t="shared" si="1"/>
        <v>-0.09267840593142587</v>
      </c>
      <c r="N62" s="78">
        <f>Margins!B62</f>
        <v>5650</v>
      </c>
      <c r="O62" s="25">
        <f t="shared" si="2"/>
        <v>146900</v>
      </c>
      <c r="P62" s="25">
        <f t="shared" si="3"/>
        <v>0</v>
      </c>
      <c r="R62" s="103"/>
    </row>
    <row r="63" spans="1:16" ht="13.5">
      <c r="A63" s="193" t="s">
        <v>165</v>
      </c>
      <c r="B63" s="172">
        <v>130</v>
      </c>
      <c r="C63" s="302">
        <v>-0.62</v>
      </c>
      <c r="D63" s="172">
        <v>0</v>
      </c>
      <c r="E63" s="302">
        <v>0</v>
      </c>
      <c r="F63" s="172">
        <v>0</v>
      </c>
      <c r="G63" s="302">
        <v>0</v>
      </c>
      <c r="H63" s="172">
        <v>130</v>
      </c>
      <c r="I63" s="303">
        <v>-0.62</v>
      </c>
      <c r="J63" s="264">
        <v>330.15</v>
      </c>
      <c r="K63" s="69">
        <v>331.2</v>
      </c>
      <c r="L63" s="135">
        <f t="shared" si="0"/>
        <v>-1.0500000000000114</v>
      </c>
      <c r="M63" s="306">
        <f t="shared" si="1"/>
        <v>-0.31702898550724984</v>
      </c>
      <c r="N63" s="78">
        <f>Margins!B63</f>
        <v>1300</v>
      </c>
      <c r="O63" s="25">
        <f t="shared" si="2"/>
        <v>0</v>
      </c>
      <c r="P63" s="25">
        <f t="shared" si="3"/>
        <v>0</v>
      </c>
    </row>
    <row r="64" spans="1:16" ht="13.5">
      <c r="A64" s="193" t="s">
        <v>410</v>
      </c>
      <c r="B64" s="172">
        <v>3467</v>
      </c>
      <c r="C64" s="302">
        <v>0.02</v>
      </c>
      <c r="D64" s="172">
        <v>1</v>
      </c>
      <c r="E64" s="302">
        <v>0</v>
      </c>
      <c r="F64" s="172">
        <v>0</v>
      </c>
      <c r="G64" s="302">
        <v>0</v>
      </c>
      <c r="H64" s="172">
        <v>3468</v>
      </c>
      <c r="I64" s="303">
        <v>0.02</v>
      </c>
      <c r="J64" s="264">
        <v>2905.6</v>
      </c>
      <c r="K64" s="69">
        <v>2851.05</v>
      </c>
      <c r="L64" s="135">
        <f t="shared" si="0"/>
        <v>54.54999999999973</v>
      </c>
      <c r="M64" s="306">
        <f t="shared" si="1"/>
        <v>1.9133301766015933</v>
      </c>
      <c r="N64" s="78">
        <f>Margins!B64</f>
        <v>150</v>
      </c>
      <c r="O64" s="25">
        <f t="shared" si="2"/>
        <v>150</v>
      </c>
      <c r="P64" s="25">
        <f t="shared" si="3"/>
        <v>0</v>
      </c>
    </row>
    <row r="65" spans="1:16" ht="13.5">
      <c r="A65" s="193" t="s">
        <v>89</v>
      </c>
      <c r="B65" s="172">
        <v>3947</v>
      </c>
      <c r="C65" s="302">
        <v>-0.31</v>
      </c>
      <c r="D65" s="172">
        <v>32</v>
      </c>
      <c r="E65" s="302">
        <v>-0.45</v>
      </c>
      <c r="F65" s="172">
        <v>10</v>
      </c>
      <c r="G65" s="302">
        <v>9</v>
      </c>
      <c r="H65" s="172">
        <v>3989</v>
      </c>
      <c r="I65" s="303">
        <v>-0.31</v>
      </c>
      <c r="J65" s="264">
        <v>337.65</v>
      </c>
      <c r="K65" s="69">
        <v>332.6</v>
      </c>
      <c r="L65" s="135">
        <f t="shared" si="0"/>
        <v>5.0499999999999545</v>
      </c>
      <c r="M65" s="306">
        <f t="shared" si="1"/>
        <v>1.5183403487672742</v>
      </c>
      <c r="N65" s="78">
        <f>Margins!B65</f>
        <v>750</v>
      </c>
      <c r="O65" s="25">
        <f t="shared" si="2"/>
        <v>24000</v>
      </c>
      <c r="P65" s="25">
        <f t="shared" si="3"/>
        <v>7500</v>
      </c>
    </row>
    <row r="66" spans="1:16" ht="13.5">
      <c r="A66" s="193" t="s">
        <v>286</v>
      </c>
      <c r="B66" s="172">
        <v>573</v>
      </c>
      <c r="C66" s="302">
        <v>-0.23</v>
      </c>
      <c r="D66" s="172">
        <v>4</v>
      </c>
      <c r="E66" s="302">
        <v>-0.33</v>
      </c>
      <c r="F66" s="172">
        <v>0</v>
      </c>
      <c r="G66" s="302">
        <v>0</v>
      </c>
      <c r="H66" s="172">
        <v>577</v>
      </c>
      <c r="I66" s="303">
        <v>-0.23</v>
      </c>
      <c r="J66" s="264">
        <v>182.9</v>
      </c>
      <c r="K66" s="69">
        <v>183.9</v>
      </c>
      <c r="L66" s="135">
        <f t="shared" si="0"/>
        <v>-1</v>
      </c>
      <c r="M66" s="306">
        <f t="shared" si="1"/>
        <v>-0.543773790103317</v>
      </c>
      <c r="N66" s="78">
        <f>Margins!B66</f>
        <v>2000</v>
      </c>
      <c r="O66" s="25">
        <f t="shared" si="2"/>
        <v>8000</v>
      </c>
      <c r="P66" s="25">
        <f t="shared" si="3"/>
        <v>0</v>
      </c>
    </row>
    <row r="67" spans="1:16" ht="13.5">
      <c r="A67" s="193" t="s">
        <v>411</v>
      </c>
      <c r="B67" s="172">
        <v>2436</v>
      </c>
      <c r="C67" s="302">
        <v>0.98</v>
      </c>
      <c r="D67" s="172">
        <v>0</v>
      </c>
      <c r="E67" s="302">
        <v>0</v>
      </c>
      <c r="F67" s="172">
        <v>0</v>
      </c>
      <c r="G67" s="302">
        <v>0</v>
      </c>
      <c r="H67" s="172">
        <v>2436</v>
      </c>
      <c r="I67" s="303">
        <v>0.98</v>
      </c>
      <c r="J67" s="264">
        <v>575.4</v>
      </c>
      <c r="K67" s="69">
        <v>558.25</v>
      </c>
      <c r="L67" s="135">
        <f t="shared" si="0"/>
        <v>17.149999999999977</v>
      </c>
      <c r="M67" s="306">
        <f t="shared" si="1"/>
        <v>3.07210031347962</v>
      </c>
      <c r="N67" s="78">
        <f>Margins!B67</f>
        <v>350</v>
      </c>
      <c r="O67" s="25">
        <f t="shared" si="2"/>
        <v>0</v>
      </c>
      <c r="P67" s="25">
        <f t="shared" si="3"/>
        <v>0</v>
      </c>
    </row>
    <row r="68" spans="1:16" ht="13.5">
      <c r="A68" s="193" t="s">
        <v>270</v>
      </c>
      <c r="B68" s="172">
        <v>449</v>
      </c>
      <c r="C68" s="302">
        <v>-0.3</v>
      </c>
      <c r="D68" s="172">
        <v>0</v>
      </c>
      <c r="E68" s="302">
        <v>0</v>
      </c>
      <c r="F68" s="172">
        <v>0</v>
      </c>
      <c r="G68" s="302">
        <v>0</v>
      </c>
      <c r="H68" s="172">
        <v>449</v>
      </c>
      <c r="I68" s="303">
        <v>-0.3</v>
      </c>
      <c r="J68" s="264">
        <v>337.45</v>
      </c>
      <c r="K68" s="69">
        <v>333.45</v>
      </c>
      <c r="L68" s="135">
        <f t="shared" si="0"/>
        <v>4</v>
      </c>
      <c r="M68" s="306">
        <f t="shared" si="1"/>
        <v>1.199580146948568</v>
      </c>
      <c r="N68" s="78">
        <f>Margins!B68</f>
        <v>1200</v>
      </c>
      <c r="O68" s="25">
        <f t="shared" si="2"/>
        <v>0</v>
      </c>
      <c r="P68" s="25">
        <f t="shared" si="3"/>
        <v>0</v>
      </c>
    </row>
    <row r="69" spans="1:16" ht="13.5">
      <c r="A69" s="193" t="s">
        <v>220</v>
      </c>
      <c r="B69" s="172">
        <v>358</v>
      </c>
      <c r="C69" s="302">
        <v>-0.33</v>
      </c>
      <c r="D69" s="172">
        <v>0</v>
      </c>
      <c r="E69" s="302">
        <v>0</v>
      </c>
      <c r="F69" s="172">
        <v>0</v>
      </c>
      <c r="G69" s="302">
        <v>0</v>
      </c>
      <c r="H69" s="172">
        <v>358</v>
      </c>
      <c r="I69" s="303">
        <v>-0.33</v>
      </c>
      <c r="J69" s="264">
        <v>1256.75</v>
      </c>
      <c r="K69" s="69">
        <v>1259.85</v>
      </c>
      <c r="L69" s="135">
        <f t="shared" si="0"/>
        <v>-3.099999999999909</v>
      </c>
      <c r="M69" s="306">
        <f t="shared" si="1"/>
        <v>-0.24606103901257367</v>
      </c>
      <c r="N69" s="78">
        <f>Margins!B69</f>
        <v>300</v>
      </c>
      <c r="O69" s="25">
        <f t="shared" si="2"/>
        <v>0</v>
      </c>
      <c r="P69" s="25">
        <f t="shared" si="3"/>
        <v>0</v>
      </c>
    </row>
    <row r="70" spans="1:16" ht="13.5">
      <c r="A70" s="193" t="s">
        <v>232</v>
      </c>
      <c r="B70" s="172">
        <v>2203</v>
      </c>
      <c r="C70" s="302">
        <v>-0.73</v>
      </c>
      <c r="D70" s="172">
        <v>112</v>
      </c>
      <c r="E70" s="302">
        <v>-0.68</v>
      </c>
      <c r="F70" s="172">
        <v>64</v>
      </c>
      <c r="G70" s="302">
        <v>-0.6</v>
      </c>
      <c r="H70" s="172">
        <v>2379</v>
      </c>
      <c r="I70" s="303">
        <v>-0.72</v>
      </c>
      <c r="J70" s="264">
        <v>855.4</v>
      </c>
      <c r="K70" s="69">
        <v>867.85</v>
      </c>
      <c r="L70" s="135">
        <f t="shared" si="0"/>
        <v>-12.450000000000045</v>
      </c>
      <c r="M70" s="306">
        <f t="shared" si="1"/>
        <v>-1.434579708474972</v>
      </c>
      <c r="N70" s="78">
        <f>Margins!B70</f>
        <v>1000</v>
      </c>
      <c r="O70" s="25">
        <f t="shared" si="2"/>
        <v>112000</v>
      </c>
      <c r="P70" s="25">
        <f t="shared" si="3"/>
        <v>64000</v>
      </c>
    </row>
    <row r="71" spans="1:16" ht="13.5">
      <c r="A71" s="193" t="s">
        <v>166</v>
      </c>
      <c r="B71" s="172">
        <v>626</v>
      </c>
      <c r="C71" s="302">
        <v>-0.42</v>
      </c>
      <c r="D71" s="172">
        <v>4</v>
      </c>
      <c r="E71" s="302">
        <v>0.33</v>
      </c>
      <c r="F71" s="172">
        <v>0</v>
      </c>
      <c r="G71" s="302">
        <v>0</v>
      </c>
      <c r="H71" s="172">
        <v>630</v>
      </c>
      <c r="I71" s="303">
        <v>-0.42</v>
      </c>
      <c r="J71" s="264">
        <v>135.65</v>
      </c>
      <c r="K71" s="69">
        <v>135.2</v>
      </c>
      <c r="L71" s="135">
        <f t="shared" si="0"/>
        <v>0.45000000000001705</v>
      </c>
      <c r="M71" s="306">
        <f t="shared" si="1"/>
        <v>0.33284023668640317</v>
      </c>
      <c r="N71" s="78">
        <f>Margins!B71</f>
        <v>2950</v>
      </c>
      <c r="O71" s="25">
        <f t="shared" si="2"/>
        <v>11800</v>
      </c>
      <c r="P71" s="25">
        <f t="shared" si="3"/>
        <v>0</v>
      </c>
    </row>
    <row r="72" spans="1:16" ht="13.5">
      <c r="A72" s="193" t="s">
        <v>221</v>
      </c>
      <c r="B72" s="172">
        <v>8600</v>
      </c>
      <c r="C72" s="302">
        <v>1.7</v>
      </c>
      <c r="D72" s="172">
        <v>0</v>
      </c>
      <c r="E72" s="302">
        <v>0</v>
      </c>
      <c r="F72" s="172">
        <v>0</v>
      </c>
      <c r="G72" s="302">
        <v>0</v>
      </c>
      <c r="H72" s="172">
        <v>8600</v>
      </c>
      <c r="I72" s="303">
        <v>1.7</v>
      </c>
      <c r="J72" s="264">
        <v>2999.4</v>
      </c>
      <c r="K72" s="69">
        <v>2897.65</v>
      </c>
      <c r="L72" s="135">
        <f aca="true" t="shared" si="4" ref="L72:L136">J72-K72</f>
        <v>101.75</v>
      </c>
      <c r="M72" s="306">
        <f aca="true" t="shared" si="5" ref="M72:M136">L72/K72*100</f>
        <v>3.511466188117957</v>
      </c>
      <c r="N72" s="78">
        <f>Margins!B72</f>
        <v>88</v>
      </c>
      <c r="O72" s="25">
        <f aca="true" t="shared" si="6" ref="O72:O136">D72*N72</f>
        <v>0</v>
      </c>
      <c r="P72" s="25">
        <f aca="true" t="shared" si="7" ref="P72:P136">F72*N72</f>
        <v>0</v>
      </c>
    </row>
    <row r="73" spans="1:16" ht="13.5">
      <c r="A73" s="193" t="s">
        <v>287</v>
      </c>
      <c r="B73" s="172">
        <v>2424</v>
      </c>
      <c r="C73" s="302">
        <v>1.29</v>
      </c>
      <c r="D73" s="172">
        <v>22</v>
      </c>
      <c r="E73" s="302">
        <v>0.29</v>
      </c>
      <c r="F73" s="172">
        <v>1</v>
      </c>
      <c r="G73" s="302">
        <v>0</v>
      </c>
      <c r="H73" s="172">
        <v>2447</v>
      </c>
      <c r="I73" s="303">
        <v>1.27</v>
      </c>
      <c r="J73" s="264">
        <v>228.9</v>
      </c>
      <c r="K73" s="69">
        <v>223.1</v>
      </c>
      <c r="L73" s="135">
        <f t="shared" si="4"/>
        <v>5.800000000000011</v>
      </c>
      <c r="M73" s="306">
        <f t="shared" si="5"/>
        <v>2.5997310623039045</v>
      </c>
      <c r="N73" s="78">
        <f>Margins!B73</f>
        <v>1500</v>
      </c>
      <c r="O73" s="25">
        <f t="shared" si="6"/>
        <v>33000</v>
      </c>
      <c r="P73" s="25">
        <f t="shared" si="7"/>
        <v>1500</v>
      </c>
    </row>
    <row r="74" spans="1:16" ht="13.5">
      <c r="A74" s="193" t="s">
        <v>288</v>
      </c>
      <c r="B74" s="172">
        <v>289</v>
      </c>
      <c r="C74" s="302">
        <v>-0.31</v>
      </c>
      <c r="D74" s="172">
        <v>0</v>
      </c>
      <c r="E74" s="302">
        <v>-1</v>
      </c>
      <c r="F74" s="172">
        <v>0</v>
      </c>
      <c r="G74" s="302">
        <v>0</v>
      </c>
      <c r="H74" s="172">
        <v>289</v>
      </c>
      <c r="I74" s="303">
        <v>-0.32</v>
      </c>
      <c r="J74" s="264">
        <v>145.25</v>
      </c>
      <c r="K74" s="69">
        <v>145.7</v>
      </c>
      <c r="L74" s="135">
        <f t="shared" si="4"/>
        <v>-0.44999999999998863</v>
      </c>
      <c r="M74" s="306">
        <f t="shared" si="5"/>
        <v>-0.3088538091969723</v>
      </c>
      <c r="N74" s="78">
        <f>Margins!B74</f>
        <v>1400</v>
      </c>
      <c r="O74" s="25">
        <f t="shared" si="6"/>
        <v>0</v>
      </c>
      <c r="P74" s="25">
        <f t="shared" si="7"/>
        <v>0</v>
      </c>
    </row>
    <row r="75" spans="1:16" ht="13.5">
      <c r="A75" s="193" t="s">
        <v>195</v>
      </c>
      <c r="B75" s="172">
        <v>6007</v>
      </c>
      <c r="C75" s="302">
        <v>0.24</v>
      </c>
      <c r="D75" s="172">
        <v>191</v>
      </c>
      <c r="E75" s="302">
        <v>-0.18</v>
      </c>
      <c r="F75" s="172">
        <v>49</v>
      </c>
      <c r="G75" s="302">
        <v>-0.36</v>
      </c>
      <c r="H75" s="172">
        <v>6247</v>
      </c>
      <c r="I75" s="303">
        <v>0.22</v>
      </c>
      <c r="J75" s="264">
        <v>138.45</v>
      </c>
      <c r="K75" s="69">
        <v>139.2</v>
      </c>
      <c r="L75" s="135">
        <f t="shared" si="4"/>
        <v>-0.75</v>
      </c>
      <c r="M75" s="306">
        <f t="shared" si="5"/>
        <v>-0.5387931034482759</v>
      </c>
      <c r="N75" s="78">
        <f>Margins!B75</f>
        <v>2062</v>
      </c>
      <c r="O75" s="25">
        <f t="shared" si="6"/>
        <v>393842</v>
      </c>
      <c r="P75" s="25">
        <f t="shared" si="7"/>
        <v>101038</v>
      </c>
    </row>
    <row r="76" spans="1:18" ht="13.5">
      <c r="A76" s="193" t="s">
        <v>289</v>
      </c>
      <c r="B76" s="172">
        <v>1419</v>
      </c>
      <c r="C76" s="302">
        <v>0.45</v>
      </c>
      <c r="D76" s="172">
        <v>27</v>
      </c>
      <c r="E76" s="302">
        <v>0.8</v>
      </c>
      <c r="F76" s="172">
        <v>1</v>
      </c>
      <c r="G76" s="302">
        <v>0</v>
      </c>
      <c r="H76" s="172">
        <v>1447</v>
      </c>
      <c r="I76" s="303">
        <v>0.46</v>
      </c>
      <c r="J76" s="264">
        <v>126</v>
      </c>
      <c r="K76" s="69">
        <v>123.95</v>
      </c>
      <c r="L76" s="135">
        <f t="shared" si="4"/>
        <v>2.049999999999997</v>
      </c>
      <c r="M76" s="306">
        <f t="shared" si="5"/>
        <v>1.6538926986688156</v>
      </c>
      <c r="N76" s="78">
        <f>Margins!B76</f>
        <v>1400</v>
      </c>
      <c r="O76" s="25">
        <f t="shared" si="6"/>
        <v>37800</v>
      </c>
      <c r="P76" s="25">
        <f t="shared" si="7"/>
        <v>1400</v>
      </c>
      <c r="R76" s="25"/>
    </row>
    <row r="77" spans="1:16" ht="13.5">
      <c r="A77" s="193" t="s">
        <v>197</v>
      </c>
      <c r="B77" s="172">
        <v>2228</v>
      </c>
      <c r="C77" s="302">
        <v>0.81</v>
      </c>
      <c r="D77" s="172">
        <v>2</v>
      </c>
      <c r="E77" s="302">
        <v>-0.67</v>
      </c>
      <c r="F77" s="172">
        <v>0</v>
      </c>
      <c r="G77" s="302">
        <v>0</v>
      </c>
      <c r="H77" s="172">
        <v>2230</v>
      </c>
      <c r="I77" s="303">
        <v>0.8</v>
      </c>
      <c r="J77" s="264">
        <v>326.4</v>
      </c>
      <c r="K77" s="69">
        <v>332.6</v>
      </c>
      <c r="L77" s="135">
        <f t="shared" si="4"/>
        <v>-6.2000000000000455</v>
      </c>
      <c r="M77" s="306">
        <f t="shared" si="5"/>
        <v>-1.8641010222489613</v>
      </c>
      <c r="N77" s="78">
        <f>Margins!B77</f>
        <v>650</v>
      </c>
      <c r="O77" s="25">
        <f t="shared" si="6"/>
        <v>1300</v>
      </c>
      <c r="P77" s="25">
        <f t="shared" si="7"/>
        <v>0</v>
      </c>
    </row>
    <row r="78" spans="1:18" ht="13.5">
      <c r="A78" s="193" t="s">
        <v>4</v>
      </c>
      <c r="B78" s="172">
        <v>2641</v>
      </c>
      <c r="C78" s="302">
        <v>0.26</v>
      </c>
      <c r="D78" s="172">
        <v>1</v>
      </c>
      <c r="E78" s="302">
        <v>0</v>
      </c>
      <c r="F78" s="172">
        <v>0</v>
      </c>
      <c r="G78" s="302">
        <v>0</v>
      </c>
      <c r="H78" s="172">
        <v>2642</v>
      </c>
      <c r="I78" s="303">
        <v>0.26</v>
      </c>
      <c r="J78" s="264">
        <v>1957.8</v>
      </c>
      <c r="K78" s="69">
        <v>1950.1</v>
      </c>
      <c r="L78" s="135">
        <f t="shared" si="4"/>
        <v>7.7000000000000455</v>
      </c>
      <c r="M78" s="306">
        <f t="shared" si="5"/>
        <v>0.39485154607456263</v>
      </c>
      <c r="N78" s="78">
        <f>Margins!B78</f>
        <v>150</v>
      </c>
      <c r="O78" s="25">
        <f t="shared" si="6"/>
        <v>150</v>
      </c>
      <c r="P78" s="25">
        <f t="shared" si="7"/>
        <v>0</v>
      </c>
      <c r="R78" s="25"/>
    </row>
    <row r="79" spans="1:18" ht="13.5">
      <c r="A79" s="193" t="s">
        <v>79</v>
      </c>
      <c r="B79" s="172">
        <v>4308</v>
      </c>
      <c r="C79" s="302">
        <v>0.01</v>
      </c>
      <c r="D79" s="172">
        <v>0</v>
      </c>
      <c r="E79" s="302">
        <v>-1</v>
      </c>
      <c r="F79" s="172">
        <v>0</v>
      </c>
      <c r="G79" s="302">
        <v>0</v>
      </c>
      <c r="H79" s="172">
        <v>4308</v>
      </c>
      <c r="I79" s="303">
        <v>0.01</v>
      </c>
      <c r="J79" s="264">
        <v>1209.25</v>
      </c>
      <c r="K79" s="69">
        <v>1200.05</v>
      </c>
      <c r="L79" s="135">
        <f t="shared" si="4"/>
        <v>9.200000000000045</v>
      </c>
      <c r="M79" s="306">
        <f t="shared" si="5"/>
        <v>0.7666347235531892</v>
      </c>
      <c r="N79" s="78">
        <f>Margins!B79</f>
        <v>200</v>
      </c>
      <c r="O79" s="25">
        <f t="shared" si="6"/>
        <v>0</v>
      </c>
      <c r="P79" s="25">
        <f t="shared" si="7"/>
        <v>0</v>
      </c>
      <c r="R79" s="25"/>
    </row>
    <row r="80" spans="1:16" ht="13.5">
      <c r="A80" s="193" t="s">
        <v>196</v>
      </c>
      <c r="B80" s="172">
        <v>1684</v>
      </c>
      <c r="C80" s="302">
        <v>-0.05</v>
      </c>
      <c r="D80" s="172">
        <v>0</v>
      </c>
      <c r="E80" s="302">
        <v>-1</v>
      </c>
      <c r="F80" s="172">
        <v>0</v>
      </c>
      <c r="G80" s="302">
        <v>0</v>
      </c>
      <c r="H80" s="172">
        <v>1684</v>
      </c>
      <c r="I80" s="303">
        <v>-0.05</v>
      </c>
      <c r="J80" s="264">
        <v>694.1</v>
      </c>
      <c r="K80" s="69">
        <v>719.1</v>
      </c>
      <c r="L80" s="135">
        <f t="shared" si="4"/>
        <v>-25</v>
      </c>
      <c r="M80" s="306">
        <f t="shared" si="5"/>
        <v>-3.4765679321373937</v>
      </c>
      <c r="N80" s="78">
        <f>Margins!B80</f>
        <v>400</v>
      </c>
      <c r="O80" s="25">
        <f t="shared" si="6"/>
        <v>0</v>
      </c>
      <c r="P80" s="25">
        <f t="shared" si="7"/>
        <v>0</v>
      </c>
    </row>
    <row r="81" spans="1:16" ht="13.5">
      <c r="A81" s="193" t="s">
        <v>5</v>
      </c>
      <c r="B81" s="172">
        <v>13892</v>
      </c>
      <c r="C81" s="302">
        <v>-0.11</v>
      </c>
      <c r="D81" s="172">
        <v>1626</v>
      </c>
      <c r="E81" s="302">
        <v>0.15</v>
      </c>
      <c r="F81" s="172">
        <v>429</v>
      </c>
      <c r="G81" s="302">
        <v>-0.11</v>
      </c>
      <c r="H81" s="172">
        <v>15947</v>
      </c>
      <c r="I81" s="303">
        <v>-0.09</v>
      </c>
      <c r="J81" s="264">
        <v>185.9</v>
      </c>
      <c r="K81" s="69">
        <v>184.6</v>
      </c>
      <c r="L81" s="135">
        <f t="shared" si="4"/>
        <v>1.3000000000000114</v>
      </c>
      <c r="M81" s="306">
        <f t="shared" si="5"/>
        <v>0.7042253521126822</v>
      </c>
      <c r="N81" s="78">
        <f>Margins!B81</f>
        <v>1595</v>
      </c>
      <c r="O81" s="25">
        <f t="shared" si="6"/>
        <v>2593470</v>
      </c>
      <c r="P81" s="25">
        <f t="shared" si="7"/>
        <v>684255</v>
      </c>
    </row>
    <row r="82" spans="1:16" ht="13.5">
      <c r="A82" s="193" t="s">
        <v>198</v>
      </c>
      <c r="B82" s="172">
        <v>614</v>
      </c>
      <c r="C82" s="302">
        <v>-0.08</v>
      </c>
      <c r="D82" s="172">
        <v>12</v>
      </c>
      <c r="E82" s="302">
        <v>0.2</v>
      </c>
      <c r="F82" s="172">
        <v>0</v>
      </c>
      <c r="G82" s="302">
        <v>0</v>
      </c>
      <c r="H82" s="172">
        <v>626</v>
      </c>
      <c r="I82" s="303">
        <v>-0.08</v>
      </c>
      <c r="J82" s="264">
        <v>258.95</v>
      </c>
      <c r="K82" s="69">
        <v>260.05</v>
      </c>
      <c r="L82" s="135">
        <f t="shared" si="4"/>
        <v>-1.1000000000000227</v>
      </c>
      <c r="M82" s="306">
        <f t="shared" si="5"/>
        <v>-0.4229955777735138</v>
      </c>
      <c r="N82" s="78">
        <f>Margins!B82</f>
        <v>1300</v>
      </c>
      <c r="O82" s="25">
        <f t="shared" si="6"/>
        <v>15600</v>
      </c>
      <c r="P82" s="25">
        <f t="shared" si="7"/>
        <v>0</v>
      </c>
    </row>
    <row r="83" spans="1:16" ht="13.5">
      <c r="A83" s="193" t="s">
        <v>396</v>
      </c>
      <c r="B83" s="172">
        <v>418</v>
      </c>
      <c r="C83" s="302">
        <v>2.14</v>
      </c>
      <c r="D83" s="172">
        <v>0</v>
      </c>
      <c r="E83" s="302">
        <v>0</v>
      </c>
      <c r="F83" s="172">
        <v>0</v>
      </c>
      <c r="G83" s="302">
        <v>0</v>
      </c>
      <c r="H83" s="172">
        <v>418</v>
      </c>
      <c r="I83" s="303">
        <v>2.14</v>
      </c>
      <c r="J83" s="264">
        <v>450.25</v>
      </c>
      <c r="K83" s="264">
        <v>440.1</v>
      </c>
      <c r="L83" s="135">
        <f t="shared" si="4"/>
        <v>10.149999999999977</v>
      </c>
      <c r="M83" s="306">
        <f t="shared" si="5"/>
        <v>2.30629402408543</v>
      </c>
      <c r="N83" s="78">
        <f>Margins!B83</f>
        <v>250</v>
      </c>
      <c r="O83" s="25">
        <f t="shared" si="6"/>
        <v>0</v>
      </c>
      <c r="P83" s="25">
        <f t="shared" si="7"/>
        <v>0</v>
      </c>
    </row>
    <row r="84" spans="1:16" ht="13.5">
      <c r="A84" s="201" t="s">
        <v>487</v>
      </c>
      <c r="B84" s="172">
        <v>4395</v>
      </c>
      <c r="C84" s="302">
        <v>0</v>
      </c>
      <c r="D84" s="172">
        <v>105</v>
      </c>
      <c r="E84" s="302">
        <v>0</v>
      </c>
      <c r="F84" s="172">
        <v>2</v>
      </c>
      <c r="G84" s="302">
        <v>0</v>
      </c>
      <c r="H84" s="172">
        <v>4502</v>
      </c>
      <c r="I84" s="303">
        <v>0</v>
      </c>
      <c r="J84" s="264">
        <v>197.8</v>
      </c>
      <c r="K84" s="69">
        <v>198.8</v>
      </c>
      <c r="L84" s="135">
        <f>J84-K84</f>
        <v>-1</v>
      </c>
      <c r="M84" s="306">
        <f>L84/K84*100</f>
        <v>-0.5030181086519114</v>
      </c>
      <c r="N84" s="78">
        <f>Margins!B84</f>
        <v>1000</v>
      </c>
      <c r="O84" s="25">
        <f>D84*N84</f>
        <v>105000</v>
      </c>
      <c r="P84" s="25">
        <f>F84*N84</f>
        <v>2000</v>
      </c>
    </row>
    <row r="85" spans="1:16" ht="13.5">
      <c r="A85" s="193" t="s">
        <v>412</v>
      </c>
      <c r="B85" s="172">
        <v>682</v>
      </c>
      <c r="C85" s="302">
        <v>0.13</v>
      </c>
      <c r="D85" s="172">
        <v>18</v>
      </c>
      <c r="E85" s="302">
        <v>0.64</v>
      </c>
      <c r="F85" s="172">
        <v>0</v>
      </c>
      <c r="G85" s="302">
        <v>0</v>
      </c>
      <c r="H85" s="172">
        <v>700</v>
      </c>
      <c r="I85" s="303">
        <v>0.14</v>
      </c>
      <c r="J85" s="264">
        <v>51.5</v>
      </c>
      <c r="K85" s="69">
        <v>51.75</v>
      </c>
      <c r="L85" s="135">
        <f t="shared" si="4"/>
        <v>-0.25</v>
      </c>
      <c r="M85" s="306">
        <f t="shared" si="5"/>
        <v>-0.4830917874396135</v>
      </c>
      <c r="N85" s="78">
        <f>Margins!B85</f>
        <v>3750</v>
      </c>
      <c r="O85" s="25">
        <f t="shared" si="6"/>
        <v>67500</v>
      </c>
      <c r="P85" s="25">
        <f t="shared" si="7"/>
        <v>0</v>
      </c>
    </row>
    <row r="86" spans="1:16" ht="13.5">
      <c r="A86" s="201" t="s">
        <v>468</v>
      </c>
      <c r="B86" s="172">
        <v>637</v>
      </c>
      <c r="C86" s="302">
        <v>1.4</v>
      </c>
      <c r="D86" s="172">
        <v>0</v>
      </c>
      <c r="E86" s="302">
        <v>0</v>
      </c>
      <c r="F86" s="172">
        <v>0</v>
      </c>
      <c r="G86" s="302">
        <v>0</v>
      </c>
      <c r="H86" s="172">
        <v>637</v>
      </c>
      <c r="I86" s="303">
        <v>1.4</v>
      </c>
      <c r="J86" s="264">
        <v>426.75</v>
      </c>
      <c r="K86" s="69">
        <v>439.15</v>
      </c>
      <c r="L86" s="135">
        <f>J86-K86</f>
        <v>-12.399999999999977</v>
      </c>
      <c r="M86" s="306">
        <f>L86/K86*100</f>
        <v>-2.8236365706478375</v>
      </c>
      <c r="N86" s="78">
        <f>Margins!B86</f>
        <v>250</v>
      </c>
      <c r="O86" s="25">
        <f>D86*N86</f>
        <v>0</v>
      </c>
      <c r="P86" s="25">
        <f>F86*N86</f>
        <v>0</v>
      </c>
    </row>
    <row r="87" spans="1:18" ht="13.5">
      <c r="A87" s="193" t="s">
        <v>43</v>
      </c>
      <c r="B87" s="172">
        <v>1170</v>
      </c>
      <c r="C87" s="302">
        <v>1.46</v>
      </c>
      <c r="D87" s="172">
        <v>0</v>
      </c>
      <c r="E87" s="302">
        <v>0</v>
      </c>
      <c r="F87" s="172">
        <v>0</v>
      </c>
      <c r="G87" s="302">
        <v>0</v>
      </c>
      <c r="H87" s="172">
        <v>1170</v>
      </c>
      <c r="I87" s="303">
        <v>1.46</v>
      </c>
      <c r="J87" s="264">
        <v>2367</v>
      </c>
      <c r="K87" s="69">
        <v>2417.9</v>
      </c>
      <c r="L87" s="135">
        <f t="shared" si="4"/>
        <v>-50.90000000000009</v>
      </c>
      <c r="M87" s="306">
        <f t="shared" si="5"/>
        <v>-2.1051325530418996</v>
      </c>
      <c r="N87" s="78">
        <f>Margins!B87</f>
        <v>150</v>
      </c>
      <c r="O87" s="25">
        <f t="shared" si="6"/>
        <v>0</v>
      </c>
      <c r="P87" s="25">
        <f t="shared" si="7"/>
        <v>0</v>
      </c>
      <c r="R87" s="25"/>
    </row>
    <row r="88" spans="1:18" ht="13.5">
      <c r="A88" s="193" t="s">
        <v>199</v>
      </c>
      <c r="B88" s="172">
        <v>33033</v>
      </c>
      <c r="C88" s="302">
        <v>0.74</v>
      </c>
      <c r="D88" s="172">
        <v>2093</v>
      </c>
      <c r="E88" s="302">
        <v>1.15</v>
      </c>
      <c r="F88" s="172">
        <v>222</v>
      </c>
      <c r="G88" s="302">
        <v>0.91</v>
      </c>
      <c r="H88" s="172">
        <v>35348</v>
      </c>
      <c r="I88" s="303">
        <v>0.76</v>
      </c>
      <c r="J88" s="264">
        <v>989.6</v>
      </c>
      <c r="K88" s="69">
        <v>983.35</v>
      </c>
      <c r="L88" s="135">
        <f t="shared" si="4"/>
        <v>6.25</v>
      </c>
      <c r="M88" s="306">
        <f t="shared" si="5"/>
        <v>0.6355824477551228</v>
      </c>
      <c r="N88" s="78">
        <f>Margins!B88</f>
        <v>350</v>
      </c>
      <c r="O88" s="25">
        <f t="shared" si="6"/>
        <v>732550</v>
      </c>
      <c r="P88" s="25">
        <f t="shared" si="7"/>
        <v>77700</v>
      </c>
      <c r="R88" s="25"/>
    </row>
    <row r="89" spans="1:16" ht="13.5">
      <c r="A89" s="193" t="s">
        <v>141</v>
      </c>
      <c r="B89" s="172">
        <v>6614</v>
      </c>
      <c r="C89" s="302">
        <v>-0.79</v>
      </c>
      <c r="D89" s="172">
        <v>592</v>
      </c>
      <c r="E89" s="302">
        <v>-0.85</v>
      </c>
      <c r="F89" s="172">
        <v>137</v>
      </c>
      <c r="G89" s="302">
        <v>-0.84</v>
      </c>
      <c r="H89" s="172">
        <v>7343</v>
      </c>
      <c r="I89" s="303">
        <v>-0.8</v>
      </c>
      <c r="J89" s="264">
        <v>112.35</v>
      </c>
      <c r="K89" s="69">
        <v>115.75</v>
      </c>
      <c r="L89" s="135">
        <f t="shared" si="4"/>
        <v>-3.4000000000000057</v>
      </c>
      <c r="M89" s="306">
        <f t="shared" si="5"/>
        <v>-2.937365010799141</v>
      </c>
      <c r="N89" s="78">
        <f>Margins!B89</f>
        <v>2400</v>
      </c>
      <c r="O89" s="25">
        <f t="shared" si="6"/>
        <v>1420800</v>
      </c>
      <c r="P89" s="25">
        <f t="shared" si="7"/>
        <v>328800</v>
      </c>
    </row>
    <row r="90" spans="1:16" ht="13.5">
      <c r="A90" s="193" t="s">
        <v>395</v>
      </c>
      <c r="B90" s="172">
        <v>11205</v>
      </c>
      <c r="C90" s="302">
        <v>-0.46</v>
      </c>
      <c r="D90" s="172">
        <v>1701</v>
      </c>
      <c r="E90" s="302">
        <v>-0.35</v>
      </c>
      <c r="F90" s="172">
        <v>229</v>
      </c>
      <c r="G90" s="302">
        <v>-0.52</v>
      </c>
      <c r="H90" s="172">
        <v>13135</v>
      </c>
      <c r="I90" s="303">
        <v>-0.45</v>
      </c>
      <c r="J90" s="264">
        <v>131.8</v>
      </c>
      <c r="K90" s="264">
        <v>129.9</v>
      </c>
      <c r="L90" s="135">
        <f t="shared" si="4"/>
        <v>1.9000000000000057</v>
      </c>
      <c r="M90" s="306">
        <f t="shared" si="5"/>
        <v>1.462663587374908</v>
      </c>
      <c r="N90" s="78">
        <f>Margins!B90</f>
        <v>2700</v>
      </c>
      <c r="O90" s="25">
        <f t="shared" si="6"/>
        <v>4592700</v>
      </c>
      <c r="P90" s="25">
        <f t="shared" si="7"/>
        <v>618300</v>
      </c>
    </row>
    <row r="91" spans="1:16" ht="13.5">
      <c r="A91" s="193" t="s">
        <v>184</v>
      </c>
      <c r="B91" s="172">
        <v>2531</v>
      </c>
      <c r="C91" s="302">
        <v>-0.58</v>
      </c>
      <c r="D91" s="172">
        <v>270</v>
      </c>
      <c r="E91" s="302">
        <v>-0.23</v>
      </c>
      <c r="F91" s="172">
        <v>17</v>
      </c>
      <c r="G91" s="302">
        <v>-0.32</v>
      </c>
      <c r="H91" s="172">
        <v>2818</v>
      </c>
      <c r="I91" s="303">
        <v>-0.56</v>
      </c>
      <c r="J91" s="264">
        <v>126.7</v>
      </c>
      <c r="K91" s="69">
        <v>126.65</v>
      </c>
      <c r="L91" s="135">
        <f t="shared" si="4"/>
        <v>0.04999999999999716</v>
      </c>
      <c r="M91" s="306">
        <f t="shared" si="5"/>
        <v>0.03947887879983984</v>
      </c>
      <c r="N91" s="78">
        <f>Margins!B91</f>
        <v>2950</v>
      </c>
      <c r="O91" s="25">
        <f t="shared" si="6"/>
        <v>796500</v>
      </c>
      <c r="P91" s="25">
        <f t="shared" si="7"/>
        <v>50150</v>
      </c>
    </row>
    <row r="92" spans="1:16" ht="13.5">
      <c r="A92" s="193" t="s">
        <v>175</v>
      </c>
      <c r="B92" s="172">
        <v>2218</v>
      </c>
      <c r="C92" s="302">
        <v>-0.66</v>
      </c>
      <c r="D92" s="172">
        <v>116</v>
      </c>
      <c r="E92" s="302">
        <v>-0.91</v>
      </c>
      <c r="F92" s="172">
        <v>19</v>
      </c>
      <c r="G92" s="302">
        <v>-0.91</v>
      </c>
      <c r="H92" s="172">
        <v>2353</v>
      </c>
      <c r="I92" s="303">
        <v>-0.71</v>
      </c>
      <c r="J92" s="264">
        <v>55.9</v>
      </c>
      <c r="K92" s="69">
        <v>56.6</v>
      </c>
      <c r="L92" s="135">
        <f t="shared" si="4"/>
        <v>-0.7000000000000028</v>
      </c>
      <c r="M92" s="306">
        <f t="shared" si="5"/>
        <v>-1.2367491166077789</v>
      </c>
      <c r="N92" s="78">
        <f>Margins!B92</f>
        <v>7875</v>
      </c>
      <c r="O92" s="25">
        <f t="shared" si="6"/>
        <v>913500</v>
      </c>
      <c r="P92" s="25">
        <f t="shared" si="7"/>
        <v>149625</v>
      </c>
    </row>
    <row r="93" spans="1:18" ht="13.5">
      <c r="A93" s="193" t="s">
        <v>142</v>
      </c>
      <c r="B93" s="172">
        <v>821</v>
      </c>
      <c r="C93" s="302">
        <v>0.01</v>
      </c>
      <c r="D93" s="172">
        <v>30</v>
      </c>
      <c r="E93" s="302">
        <v>0.25</v>
      </c>
      <c r="F93" s="172">
        <v>0</v>
      </c>
      <c r="G93" s="302">
        <v>0</v>
      </c>
      <c r="H93" s="172">
        <v>851</v>
      </c>
      <c r="I93" s="303">
        <v>0.02</v>
      </c>
      <c r="J93" s="264">
        <v>143.55</v>
      </c>
      <c r="K93" s="69">
        <v>143.9</v>
      </c>
      <c r="L93" s="135">
        <f t="shared" si="4"/>
        <v>-0.3499999999999943</v>
      </c>
      <c r="M93" s="306">
        <f t="shared" si="5"/>
        <v>-0.24322446143154572</v>
      </c>
      <c r="N93" s="78">
        <f>Margins!B93</f>
        <v>1750</v>
      </c>
      <c r="O93" s="25">
        <f t="shared" si="6"/>
        <v>52500</v>
      </c>
      <c r="P93" s="25">
        <f t="shared" si="7"/>
        <v>0</v>
      </c>
      <c r="R93" s="25"/>
    </row>
    <row r="94" spans="1:18" ht="13.5">
      <c r="A94" s="193" t="s">
        <v>176</v>
      </c>
      <c r="B94" s="172">
        <v>4501</v>
      </c>
      <c r="C94" s="302">
        <v>-0.05</v>
      </c>
      <c r="D94" s="172">
        <v>131</v>
      </c>
      <c r="E94" s="302">
        <v>-0.31</v>
      </c>
      <c r="F94" s="172">
        <v>19</v>
      </c>
      <c r="G94" s="302">
        <v>-0.76</v>
      </c>
      <c r="H94" s="172">
        <v>4651</v>
      </c>
      <c r="I94" s="303">
        <v>-0.07</v>
      </c>
      <c r="J94" s="264">
        <v>227.5</v>
      </c>
      <c r="K94" s="69">
        <v>229.15</v>
      </c>
      <c r="L94" s="135">
        <f t="shared" si="4"/>
        <v>-1.6500000000000057</v>
      </c>
      <c r="M94" s="306">
        <f t="shared" si="5"/>
        <v>-0.7200523674449075</v>
      </c>
      <c r="N94" s="78">
        <f>Margins!B94</f>
        <v>1450</v>
      </c>
      <c r="O94" s="25">
        <f t="shared" si="6"/>
        <v>189950</v>
      </c>
      <c r="P94" s="25">
        <f t="shared" si="7"/>
        <v>27550</v>
      </c>
      <c r="R94" s="25"/>
    </row>
    <row r="95" spans="1:18" ht="13.5">
      <c r="A95" s="193" t="s">
        <v>413</v>
      </c>
      <c r="B95" s="172">
        <v>7286</v>
      </c>
      <c r="C95" s="302">
        <v>-0.41</v>
      </c>
      <c r="D95" s="172">
        <v>5</v>
      </c>
      <c r="E95" s="302">
        <v>-0.72</v>
      </c>
      <c r="F95" s="172">
        <v>1</v>
      </c>
      <c r="G95" s="302">
        <v>0</v>
      </c>
      <c r="H95" s="172">
        <v>7292</v>
      </c>
      <c r="I95" s="303">
        <v>-0.41</v>
      </c>
      <c r="J95" s="264">
        <v>820.1</v>
      </c>
      <c r="K95" s="69">
        <v>807.8</v>
      </c>
      <c r="L95" s="135">
        <f t="shared" si="4"/>
        <v>12.300000000000068</v>
      </c>
      <c r="M95" s="306">
        <f t="shared" si="5"/>
        <v>1.5226541223075103</v>
      </c>
      <c r="N95" s="78">
        <f>Margins!B95</f>
        <v>500</v>
      </c>
      <c r="O95" s="25">
        <f t="shared" si="6"/>
        <v>2500</v>
      </c>
      <c r="P95" s="25">
        <f t="shared" si="7"/>
        <v>500</v>
      </c>
      <c r="R95" s="25"/>
    </row>
    <row r="96" spans="1:18" ht="13.5">
      <c r="A96" s="193" t="s">
        <v>394</v>
      </c>
      <c r="B96" s="172">
        <v>1280</v>
      </c>
      <c r="C96" s="302">
        <v>-0.46</v>
      </c>
      <c r="D96" s="172">
        <v>3</v>
      </c>
      <c r="E96" s="302">
        <v>-0.8</v>
      </c>
      <c r="F96" s="172">
        <v>0</v>
      </c>
      <c r="G96" s="302">
        <v>0</v>
      </c>
      <c r="H96" s="172">
        <v>1283</v>
      </c>
      <c r="I96" s="303">
        <v>-0.46</v>
      </c>
      <c r="J96" s="264">
        <v>161.6</v>
      </c>
      <c r="K96" s="69">
        <v>156.95</v>
      </c>
      <c r="L96" s="135">
        <f t="shared" si="4"/>
        <v>4.650000000000006</v>
      </c>
      <c r="M96" s="306">
        <f t="shared" si="5"/>
        <v>2.9627269831156458</v>
      </c>
      <c r="N96" s="78">
        <f>Margins!B96</f>
        <v>2200</v>
      </c>
      <c r="O96" s="25">
        <f t="shared" si="6"/>
        <v>6600</v>
      </c>
      <c r="P96" s="25">
        <f t="shared" si="7"/>
        <v>0</v>
      </c>
      <c r="R96" s="25"/>
    </row>
    <row r="97" spans="1:16" ht="13.5">
      <c r="A97" s="193" t="s">
        <v>167</v>
      </c>
      <c r="B97" s="172">
        <v>1165</v>
      </c>
      <c r="C97" s="302">
        <v>0.5</v>
      </c>
      <c r="D97" s="172">
        <v>9</v>
      </c>
      <c r="E97" s="302">
        <v>-0.59</v>
      </c>
      <c r="F97" s="172">
        <v>0</v>
      </c>
      <c r="G97" s="302">
        <v>-1</v>
      </c>
      <c r="H97" s="172">
        <v>1174</v>
      </c>
      <c r="I97" s="303">
        <v>0.47</v>
      </c>
      <c r="J97" s="264">
        <v>54.55</v>
      </c>
      <c r="K97" s="69">
        <v>53.75</v>
      </c>
      <c r="L97" s="135">
        <f t="shared" si="4"/>
        <v>0.7999999999999972</v>
      </c>
      <c r="M97" s="306">
        <f t="shared" si="5"/>
        <v>1.4883720930232505</v>
      </c>
      <c r="N97" s="78">
        <f>Margins!B97</f>
        <v>3850</v>
      </c>
      <c r="O97" s="25">
        <f t="shared" si="6"/>
        <v>34650</v>
      </c>
      <c r="P97" s="25">
        <f t="shared" si="7"/>
        <v>0</v>
      </c>
    </row>
    <row r="98" spans="1:16" ht="13.5">
      <c r="A98" s="193" t="s">
        <v>200</v>
      </c>
      <c r="B98" s="172">
        <v>31595</v>
      </c>
      <c r="C98" s="302">
        <v>0.97</v>
      </c>
      <c r="D98" s="172">
        <v>6059</v>
      </c>
      <c r="E98" s="302">
        <v>4.13</v>
      </c>
      <c r="F98" s="172">
        <v>1818</v>
      </c>
      <c r="G98" s="302">
        <v>3.04</v>
      </c>
      <c r="H98" s="172">
        <v>39472</v>
      </c>
      <c r="I98" s="303">
        <v>1.23</v>
      </c>
      <c r="J98" s="264">
        <v>1996.5</v>
      </c>
      <c r="K98" s="25">
        <v>1944.55</v>
      </c>
      <c r="L98" s="135">
        <f t="shared" si="4"/>
        <v>51.950000000000045</v>
      </c>
      <c r="M98" s="306">
        <f t="shared" si="5"/>
        <v>2.671569257668872</v>
      </c>
      <c r="N98" s="78">
        <f>Margins!B98</f>
        <v>100</v>
      </c>
      <c r="O98" s="25">
        <f t="shared" si="6"/>
        <v>605900</v>
      </c>
      <c r="P98" s="25">
        <f t="shared" si="7"/>
        <v>181800</v>
      </c>
    </row>
    <row r="99" spans="1:16" ht="13.5">
      <c r="A99" s="193" t="s">
        <v>143</v>
      </c>
      <c r="B99" s="172">
        <v>505</v>
      </c>
      <c r="C99" s="302">
        <v>0.06</v>
      </c>
      <c r="D99" s="172">
        <v>1</v>
      </c>
      <c r="E99" s="302">
        <v>0</v>
      </c>
      <c r="F99" s="172">
        <v>0</v>
      </c>
      <c r="G99" s="302">
        <v>0</v>
      </c>
      <c r="H99" s="172">
        <v>506</v>
      </c>
      <c r="I99" s="303">
        <v>0.06</v>
      </c>
      <c r="J99" s="264">
        <v>131.75</v>
      </c>
      <c r="K99" s="69">
        <v>130.3</v>
      </c>
      <c r="L99" s="135">
        <f t="shared" si="4"/>
        <v>1.4499999999999886</v>
      </c>
      <c r="M99" s="306">
        <f t="shared" si="5"/>
        <v>1.1128165771296918</v>
      </c>
      <c r="N99" s="78">
        <f>Margins!B99</f>
        <v>2950</v>
      </c>
      <c r="O99" s="25">
        <f t="shared" si="6"/>
        <v>2950</v>
      </c>
      <c r="P99" s="25">
        <f t="shared" si="7"/>
        <v>0</v>
      </c>
    </row>
    <row r="100" spans="1:16" ht="13.5">
      <c r="A100" s="193" t="s">
        <v>90</v>
      </c>
      <c r="B100" s="172">
        <v>93</v>
      </c>
      <c r="C100" s="302">
        <v>-0.38</v>
      </c>
      <c r="D100" s="172">
        <v>0</v>
      </c>
      <c r="E100" s="302">
        <v>0</v>
      </c>
      <c r="F100" s="172">
        <v>0</v>
      </c>
      <c r="G100" s="302">
        <v>0</v>
      </c>
      <c r="H100" s="172">
        <v>93</v>
      </c>
      <c r="I100" s="303">
        <v>-0.38</v>
      </c>
      <c r="J100" s="264">
        <v>431.7</v>
      </c>
      <c r="K100" s="69">
        <v>428.7</v>
      </c>
      <c r="L100" s="135">
        <f t="shared" si="4"/>
        <v>3</v>
      </c>
      <c r="M100" s="306">
        <f t="shared" si="5"/>
        <v>0.6997900629811057</v>
      </c>
      <c r="N100" s="78">
        <f>Margins!B100</f>
        <v>600</v>
      </c>
      <c r="O100" s="25">
        <f t="shared" si="6"/>
        <v>0</v>
      </c>
      <c r="P100" s="25">
        <f t="shared" si="7"/>
        <v>0</v>
      </c>
    </row>
    <row r="101" spans="1:18" ht="13.5">
      <c r="A101" s="193" t="s">
        <v>35</v>
      </c>
      <c r="B101" s="172">
        <v>933</v>
      </c>
      <c r="C101" s="302">
        <v>0.3</v>
      </c>
      <c r="D101" s="172">
        <v>5</v>
      </c>
      <c r="E101" s="302">
        <v>0</v>
      </c>
      <c r="F101" s="172">
        <v>1</v>
      </c>
      <c r="G101" s="302">
        <v>0</v>
      </c>
      <c r="H101" s="172">
        <v>939</v>
      </c>
      <c r="I101" s="303">
        <v>0.31</v>
      </c>
      <c r="J101" s="264">
        <v>374.7</v>
      </c>
      <c r="K101" s="69">
        <v>361.85</v>
      </c>
      <c r="L101" s="135">
        <f t="shared" si="4"/>
        <v>12.849999999999966</v>
      </c>
      <c r="M101" s="306">
        <f t="shared" si="5"/>
        <v>3.5511952466491548</v>
      </c>
      <c r="N101" s="78">
        <f>Margins!B101</f>
        <v>1100</v>
      </c>
      <c r="O101" s="25">
        <f t="shared" si="6"/>
        <v>5500</v>
      </c>
      <c r="P101" s="25">
        <f t="shared" si="7"/>
        <v>1100</v>
      </c>
      <c r="R101" s="25"/>
    </row>
    <row r="102" spans="1:16" ht="13.5">
      <c r="A102" s="193" t="s">
        <v>6</v>
      </c>
      <c r="B102" s="172">
        <v>3046</v>
      </c>
      <c r="C102" s="302">
        <v>-0.41</v>
      </c>
      <c r="D102" s="172">
        <v>192</v>
      </c>
      <c r="E102" s="302">
        <v>-0.62</v>
      </c>
      <c r="F102" s="172">
        <v>11</v>
      </c>
      <c r="G102" s="302">
        <v>-0.71</v>
      </c>
      <c r="H102" s="172">
        <v>3249</v>
      </c>
      <c r="I102" s="303">
        <v>-0.43</v>
      </c>
      <c r="J102" s="264">
        <v>153.95</v>
      </c>
      <c r="K102" s="69">
        <v>154.1</v>
      </c>
      <c r="L102" s="135">
        <f t="shared" si="4"/>
        <v>-0.15000000000000568</v>
      </c>
      <c r="M102" s="306">
        <f t="shared" si="5"/>
        <v>-0.09733939000649298</v>
      </c>
      <c r="N102" s="78">
        <f>Margins!B102</f>
        <v>2250</v>
      </c>
      <c r="O102" s="25">
        <f t="shared" si="6"/>
        <v>432000</v>
      </c>
      <c r="P102" s="25">
        <f t="shared" si="7"/>
        <v>24750</v>
      </c>
    </row>
    <row r="103" spans="1:16" ht="13.5">
      <c r="A103" s="193" t="s">
        <v>177</v>
      </c>
      <c r="B103" s="172">
        <v>6283</v>
      </c>
      <c r="C103" s="302">
        <v>-0.48</v>
      </c>
      <c r="D103" s="172">
        <v>160</v>
      </c>
      <c r="E103" s="302">
        <v>-0.51</v>
      </c>
      <c r="F103" s="172">
        <v>3</v>
      </c>
      <c r="G103" s="302">
        <v>-0.87</v>
      </c>
      <c r="H103" s="172">
        <v>6446</v>
      </c>
      <c r="I103" s="303">
        <v>-0.48</v>
      </c>
      <c r="J103" s="264">
        <v>393.45</v>
      </c>
      <c r="K103" s="69">
        <v>395.1</v>
      </c>
      <c r="L103" s="135">
        <f t="shared" si="4"/>
        <v>-1.650000000000034</v>
      </c>
      <c r="M103" s="306">
        <f t="shared" si="5"/>
        <v>-0.41761579347001615</v>
      </c>
      <c r="N103" s="78">
        <f>Margins!B103</f>
        <v>500</v>
      </c>
      <c r="O103" s="25">
        <f t="shared" si="6"/>
        <v>80000</v>
      </c>
      <c r="P103" s="25">
        <f t="shared" si="7"/>
        <v>1500</v>
      </c>
    </row>
    <row r="104" spans="1:18" ht="13.5">
      <c r="A104" s="193" t="s">
        <v>168</v>
      </c>
      <c r="B104" s="172">
        <v>118</v>
      </c>
      <c r="C104" s="302">
        <v>0.33</v>
      </c>
      <c r="D104" s="172">
        <v>0</v>
      </c>
      <c r="E104" s="302">
        <v>0</v>
      </c>
      <c r="F104" s="172">
        <v>0</v>
      </c>
      <c r="G104" s="302">
        <v>0</v>
      </c>
      <c r="H104" s="172">
        <v>118</v>
      </c>
      <c r="I104" s="303">
        <v>0.33</v>
      </c>
      <c r="J104" s="264">
        <v>691.7</v>
      </c>
      <c r="K104" s="69">
        <v>696.45</v>
      </c>
      <c r="L104" s="135">
        <f t="shared" si="4"/>
        <v>-4.75</v>
      </c>
      <c r="M104" s="306">
        <f t="shared" si="5"/>
        <v>-0.6820302965036973</v>
      </c>
      <c r="N104" s="78">
        <f>Margins!B104</f>
        <v>300</v>
      </c>
      <c r="O104" s="25">
        <f t="shared" si="6"/>
        <v>0</v>
      </c>
      <c r="P104" s="25">
        <f t="shared" si="7"/>
        <v>0</v>
      </c>
      <c r="R104" s="25"/>
    </row>
    <row r="105" spans="1:16" ht="13.5">
      <c r="A105" s="193" t="s">
        <v>132</v>
      </c>
      <c r="B105" s="172">
        <v>317</v>
      </c>
      <c r="C105" s="302">
        <v>-0.36</v>
      </c>
      <c r="D105" s="172">
        <v>7</v>
      </c>
      <c r="E105" s="302">
        <v>6</v>
      </c>
      <c r="F105" s="172">
        <v>0</v>
      </c>
      <c r="G105" s="302">
        <v>0</v>
      </c>
      <c r="H105" s="172">
        <v>324</v>
      </c>
      <c r="I105" s="303">
        <v>-0.35</v>
      </c>
      <c r="J105" s="264">
        <v>763.05</v>
      </c>
      <c r="K105" s="69">
        <v>762.55</v>
      </c>
      <c r="L105" s="135">
        <f t="shared" si="4"/>
        <v>0.5</v>
      </c>
      <c r="M105" s="306">
        <f t="shared" si="5"/>
        <v>0.0655694708543702</v>
      </c>
      <c r="N105" s="78">
        <f>Margins!B105</f>
        <v>400</v>
      </c>
      <c r="O105" s="25">
        <f t="shared" si="6"/>
        <v>2800</v>
      </c>
      <c r="P105" s="25">
        <f t="shared" si="7"/>
        <v>0</v>
      </c>
    </row>
    <row r="106" spans="1:16" ht="13.5">
      <c r="A106" s="193" t="s">
        <v>144</v>
      </c>
      <c r="B106" s="172">
        <v>1166</v>
      </c>
      <c r="C106" s="302">
        <v>-0.05</v>
      </c>
      <c r="D106" s="172">
        <v>0</v>
      </c>
      <c r="E106" s="302">
        <v>0</v>
      </c>
      <c r="F106" s="172">
        <v>0</v>
      </c>
      <c r="G106" s="302">
        <v>0</v>
      </c>
      <c r="H106" s="172">
        <v>1166</v>
      </c>
      <c r="I106" s="303">
        <v>-0.05</v>
      </c>
      <c r="J106" s="264">
        <v>4024.75</v>
      </c>
      <c r="K106" s="69">
        <v>3826</v>
      </c>
      <c r="L106" s="135">
        <f t="shared" si="4"/>
        <v>198.75</v>
      </c>
      <c r="M106" s="306">
        <f t="shared" si="5"/>
        <v>5.194720334553058</v>
      </c>
      <c r="N106" s="78">
        <f>Margins!B106</f>
        <v>125</v>
      </c>
      <c r="O106" s="25">
        <f t="shared" si="6"/>
        <v>0</v>
      </c>
      <c r="P106" s="25">
        <f t="shared" si="7"/>
        <v>0</v>
      </c>
    </row>
    <row r="107" spans="1:18" ht="13.5">
      <c r="A107" s="193" t="s">
        <v>290</v>
      </c>
      <c r="B107" s="172">
        <v>3663</v>
      </c>
      <c r="C107" s="302">
        <v>-0.23</v>
      </c>
      <c r="D107" s="172">
        <v>0</v>
      </c>
      <c r="E107" s="302">
        <v>-1</v>
      </c>
      <c r="F107" s="172">
        <v>0</v>
      </c>
      <c r="G107" s="302">
        <v>0</v>
      </c>
      <c r="H107" s="172">
        <v>3663</v>
      </c>
      <c r="I107" s="303">
        <v>-0.24</v>
      </c>
      <c r="J107" s="264">
        <v>831.6</v>
      </c>
      <c r="K107" s="69">
        <v>824.6</v>
      </c>
      <c r="L107" s="135">
        <f t="shared" si="4"/>
        <v>7</v>
      </c>
      <c r="M107" s="306">
        <f t="shared" si="5"/>
        <v>0.8488964346349746</v>
      </c>
      <c r="N107" s="78">
        <f>Margins!B107</f>
        <v>300</v>
      </c>
      <c r="O107" s="25">
        <f t="shared" si="6"/>
        <v>0</v>
      </c>
      <c r="P107" s="25">
        <f t="shared" si="7"/>
        <v>0</v>
      </c>
      <c r="R107" s="25"/>
    </row>
    <row r="108" spans="1:16" ht="13.5">
      <c r="A108" s="193" t="s">
        <v>133</v>
      </c>
      <c r="B108" s="172">
        <v>357</v>
      </c>
      <c r="C108" s="302">
        <v>-0.37</v>
      </c>
      <c r="D108" s="172">
        <v>28</v>
      </c>
      <c r="E108" s="302">
        <v>-0.51</v>
      </c>
      <c r="F108" s="172">
        <v>3</v>
      </c>
      <c r="G108" s="302">
        <v>2</v>
      </c>
      <c r="H108" s="172">
        <v>388</v>
      </c>
      <c r="I108" s="303">
        <v>-0.38</v>
      </c>
      <c r="J108" s="264">
        <v>36.6</v>
      </c>
      <c r="K108" s="69">
        <v>36.55</v>
      </c>
      <c r="L108" s="135">
        <f t="shared" si="4"/>
        <v>0.05000000000000426</v>
      </c>
      <c r="M108" s="306">
        <f t="shared" si="5"/>
        <v>0.13679890560876679</v>
      </c>
      <c r="N108" s="78">
        <f>Margins!B108</f>
        <v>6250</v>
      </c>
      <c r="O108" s="25">
        <f t="shared" si="6"/>
        <v>175000</v>
      </c>
      <c r="P108" s="25">
        <f t="shared" si="7"/>
        <v>18750</v>
      </c>
    </row>
    <row r="109" spans="1:18" ht="13.5">
      <c r="A109" s="193" t="s">
        <v>169</v>
      </c>
      <c r="B109" s="172">
        <v>608</v>
      </c>
      <c r="C109" s="302">
        <v>-0.11</v>
      </c>
      <c r="D109" s="172">
        <v>0</v>
      </c>
      <c r="E109" s="302">
        <v>0</v>
      </c>
      <c r="F109" s="172">
        <v>0</v>
      </c>
      <c r="G109" s="302">
        <v>0</v>
      </c>
      <c r="H109" s="172">
        <v>608</v>
      </c>
      <c r="I109" s="303">
        <v>-0.11</v>
      </c>
      <c r="J109" s="264">
        <v>150.95</v>
      </c>
      <c r="K109" s="69">
        <v>151.4</v>
      </c>
      <c r="L109" s="135">
        <f t="shared" si="4"/>
        <v>-0.45000000000001705</v>
      </c>
      <c r="M109" s="306">
        <f t="shared" si="5"/>
        <v>-0.2972258916776863</v>
      </c>
      <c r="N109" s="78">
        <f>Margins!B109</f>
        <v>2000</v>
      </c>
      <c r="O109" s="25">
        <f t="shared" si="6"/>
        <v>0</v>
      </c>
      <c r="P109" s="25">
        <f t="shared" si="7"/>
        <v>0</v>
      </c>
      <c r="R109" s="25"/>
    </row>
    <row r="110" spans="1:16" ht="13.5">
      <c r="A110" s="193" t="s">
        <v>291</v>
      </c>
      <c r="B110" s="172">
        <v>1058</v>
      </c>
      <c r="C110" s="302">
        <v>-0.65</v>
      </c>
      <c r="D110" s="172">
        <v>2</v>
      </c>
      <c r="E110" s="302">
        <v>-0.33</v>
      </c>
      <c r="F110" s="172">
        <v>0</v>
      </c>
      <c r="G110" s="302">
        <v>0</v>
      </c>
      <c r="H110" s="172">
        <v>1060</v>
      </c>
      <c r="I110" s="303">
        <v>-0.65</v>
      </c>
      <c r="J110" s="264">
        <v>703.8</v>
      </c>
      <c r="K110" s="69">
        <v>691.75</v>
      </c>
      <c r="L110" s="135">
        <f t="shared" si="4"/>
        <v>12.049999999999955</v>
      </c>
      <c r="M110" s="306">
        <f t="shared" si="5"/>
        <v>1.7419588001445545</v>
      </c>
      <c r="N110" s="78">
        <f>Margins!B110</f>
        <v>550</v>
      </c>
      <c r="O110" s="25">
        <f t="shared" si="6"/>
        <v>1100</v>
      </c>
      <c r="P110" s="25">
        <f t="shared" si="7"/>
        <v>0</v>
      </c>
    </row>
    <row r="111" spans="1:16" ht="13.5">
      <c r="A111" s="193" t="s">
        <v>414</v>
      </c>
      <c r="B111" s="172">
        <v>1735</v>
      </c>
      <c r="C111" s="302">
        <v>-0.06</v>
      </c>
      <c r="D111" s="172">
        <v>0</v>
      </c>
      <c r="E111" s="302">
        <v>-1</v>
      </c>
      <c r="F111" s="172">
        <v>0</v>
      </c>
      <c r="G111" s="302">
        <v>0</v>
      </c>
      <c r="H111" s="172">
        <v>1735</v>
      </c>
      <c r="I111" s="303">
        <v>-0.06</v>
      </c>
      <c r="J111" s="264">
        <v>529.7</v>
      </c>
      <c r="K111" s="69">
        <v>517</v>
      </c>
      <c r="L111" s="135">
        <f t="shared" si="4"/>
        <v>12.700000000000045</v>
      </c>
      <c r="M111" s="306">
        <f t="shared" si="5"/>
        <v>2.4564796905222526</v>
      </c>
      <c r="N111" s="78">
        <f>Margins!B111</f>
        <v>500</v>
      </c>
      <c r="O111" s="25">
        <f t="shared" si="6"/>
        <v>0</v>
      </c>
      <c r="P111" s="25">
        <f t="shared" si="7"/>
        <v>0</v>
      </c>
    </row>
    <row r="112" spans="1:16" ht="13.5">
      <c r="A112" s="193" t="s">
        <v>292</v>
      </c>
      <c r="B112" s="172">
        <v>7317</v>
      </c>
      <c r="C112" s="302">
        <v>0.08</v>
      </c>
      <c r="D112" s="172">
        <v>3</v>
      </c>
      <c r="E112" s="302">
        <v>0</v>
      </c>
      <c r="F112" s="172">
        <v>0</v>
      </c>
      <c r="G112" s="302">
        <v>0</v>
      </c>
      <c r="H112" s="172">
        <v>7320</v>
      </c>
      <c r="I112" s="303">
        <v>0.08</v>
      </c>
      <c r="J112" s="264">
        <v>732.5</v>
      </c>
      <c r="K112" s="69">
        <v>708.15</v>
      </c>
      <c r="L112" s="135">
        <f t="shared" si="4"/>
        <v>24.350000000000023</v>
      </c>
      <c r="M112" s="306">
        <f t="shared" si="5"/>
        <v>3.4385370331144562</v>
      </c>
      <c r="N112" s="78">
        <f>Margins!B112</f>
        <v>550</v>
      </c>
      <c r="O112" s="25">
        <f t="shared" si="6"/>
        <v>1650</v>
      </c>
      <c r="P112" s="25">
        <f t="shared" si="7"/>
        <v>0</v>
      </c>
    </row>
    <row r="113" spans="1:16" ht="13.5">
      <c r="A113" s="193" t="s">
        <v>178</v>
      </c>
      <c r="B113" s="172">
        <v>2702</v>
      </c>
      <c r="C113" s="302">
        <v>-0.4</v>
      </c>
      <c r="D113" s="172">
        <v>44</v>
      </c>
      <c r="E113" s="302">
        <v>-0.25</v>
      </c>
      <c r="F113" s="172">
        <v>0</v>
      </c>
      <c r="G113" s="302">
        <v>-1</v>
      </c>
      <c r="H113" s="172">
        <v>2746</v>
      </c>
      <c r="I113" s="303">
        <v>-0.4</v>
      </c>
      <c r="J113" s="264">
        <v>195.35</v>
      </c>
      <c r="K113" s="69">
        <v>196.05</v>
      </c>
      <c r="L113" s="135">
        <f t="shared" si="4"/>
        <v>-0.700000000000017</v>
      </c>
      <c r="M113" s="306">
        <f t="shared" si="5"/>
        <v>-0.3570517725070222</v>
      </c>
      <c r="N113" s="78">
        <f>Margins!B113</f>
        <v>1250</v>
      </c>
      <c r="O113" s="25">
        <f t="shared" si="6"/>
        <v>55000</v>
      </c>
      <c r="P113" s="25">
        <f t="shared" si="7"/>
        <v>0</v>
      </c>
    </row>
    <row r="114" spans="1:16" ht="13.5">
      <c r="A114" s="193" t="s">
        <v>145</v>
      </c>
      <c r="B114" s="172">
        <v>486</v>
      </c>
      <c r="C114" s="302">
        <v>-0.64</v>
      </c>
      <c r="D114" s="172">
        <v>5</v>
      </c>
      <c r="E114" s="302">
        <v>-0.29</v>
      </c>
      <c r="F114" s="172">
        <v>2</v>
      </c>
      <c r="G114" s="302">
        <v>-0.6</v>
      </c>
      <c r="H114" s="172">
        <v>493</v>
      </c>
      <c r="I114" s="303">
        <v>-0.63</v>
      </c>
      <c r="J114" s="264">
        <v>203.15</v>
      </c>
      <c r="K114" s="69">
        <v>204.85</v>
      </c>
      <c r="L114" s="135">
        <f t="shared" si="4"/>
        <v>-1.6999999999999886</v>
      </c>
      <c r="M114" s="306">
        <f t="shared" si="5"/>
        <v>-0.8298755186721937</v>
      </c>
      <c r="N114" s="78">
        <f>Margins!B114</f>
        <v>1700</v>
      </c>
      <c r="O114" s="25">
        <f t="shared" si="6"/>
        <v>8500</v>
      </c>
      <c r="P114" s="25">
        <f t="shared" si="7"/>
        <v>3400</v>
      </c>
    </row>
    <row r="115" spans="1:18" ht="13.5">
      <c r="A115" s="193" t="s">
        <v>271</v>
      </c>
      <c r="B115" s="172">
        <v>2735</v>
      </c>
      <c r="C115" s="302">
        <v>-0.3</v>
      </c>
      <c r="D115" s="172">
        <v>6</v>
      </c>
      <c r="E115" s="302">
        <v>0</v>
      </c>
      <c r="F115" s="172">
        <v>0</v>
      </c>
      <c r="G115" s="302">
        <v>-1</v>
      </c>
      <c r="H115" s="172">
        <v>2741</v>
      </c>
      <c r="I115" s="303">
        <v>-0.29</v>
      </c>
      <c r="J115" s="264">
        <v>245.3</v>
      </c>
      <c r="K115" s="69">
        <v>243.2</v>
      </c>
      <c r="L115" s="135">
        <f t="shared" si="4"/>
        <v>2.1000000000000227</v>
      </c>
      <c r="M115" s="306">
        <f t="shared" si="5"/>
        <v>0.8634868421052726</v>
      </c>
      <c r="N115" s="78">
        <f>Margins!B115</f>
        <v>850</v>
      </c>
      <c r="O115" s="25">
        <f t="shared" si="6"/>
        <v>5100</v>
      </c>
      <c r="P115" s="25">
        <f t="shared" si="7"/>
        <v>0</v>
      </c>
      <c r="R115" s="25"/>
    </row>
    <row r="116" spans="1:16" ht="13.5">
      <c r="A116" s="193" t="s">
        <v>209</v>
      </c>
      <c r="B116" s="172">
        <v>21965</v>
      </c>
      <c r="C116" s="302">
        <v>1.59</v>
      </c>
      <c r="D116" s="172">
        <v>204</v>
      </c>
      <c r="E116" s="302">
        <v>0.59</v>
      </c>
      <c r="F116" s="172">
        <v>23</v>
      </c>
      <c r="G116" s="302">
        <v>-0.08</v>
      </c>
      <c r="H116" s="172">
        <v>22192</v>
      </c>
      <c r="I116" s="303">
        <v>1.57</v>
      </c>
      <c r="J116" s="264">
        <v>2379.55</v>
      </c>
      <c r="K116" s="69">
        <v>2330</v>
      </c>
      <c r="L116" s="135">
        <f t="shared" si="4"/>
        <v>49.55000000000018</v>
      </c>
      <c r="M116" s="306">
        <f t="shared" si="5"/>
        <v>2.1266094420600936</v>
      </c>
      <c r="N116" s="78">
        <f>Margins!B116</f>
        <v>200</v>
      </c>
      <c r="O116" s="25">
        <f t="shared" si="6"/>
        <v>40800</v>
      </c>
      <c r="P116" s="25">
        <f t="shared" si="7"/>
        <v>4600</v>
      </c>
    </row>
    <row r="117" spans="1:16" ht="13.5">
      <c r="A117" s="193" t="s">
        <v>293</v>
      </c>
      <c r="B117" s="172">
        <v>18319</v>
      </c>
      <c r="C117" s="302">
        <v>4</v>
      </c>
      <c r="D117" s="172">
        <v>19</v>
      </c>
      <c r="E117" s="302">
        <v>2.17</v>
      </c>
      <c r="F117" s="172">
        <v>1</v>
      </c>
      <c r="G117" s="302">
        <v>0</v>
      </c>
      <c r="H117" s="172">
        <v>18339</v>
      </c>
      <c r="I117" s="303">
        <v>3.99</v>
      </c>
      <c r="J117" s="264">
        <v>706.05</v>
      </c>
      <c r="K117" s="264">
        <v>719.8</v>
      </c>
      <c r="L117" s="135">
        <f t="shared" si="4"/>
        <v>-13.75</v>
      </c>
      <c r="M117" s="306">
        <f t="shared" si="5"/>
        <v>-1.9102528480133372</v>
      </c>
      <c r="N117" s="78">
        <f>Margins!B117</f>
        <v>350</v>
      </c>
      <c r="O117" s="25">
        <f t="shared" si="6"/>
        <v>6650</v>
      </c>
      <c r="P117" s="25">
        <f t="shared" si="7"/>
        <v>350</v>
      </c>
    </row>
    <row r="118" spans="1:16" ht="13.5">
      <c r="A118" s="193" t="s">
        <v>7</v>
      </c>
      <c r="B118" s="172">
        <v>4942</v>
      </c>
      <c r="C118" s="302">
        <v>0.69</v>
      </c>
      <c r="D118" s="172">
        <v>25</v>
      </c>
      <c r="E118" s="302">
        <v>1.78</v>
      </c>
      <c r="F118" s="172">
        <v>0</v>
      </c>
      <c r="G118" s="302">
        <v>-1</v>
      </c>
      <c r="H118" s="172">
        <v>4967</v>
      </c>
      <c r="I118" s="303">
        <v>0.69</v>
      </c>
      <c r="J118" s="264">
        <v>814.5</v>
      </c>
      <c r="K118" s="69">
        <v>806.55</v>
      </c>
      <c r="L118" s="135">
        <f t="shared" si="4"/>
        <v>7.9500000000000455</v>
      </c>
      <c r="M118" s="306">
        <f t="shared" si="5"/>
        <v>0.985679747070863</v>
      </c>
      <c r="N118" s="78">
        <f>Margins!B118</f>
        <v>312</v>
      </c>
      <c r="O118" s="25">
        <f t="shared" si="6"/>
        <v>7800</v>
      </c>
      <c r="P118" s="25">
        <f t="shared" si="7"/>
        <v>0</v>
      </c>
    </row>
    <row r="119" spans="1:16" ht="13.5">
      <c r="A119" s="193" t="s">
        <v>170</v>
      </c>
      <c r="B119" s="172">
        <v>307</v>
      </c>
      <c r="C119" s="302">
        <v>-0.12</v>
      </c>
      <c r="D119" s="172">
        <v>0</v>
      </c>
      <c r="E119" s="302">
        <v>0</v>
      </c>
      <c r="F119" s="172">
        <v>0</v>
      </c>
      <c r="G119" s="302">
        <v>0</v>
      </c>
      <c r="H119" s="172">
        <v>307</v>
      </c>
      <c r="I119" s="303">
        <v>-0.12</v>
      </c>
      <c r="J119" s="264">
        <v>659</v>
      </c>
      <c r="K119" s="69">
        <v>653.35</v>
      </c>
      <c r="L119" s="135">
        <f t="shared" si="4"/>
        <v>5.649999999999977</v>
      </c>
      <c r="M119" s="306">
        <f t="shared" si="5"/>
        <v>0.8647738578097462</v>
      </c>
      <c r="N119" s="78">
        <f>Margins!B119</f>
        <v>600</v>
      </c>
      <c r="O119" s="25">
        <f t="shared" si="6"/>
        <v>0</v>
      </c>
      <c r="P119" s="25">
        <f t="shared" si="7"/>
        <v>0</v>
      </c>
    </row>
    <row r="120" spans="1:16" ht="13.5">
      <c r="A120" s="193" t="s">
        <v>222</v>
      </c>
      <c r="B120" s="172">
        <v>2757</v>
      </c>
      <c r="C120" s="302">
        <v>0.29</v>
      </c>
      <c r="D120" s="172">
        <v>2</v>
      </c>
      <c r="E120" s="302">
        <v>-0.86</v>
      </c>
      <c r="F120" s="172">
        <v>0</v>
      </c>
      <c r="G120" s="302">
        <v>0</v>
      </c>
      <c r="H120" s="172">
        <v>2759</v>
      </c>
      <c r="I120" s="303">
        <v>0.29</v>
      </c>
      <c r="J120" s="264">
        <v>827.05</v>
      </c>
      <c r="K120" s="69">
        <v>820.65</v>
      </c>
      <c r="L120" s="135">
        <f t="shared" si="4"/>
        <v>6.399999999999977</v>
      </c>
      <c r="M120" s="306">
        <f t="shared" si="5"/>
        <v>0.7798696155486476</v>
      </c>
      <c r="N120" s="78">
        <f>Margins!B120</f>
        <v>400</v>
      </c>
      <c r="O120" s="25">
        <f t="shared" si="6"/>
        <v>800</v>
      </c>
      <c r="P120" s="25">
        <f t="shared" si="7"/>
        <v>0</v>
      </c>
    </row>
    <row r="121" spans="1:16" ht="13.5">
      <c r="A121" s="193" t="s">
        <v>206</v>
      </c>
      <c r="B121" s="172">
        <v>124</v>
      </c>
      <c r="C121" s="302">
        <v>-0.6</v>
      </c>
      <c r="D121" s="172">
        <v>7</v>
      </c>
      <c r="E121" s="302">
        <v>-0.7</v>
      </c>
      <c r="F121" s="172">
        <v>1</v>
      </c>
      <c r="G121" s="302">
        <v>0</v>
      </c>
      <c r="H121" s="172">
        <v>132</v>
      </c>
      <c r="I121" s="303">
        <v>-0.6</v>
      </c>
      <c r="J121" s="264">
        <v>255</v>
      </c>
      <c r="K121" s="69">
        <v>255.2</v>
      </c>
      <c r="L121" s="135">
        <f t="shared" si="4"/>
        <v>-0.19999999999998863</v>
      </c>
      <c r="M121" s="306">
        <f t="shared" si="5"/>
        <v>-0.0783699059561084</v>
      </c>
      <c r="N121" s="78">
        <f>Margins!B121</f>
        <v>1250</v>
      </c>
      <c r="O121" s="25">
        <f t="shared" si="6"/>
        <v>8750</v>
      </c>
      <c r="P121" s="25">
        <f t="shared" si="7"/>
        <v>1250</v>
      </c>
    </row>
    <row r="122" spans="1:16" ht="13.5">
      <c r="A122" s="193" t="s">
        <v>294</v>
      </c>
      <c r="B122" s="172">
        <v>7486</v>
      </c>
      <c r="C122" s="302">
        <v>6.46</v>
      </c>
      <c r="D122" s="172">
        <v>3</v>
      </c>
      <c r="E122" s="302">
        <v>0.5</v>
      </c>
      <c r="F122" s="172">
        <v>0</v>
      </c>
      <c r="G122" s="302">
        <v>0</v>
      </c>
      <c r="H122" s="172">
        <v>7489</v>
      </c>
      <c r="I122" s="303">
        <v>6.45</v>
      </c>
      <c r="J122" s="264">
        <v>1292.6</v>
      </c>
      <c r="K122" s="69">
        <v>1225.65</v>
      </c>
      <c r="L122" s="135">
        <f t="shared" si="4"/>
        <v>66.94999999999982</v>
      </c>
      <c r="M122" s="306">
        <f t="shared" si="5"/>
        <v>5.462407702035639</v>
      </c>
      <c r="N122" s="78">
        <f>Margins!B122</f>
        <v>250</v>
      </c>
      <c r="O122" s="25">
        <f t="shared" si="6"/>
        <v>750</v>
      </c>
      <c r="P122" s="25">
        <f t="shared" si="7"/>
        <v>0</v>
      </c>
    </row>
    <row r="123" spans="1:16" ht="13.5">
      <c r="A123" s="193" t="s">
        <v>415</v>
      </c>
      <c r="B123" s="172">
        <v>2575</v>
      </c>
      <c r="C123" s="302">
        <v>0.18</v>
      </c>
      <c r="D123" s="172">
        <v>6</v>
      </c>
      <c r="E123" s="302">
        <v>0</v>
      </c>
      <c r="F123" s="172">
        <v>0</v>
      </c>
      <c r="G123" s="302">
        <v>0</v>
      </c>
      <c r="H123" s="172">
        <v>2581</v>
      </c>
      <c r="I123" s="303">
        <v>0.18</v>
      </c>
      <c r="J123" s="264">
        <v>322.6</v>
      </c>
      <c r="K123" s="69">
        <v>307.8</v>
      </c>
      <c r="L123" s="135">
        <f t="shared" si="4"/>
        <v>14.800000000000011</v>
      </c>
      <c r="M123" s="306">
        <f t="shared" si="5"/>
        <v>4.808317089018846</v>
      </c>
      <c r="N123" s="78">
        <f>Margins!B123</f>
        <v>825</v>
      </c>
      <c r="O123" s="25">
        <f t="shared" si="6"/>
        <v>4950</v>
      </c>
      <c r="P123" s="25">
        <f t="shared" si="7"/>
        <v>0</v>
      </c>
    </row>
    <row r="124" spans="1:16" ht="13.5">
      <c r="A124" s="193" t="s">
        <v>276</v>
      </c>
      <c r="B124" s="172">
        <v>3124</v>
      </c>
      <c r="C124" s="302">
        <v>0.43</v>
      </c>
      <c r="D124" s="172">
        <v>0</v>
      </c>
      <c r="E124" s="302">
        <v>-1</v>
      </c>
      <c r="F124" s="172">
        <v>0</v>
      </c>
      <c r="G124" s="302">
        <v>0</v>
      </c>
      <c r="H124" s="172">
        <v>3124</v>
      </c>
      <c r="I124" s="303">
        <v>0.43</v>
      </c>
      <c r="J124" s="264">
        <v>278.25</v>
      </c>
      <c r="K124" s="69">
        <v>279.35</v>
      </c>
      <c r="L124" s="135">
        <f t="shared" si="4"/>
        <v>-1.1000000000000227</v>
      </c>
      <c r="M124" s="306">
        <f t="shared" si="5"/>
        <v>-0.3937712546984151</v>
      </c>
      <c r="N124" s="78">
        <f>Margins!B124</f>
        <v>800</v>
      </c>
      <c r="O124" s="25">
        <f t="shared" si="6"/>
        <v>0</v>
      </c>
      <c r="P124" s="25">
        <f t="shared" si="7"/>
        <v>0</v>
      </c>
    </row>
    <row r="125" spans="1:16" ht="13.5">
      <c r="A125" s="193" t="s">
        <v>146</v>
      </c>
      <c r="B125" s="172">
        <v>475</v>
      </c>
      <c r="C125" s="302">
        <v>0.19</v>
      </c>
      <c r="D125" s="172">
        <v>35</v>
      </c>
      <c r="E125" s="302">
        <v>2.18</v>
      </c>
      <c r="F125" s="172">
        <v>0</v>
      </c>
      <c r="G125" s="302">
        <v>0</v>
      </c>
      <c r="H125" s="172">
        <v>510</v>
      </c>
      <c r="I125" s="303">
        <v>0.24</v>
      </c>
      <c r="J125" s="264">
        <v>41.85</v>
      </c>
      <c r="K125" s="69">
        <v>41.15</v>
      </c>
      <c r="L125" s="135">
        <f t="shared" si="4"/>
        <v>0.7000000000000028</v>
      </c>
      <c r="M125" s="306">
        <f t="shared" si="5"/>
        <v>1.7010935601458148</v>
      </c>
      <c r="N125" s="78">
        <f>Margins!B125</f>
        <v>8900</v>
      </c>
      <c r="O125" s="25">
        <f t="shared" si="6"/>
        <v>311500</v>
      </c>
      <c r="P125" s="25">
        <f t="shared" si="7"/>
        <v>0</v>
      </c>
    </row>
    <row r="126" spans="1:16" ht="13.5">
      <c r="A126" s="193" t="s">
        <v>8</v>
      </c>
      <c r="B126" s="172">
        <v>1787</v>
      </c>
      <c r="C126" s="302">
        <v>-0.51</v>
      </c>
      <c r="D126" s="172">
        <v>169</v>
      </c>
      <c r="E126" s="302">
        <v>-0.29</v>
      </c>
      <c r="F126" s="172">
        <v>13</v>
      </c>
      <c r="G126" s="302">
        <v>-0.75</v>
      </c>
      <c r="H126" s="172">
        <v>1969</v>
      </c>
      <c r="I126" s="303">
        <v>-0.5</v>
      </c>
      <c r="J126" s="264">
        <v>161.35</v>
      </c>
      <c r="K126" s="69">
        <v>162.65</v>
      </c>
      <c r="L126" s="135">
        <f t="shared" si="4"/>
        <v>-1.3000000000000114</v>
      </c>
      <c r="M126" s="306">
        <f t="shared" si="5"/>
        <v>-0.7992622194897088</v>
      </c>
      <c r="N126" s="78">
        <f>Margins!B126</f>
        <v>1600</v>
      </c>
      <c r="O126" s="25">
        <f t="shared" si="6"/>
        <v>270400</v>
      </c>
      <c r="P126" s="25">
        <f t="shared" si="7"/>
        <v>20800</v>
      </c>
    </row>
    <row r="127" spans="1:16" ht="13.5">
      <c r="A127" s="193" t="s">
        <v>295</v>
      </c>
      <c r="B127" s="172">
        <v>489</v>
      </c>
      <c r="C127" s="302">
        <v>-0.68</v>
      </c>
      <c r="D127" s="172">
        <v>5</v>
      </c>
      <c r="E127" s="302">
        <v>-0.62</v>
      </c>
      <c r="F127" s="172">
        <v>0</v>
      </c>
      <c r="G127" s="302">
        <v>-1</v>
      </c>
      <c r="H127" s="172">
        <v>494</v>
      </c>
      <c r="I127" s="303">
        <v>-0.68</v>
      </c>
      <c r="J127" s="264">
        <v>194.6</v>
      </c>
      <c r="K127" s="69">
        <v>194.4</v>
      </c>
      <c r="L127" s="135">
        <f t="shared" si="4"/>
        <v>0.19999999999998863</v>
      </c>
      <c r="M127" s="306">
        <f t="shared" si="5"/>
        <v>0.10288065843620814</v>
      </c>
      <c r="N127" s="78">
        <f>Margins!B127</f>
        <v>1000</v>
      </c>
      <c r="O127" s="25">
        <f t="shared" si="6"/>
        <v>5000</v>
      </c>
      <c r="P127" s="25">
        <f t="shared" si="7"/>
        <v>0</v>
      </c>
    </row>
    <row r="128" spans="1:16" ht="13.5">
      <c r="A128" s="193" t="s">
        <v>179</v>
      </c>
      <c r="B128" s="172">
        <v>802</v>
      </c>
      <c r="C128" s="302">
        <v>2.77</v>
      </c>
      <c r="D128" s="172">
        <v>17</v>
      </c>
      <c r="E128" s="302">
        <v>0.31</v>
      </c>
      <c r="F128" s="172">
        <v>3</v>
      </c>
      <c r="G128" s="302">
        <v>0</v>
      </c>
      <c r="H128" s="172">
        <v>822</v>
      </c>
      <c r="I128" s="303">
        <v>2.64</v>
      </c>
      <c r="J128" s="264">
        <v>24.85</v>
      </c>
      <c r="K128" s="69">
        <v>23.9</v>
      </c>
      <c r="L128" s="135">
        <f t="shared" si="4"/>
        <v>0.9500000000000028</v>
      </c>
      <c r="M128" s="306">
        <f t="shared" si="5"/>
        <v>3.974895397489552</v>
      </c>
      <c r="N128" s="78">
        <f>Margins!B128</f>
        <v>14000</v>
      </c>
      <c r="O128" s="25">
        <f t="shared" si="6"/>
        <v>238000</v>
      </c>
      <c r="P128" s="25">
        <f t="shared" si="7"/>
        <v>42000</v>
      </c>
    </row>
    <row r="129" spans="1:16" ht="13.5">
      <c r="A129" s="193" t="s">
        <v>201</v>
      </c>
      <c r="B129" s="172">
        <v>1058</v>
      </c>
      <c r="C129" s="302">
        <v>-0.12</v>
      </c>
      <c r="D129" s="172">
        <v>6</v>
      </c>
      <c r="E129" s="302">
        <v>-0.68</v>
      </c>
      <c r="F129" s="172">
        <v>0</v>
      </c>
      <c r="G129" s="302">
        <v>-1</v>
      </c>
      <c r="H129" s="172">
        <v>1064</v>
      </c>
      <c r="I129" s="303">
        <v>-0.13</v>
      </c>
      <c r="J129" s="264">
        <v>291.95</v>
      </c>
      <c r="K129" s="69">
        <v>300.45</v>
      </c>
      <c r="L129" s="135">
        <f t="shared" si="4"/>
        <v>-8.5</v>
      </c>
      <c r="M129" s="306">
        <f t="shared" si="5"/>
        <v>-2.8290896987851557</v>
      </c>
      <c r="N129" s="78">
        <f>Margins!B129</f>
        <v>1150</v>
      </c>
      <c r="O129" s="25">
        <f t="shared" si="6"/>
        <v>6900</v>
      </c>
      <c r="P129" s="25">
        <f t="shared" si="7"/>
        <v>0</v>
      </c>
    </row>
    <row r="130" spans="1:16" ht="13.5">
      <c r="A130" s="193" t="s">
        <v>171</v>
      </c>
      <c r="B130" s="172">
        <v>4080</v>
      </c>
      <c r="C130" s="302">
        <v>-0.14</v>
      </c>
      <c r="D130" s="172">
        <v>10</v>
      </c>
      <c r="E130" s="302">
        <v>-0.09</v>
      </c>
      <c r="F130" s="172">
        <v>6</v>
      </c>
      <c r="G130" s="302">
        <v>0.5</v>
      </c>
      <c r="H130" s="172">
        <v>4096</v>
      </c>
      <c r="I130" s="303">
        <v>-0.14</v>
      </c>
      <c r="J130" s="264">
        <v>390.75</v>
      </c>
      <c r="K130" s="69">
        <v>406</v>
      </c>
      <c r="L130" s="135">
        <f t="shared" si="4"/>
        <v>-15.25</v>
      </c>
      <c r="M130" s="306">
        <f t="shared" si="5"/>
        <v>-3.7561576354679804</v>
      </c>
      <c r="N130" s="78">
        <f>Margins!B130</f>
        <v>1100</v>
      </c>
      <c r="O130" s="25">
        <f t="shared" si="6"/>
        <v>11000</v>
      </c>
      <c r="P130" s="25">
        <f t="shared" si="7"/>
        <v>6600</v>
      </c>
    </row>
    <row r="131" spans="1:16" ht="13.5">
      <c r="A131" s="193" t="s">
        <v>147</v>
      </c>
      <c r="B131" s="172">
        <v>8281</v>
      </c>
      <c r="C131" s="302">
        <v>26.24</v>
      </c>
      <c r="D131" s="172">
        <v>169</v>
      </c>
      <c r="E131" s="302">
        <v>41.25</v>
      </c>
      <c r="F131" s="172">
        <v>6</v>
      </c>
      <c r="G131" s="302">
        <v>0</v>
      </c>
      <c r="H131" s="172">
        <v>8456</v>
      </c>
      <c r="I131" s="303">
        <v>26.45</v>
      </c>
      <c r="J131" s="264">
        <v>78.4</v>
      </c>
      <c r="K131" s="69">
        <v>67.05</v>
      </c>
      <c r="L131" s="135">
        <f t="shared" si="4"/>
        <v>11.350000000000009</v>
      </c>
      <c r="M131" s="306">
        <f t="shared" si="5"/>
        <v>16.927665920954524</v>
      </c>
      <c r="N131" s="78">
        <f>Margins!B131</f>
        <v>5900</v>
      </c>
      <c r="O131" s="25">
        <f t="shared" si="6"/>
        <v>997100</v>
      </c>
      <c r="P131" s="25">
        <f t="shared" si="7"/>
        <v>35400</v>
      </c>
    </row>
    <row r="132" spans="1:16" ht="13.5">
      <c r="A132" s="193" t="s">
        <v>148</v>
      </c>
      <c r="B132" s="172">
        <v>381</v>
      </c>
      <c r="C132" s="302">
        <v>-0.61</v>
      </c>
      <c r="D132" s="172">
        <v>1</v>
      </c>
      <c r="E132" s="302">
        <v>-0.5</v>
      </c>
      <c r="F132" s="172">
        <v>0</v>
      </c>
      <c r="G132" s="302">
        <v>0</v>
      </c>
      <c r="H132" s="172">
        <v>382</v>
      </c>
      <c r="I132" s="303">
        <v>-0.61</v>
      </c>
      <c r="J132" s="264">
        <v>290</v>
      </c>
      <c r="K132" s="69">
        <v>294.35</v>
      </c>
      <c r="L132" s="135">
        <f t="shared" si="4"/>
        <v>-4.350000000000023</v>
      </c>
      <c r="M132" s="306">
        <f t="shared" si="5"/>
        <v>-1.4778325123152785</v>
      </c>
      <c r="N132" s="78">
        <f>Margins!B132</f>
        <v>1045</v>
      </c>
      <c r="O132" s="25">
        <f t="shared" si="6"/>
        <v>1045</v>
      </c>
      <c r="P132" s="25">
        <f t="shared" si="7"/>
        <v>0</v>
      </c>
    </row>
    <row r="133" spans="1:18" ht="13.5">
      <c r="A133" s="193" t="s">
        <v>122</v>
      </c>
      <c r="B133" s="172">
        <v>2382</v>
      </c>
      <c r="C133" s="302">
        <v>0.32</v>
      </c>
      <c r="D133" s="172">
        <v>246</v>
      </c>
      <c r="E133" s="302">
        <v>-0.02</v>
      </c>
      <c r="F133" s="172">
        <v>19</v>
      </c>
      <c r="G133" s="302">
        <v>-0.64</v>
      </c>
      <c r="H133" s="172">
        <v>2647</v>
      </c>
      <c r="I133" s="303">
        <v>0.26</v>
      </c>
      <c r="J133" s="264">
        <v>156.25</v>
      </c>
      <c r="K133" s="69">
        <v>155.75</v>
      </c>
      <c r="L133" s="135">
        <f t="shared" si="4"/>
        <v>0.5</v>
      </c>
      <c r="M133" s="306">
        <f t="shared" si="5"/>
        <v>0.32102728731942215</v>
      </c>
      <c r="N133" s="78">
        <f>Margins!B133</f>
        <v>1625</v>
      </c>
      <c r="O133" s="25">
        <f t="shared" si="6"/>
        <v>399750</v>
      </c>
      <c r="P133" s="25">
        <f t="shared" si="7"/>
        <v>30875</v>
      </c>
      <c r="R133" s="25"/>
    </row>
    <row r="134" spans="1:18" ht="13.5">
      <c r="A134" s="201" t="s">
        <v>36</v>
      </c>
      <c r="B134" s="172">
        <v>12752</v>
      </c>
      <c r="C134" s="302">
        <v>0.39</v>
      </c>
      <c r="D134" s="172">
        <v>201</v>
      </c>
      <c r="E134" s="302">
        <v>-0.01</v>
      </c>
      <c r="F134" s="172">
        <v>10</v>
      </c>
      <c r="G134" s="302">
        <v>-0.52</v>
      </c>
      <c r="H134" s="172">
        <v>12963</v>
      </c>
      <c r="I134" s="303">
        <v>0.37</v>
      </c>
      <c r="J134" s="264">
        <v>895.6</v>
      </c>
      <c r="K134" s="69">
        <v>892.85</v>
      </c>
      <c r="L134" s="135">
        <f t="shared" si="4"/>
        <v>2.75</v>
      </c>
      <c r="M134" s="306">
        <f t="shared" si="5"/>
        <v>0.30800246401971215</v>
      </c>
      <c r="N134" s="78">
        <f>Margins!B134</f>
        <v>225</v>
      </c>
      <c r="O134" s="25">
        <f t="shared" si="6"/>
        <v>45225</v>
      </c>
      <c r="P134" s="25">
        <f t="shared" si="7"/>
        <v>2250</v>
      </c>
      <c r="R134" s="25"/>
    </row>
    <row r="135" spans="1:18" ht="13.5">
      <c r="A135" s="193" t="s">
        <v>172</v>
      </c>
      <c r="B135" s="172">
        <v>3256</v>
      </c>
      <c r="C135" s="302">
        <v>5.88</v>
      </c>
      <c r="D135" s="172">
        <v>37</v>
      </c>
      <c r="E135" s="302">
        <v>8.25</v>
      </c>
      <c r="F135" s="172">
        <v>0</v>
      </c>
      <c r="G135" s="302">
        <v>0</v>
      </c>
      <c r="H135" s="172">
        <v>3293</v>
      </c>
      <c r="I135" s="303">
        <v>5.9</v>
      </c>
      <c r="J135" s="264">
        <v>243.85</v>
      </c>
      <c r="K135" s="69">
        <v>239.3</v>
      </c>
      <c r="L135" s="135">
        <f t="shared" si="4"/>
        <v>4.549999999999983</v>
      </c>
      <c r="M135" s="306">
        <f t="shared" si="5"/>
        <v>1.9013790221479243</v>
      </c>
      <c r="N135" s="78">
        <f>Margins!B135</f>
        <v>1050</v>
      </c>
      <c r="O135" s="25">
        <f t="shared" si="6"/>
        <v>38850</v>
      </c>
      <c r="P135" s="25">
        <f t="shared" si="7"/>
        <v>0</v>
      </c>
      <c r="R135" s="25"/>
    </row>
    <row r="136" spans="1:16" ht="13.5">
      <c r="A136" s="193" t="s">
        <v>80</v>
      </c>
      <c r="B136" s="172">
        <v>466</v>
      </c>
      <c r="C136" s="302">
        <v>-0.42</v>
      </c>
      <c r="D136" s="172">
        <v>1</v>
      </c>
      <c r="E136" s="302">
        <v>-0.83</v>
      </c>
      <c r="F136" s="172">
        <v>0</v>
      </c>
      <c r="G136" s="302">
        <v>0</v>
      </c>
      <c r="H136" s="172">
        <v>467</v>
      </c>
      <c r="I136" s="303">
        <v>-0.43</v>
      </c>
      <c r="J136" s="264">
        <v>259.15</v>
      </c>
      <c r="K136" s="69">
        <v>259</v>
      </c>
      <c r="L136" s="135">
        <f t="shared" si="4"/>
        <v>0.14999999999997726</v>
      </c>
      <c r="M136" s="306">
        <f t="shared" si="5"/>
        <v>0.05791505791504914</v>
      </c>
      <c r="N136" s="78">
        <f>Margins!B136</f>
        <v>1200</v>
      </c>
      <c r="O136" s="25">
        <f t="shared" si="6"/>
        <v>1200</v>
      </c>
      <c r="P136" s="25">
        <f t="shared" si="7"/>
        <v>0</v>
      </c>
    </row>
    <row r="137" spans="1:16" ht="13.5">
      <c r="A137" s="193" t="s">
        <v>416</v>
      </c>
      <c r="B137" s="172">
        <v>6588</v>
      </c>
      <c r="C137" s="302">
        <v>0.86</v>
      </c>
      <c r="D137" s="172">
        <v>0</v>
      </c>
      <c r="E137" s="302">
        <v>0</v>
      </c>
      <c r="F137" s="172">
        <v>0</v>
      </c>
      <c r="G137" s="302">
        <v>0</v>
      </c>
      <c r="H137" s="172">
        <v>6588</v>
      </c>
      <c r="I137" s="303">
        <v>0.86</v>
      </c>
      <c r="J137" s="264">
        <v>522.9</v>
      </c>
      <c r="K137" s="69">
        <v>503.6</v>
      </c>
      <c r="L137" s="135">
        <f aca="true" t="shared" si="8" ref="L137:L196">J137-K137</f>
        <v>19.299999999999955</v>
      </c>
      <c r="M137" s="306">
        <f aca="true" t="shared" si="9" ref="M137:M196">L137/K137*100</f>
        <v>3.8324066719618655</v>
      </c>
      <c r="N137" s="78">
        <f>Margins!B137</f>
        <v>500</v>
      </c>
      <c r="O137" s="25">
        <f aca="true" t="shared" si="10" ref="O137:O196">D137*N137</f>
        <v>0</v>
      </c>
      <c r="P137" s="25">
        <f aca="true" t="shared" si="11" ref="P137:P196">F137*N137</f>
        <v>0</v>
      </c>
    </row>
    <row r="138" spans="1:16" ht="13.5">
      <c r="A138" s="193" t="s">
        <v>273</v>
      </c>
      <c r="B138" s="172">
        <v>5851</v>
      </c>
      <c r="C138" s="302">
        <v>0.76</v>
      </c>
      <c r="D138" s="172">
        <v>2</v>
      </c>
      <c r="E138" s="302">
        <v>-0.33</v>
      </c>
      <c r="F138" s="172">
        <v>0</v>
      </c>
      <c r="G138" s="302">
        <v>-1</v>
      </c>
      <c r="H138" s="172">
        <v>5853</v>
      </c>
      <c r="I138" s="303">
        <v>0.75</v>
      </c>
      <c r="J138" s="264">
        <v>371.75</v>
      </c>
      <c r="K138" s="69">
        <v>367.5</v>
      </c>
      <c r="L138" s="135">
        <f t="shared" si="8"/>
        <v>4.25</v>
      </c>
      <c r="M138" s="306">
        <f t="shared" si="9"/>
        <v>1.1564625850340136</v>
      </c>
      <c r="N138" s="78">
        <f>Margins!B138</f>
        <v>700</v>
      </c>
      <c r="O138" s="25">
        <f t="shared" si="10"/>
        <v>1400</v>
      </c>
      <c r="P138" s="25">
        <f t="shared" si="11"/>
        <v>0</v>
      </c>
    </row>
    <row r="139" spans="1:16" ht="13.5">
      <c r="A139" s="193" t="s">
        <v>417</v>
      </c>
      <c r="B139" s="172">
        <v>614</v>
      </c>
      <c r="C139" s="302">
        <v>2.49</v>
      </c>
      <c r="D139" s="172">
        <v>0</v>
      </c>
      <c r="E139" s="302">
        <v>0</v>
      </c>
      <c r="F139" s="172">
        <v>0</v>
      </c>
      <c r="G139" s="302">
        <v>0</v>
      </c>
      <c r="H139" s="172">
        <v>614</v>
      </c>
      <c r="I139" s="303">
        <v>2.49</v>
      </c>
      <c r="J139" s="264">
        <v>466.3</v>
      </c>
      <c r="K139" s="69">
        <v>449.6</v>
      </c>
      <c r="L139" s="135">
        <f t="shared" si="8"/>
        <v>16.69999999999999</v>
      </c>
      <c r="M139" s="306">
        <f t="shared" si="9"/>
        <v>3.7144128113878976</v>
      </c>
      <c r="N139" s="78">
        <f>Margins!B139</f>
        <v>500</v>
      </c>
      <c r="O139" s="25">
        <f t="shared" si="10"/>
        <v>0</v>
      </c>
      <c r="P139" s="25">
        <f t="shared" si="11"/>
        <v>0</v>
      </c>
    </row>
    <row r="140" spans="1:16" ht="13.5">
      <c r="A140" s="193" t="s">
        <v>223</v>
      </c>
      <c r="B140" s="172">
        <v>2970</v>
      </c>
      <c r="C140" s="302">
        <v>-0.03</v>
      </c>
      <c r="D140" s="172">
        <v>0</v>
      </c>
      <c r="E140" s="302">
        <v>0</v>
      </c>
      <c r="F140" s="172">
        <v>0</v>
      </c>
      <c r="G140" s="302">
        <v>0</v>
      </c>
      <c r="H140" s="172">
        <v>2970</v>
      </c>
      <c r="I140" s="303">
        <v>-0.03</v>
      </c>
      <c r="J140" s="264">
        <v>520.15</v>
      </c>
      <c r="K140" s="69">
        <v>518.45</v>
      </c>
      <c r="L140" s="135">
        <f t="shared" si="8"/>
        <v>1.6999999999999318</v>
      </c>
      <c r="M140" s="306">
        <f t="shared" si="9"/>
        <v>0.32790047256243254</v>
      </c>
      <c r="N140" s="78">
        <f>Margins!B140</f>
        <v>650</v>
      </c>
      <c r="O140" s="25">
        <f t="shared" si="10"/>
        <v>0</v>
      </c>
      <c r="P140" s="25">
        <f t="shared" si="11"/>
        <v>0</v>
      </c>
    </row>
    <row r="141" spans="1:16" ht="13.5">
      <c r="A141" s="193" t="s">
        <v>418</v>
      </c>
      <c r="B141" s="172">
        <v>3597</v>
      </c>
      <c r="C141" s="302">
        <v>6.15</v>
      </c>
      <c r="D141" s="172">
        <v>1</v>
      </c>
      <c r="E141" s="302">
        <v>0</v>
      </c>
      <c r="F141" s="172">
        <v>0</v>
      </c>
      <c r="G141" s="302">
        <v>0</v>
      </c>
      <c r="H141" s="172">
        <v>3598</v>
      </c>
      <c r="I141" s="303">
        <v>6.15</v>
      </c>
      <c r="J141" s="264">
        <v>513.15</v>
      </c>
      <c r="K141" s="69">
        <v>480.6</v>
      </c>
      <c r="L141" s="135">
        <f t="shared" si="8"/>
        <v>32.549999999999955</v>
      </c>
      <c r="M141" s="306">
        <f t="shared" si="9"/>
        <v>6.772784019975021</v>
      </c>
      <c r="N141" s="78">
        <f>Margins!B141</f>
        <v>550</v>
      </c>
      <c r="O141" s="25">
        <f t="shared" si="10"/>
        <v>550</v>
      </c>
      <c r="P141" s="25">
        <f t="shared" si="11"/>
        <v>0</v>
      </c>
    </row>
    <row r="142" spans="1:16" ht="13.5">
      <c r="A142" s="193" t="s">
        <v>419</v>
      </c>
      <c r="B142" s="172">
        <v>3587</v>
      </c>
      <c r="C142" s="302">
        <v>0.2</v>
      </c>
      <c r="D142" s="172">
        <v>376</v>
      </c>
      <c r="E142" s="302">
        <v>0.29</v>
      </c>
      <c r="F142" s="172">
        <v>39</v>
      </c>
      <c r="G142" s="302">
        <v>-0.19</v>
      </c>
      <c r="H142" s="172">
        <v>4002</v>
      </c>
      <c r="I142" s="303">
        <v>0.2</v>
      </c>
      <c r="J142" s="264">
        <v>62.2</v>
      </c>
      <c r="K142" s="69">
        <v>61.1</v>
      </c>
      <c r="L142" s="135">
        <f t="shared" si="8"/>
        <v>1.1000000000000014</v>
      </c>
      <c r="M142" s="306">
        <f t="shared" si="9"/>
        <v>1.800327332242228</v>
      </c>
      <c r="N142" s="78">
        <f>Margins!B142</f>
        <v>4400</v>
      </c>
      <c r="O142" s="25">
        <f t="shared" si="10"/>
        <v>1654400</v>
      </c>
      <c r="P142" s="25">
        <f t="shared" si="11"/>
        <v>171600</v>
      </c>
    </row>
    <row r="143" spans="1:16" ht="13.5">
      <c r="A143" s="193" t="s">
        <v>391</v>
      </c>
      <c r="B143" s="172">
        <v>6608</v>
      </c>
      <c r="C143" s="302">
        <v>-0.54</v>
      </c>
      <c r="D143" s="172">
        <v>208</v>
      </c>
      <c r="E143" s="302">
        <v>-0.41</v>
      </c>
      <c r="F143" s="172">
        <v>26</v>
      </c>
      <c r="G143" s="302">
        <v>-0.62</v>
      </c>
      <c r="H143" s="172">
        <v>6842</v>
      </c>
      <c r="I143" s="303">
        <v>-0.54</v>
      </c>
      <c r="J143" s="264">
        <v>193.2</v>
      </c>
      <c r="K143" s="69">
        <v>193.4</v>
      </c>
      <c r="L143" s="135">
        <f t="shared" si="8"/>
        <v>-0.20000000000001705</v>
      </c>
      <c r="M143" s="306">
        <f t="shared" si="9"/>
        <v>-0.10341261633920219</v>
      </c>
      <c r="N143" s="78">
        <f>Margins!B143</f>
        <v>2400</v>
      </c>
      <c r="O143" s="25">
        <f t="shared" si="10"/>
        <v>499200</v>
      </c>
      <c r="P143" s="25">
        <f t="shared" si="11"/>
        <v>62400</v>
      </c>
    </row>
    <row r="144" spans="1:16" ht="13.5">
      <c r="A144" s="193" t="s">
        <v>81</v>
      </c>
      <c r="B144" s="172">
        <v>5197</v>
      </c>
      <c r="C144" s="302">
        <v>0.17</v>
      </c>
      <c r="D144" s="172">
        <v>3</v>
      </c>
      <c r="E144" s="302">
        <v>0</v>
      </c>
      <c r="F144" s="172">
        <v>0</v>
      </c>
      <c r="G144" s="302">
        <v>0</v>
      </c>
      <c r="H144" s="172">
        <v>5200</v>
      </c>
      <c r="I144" s="303">
        <v>0.17</v>
      </c>
      <c r="J144" s="264">
        <v>580.4</v>
      </c>
      <c r="K144" s="69">
        <v>561.65</v>
      </c>
      <c r="L144" s="135">
        <f t="shared" si="8"/>
        <v>18.75</v>
      </c>
      <c r="M144" s="306">
        <f t="shared" si="9"/>
        <v>3.338377993412268</v>
      </c>
      <c r="N144" s="78">
        <f>Margins!B144</f>
        <v>600</v>
      </c>
      <c r="O144" s="25">
        <f t="shared" si="10"/>
        <v>1800</v>
      </c>
      <c r="P144" s="25">
        <f t="shared" si="11"/>
        <v>0</v>
      </c>
    </row>
    <row r="145" spans="1:16" ht="13.5">
      <c r="A145" s="193" t="s">
        <v>224</v>
      </c>
      <c r="B145" s="172">
        <v>2280</v>
      </c>
      <c r="C145" s="302">
        <v>-0.43</v>
      </c>
      <c r="D145" s="172">
        <v>48</v>
      </c>
      <c r="E145" s="302">
        <v>-0.51</v>
      </c>
      <c r="F145" s="172">
        <v>4</v>
      </c>
      <c r="G145" s="302">
        <v>0</v>
      </c>
      <c r="H145" s="172">
        <v>2332</v>
      </c>
      <c r="I145" s="303">
        <v>-0.43</v>
      </c>
      <c r="J145" s="264">
        <v>135.95</v>
      </c>
      <c r="K145" s="69">
        <v>140.3</v>
      </c>
      <c r="L145" s="135">
        <f t="shared" si="8"/>
        <v>-4.350000000000023</v>
      </c>
      <c r="M145" s="306">
        <f t="shared" si="9"/>
        <v>-3.1004989308624538</v>
      </c>
      <c r="N145" s="78">
        <f>Margins!B145</f>
        <v>1400</v>
      </c>
      <c r="O145" s="25">
        <f t="shared" si="10"/>
        <v>67200</v>
      </c>
      <c r="P145" s="25">
        <f t="shared" si="11"/>
        <v>5600</v>
      </c>
    </row>
    <row r="146" spans="1:16" ht="13.5">
      <c r="A146" s="193" t="s">
        <v>296</v>
      </c>
      <c r="B146" s="172">
        <v>3310</v>
      </c>
      <c r="C146" s="302">
        <v>0.65</v>
      </c>
      <c r="D146" s="172">
        <v>24</v>
      </c>
      <c r="E146" s="302">
        <v>7</v>
      </c>
      <c r="F146" s="172">
        <v>3</v>
      </c>
      <c r="G146" s="302">
        <v>0</v>
      </c>
      <c r="H146" s="172">
        <v>3337</v>
      </c>
      <c r="I146" s="303">
        <v>0.66</v>
      </c>
      <c r="J146" s="264">
        <v>232.2</v>
      </c>
      <c r="K146" s="69">
        <v>224.1</v>
      </c>
      <c r="L146" s="135">
        <f t="shared" si="8"/>
        <v>8.099999999999994</v>
      </c>
      <c r="M146" s="306">
        <f t="shared" si="9"/>
        <v>3.614457831325299</v>
      </c>
      <c r="N146" s="78">
        <f>Margins!B146</f>
        <v>2200</v>
      </c>
      <c r="O146" s="25">
        <f t="shared" si="10"/>
        <v>52800</v>
      </c>
      <c r="P146" s="25">
        <f t="shared" si="11"/>
        <v>6600</v>
      </c>
    </row>
    <row r="147" spans="1:16" ht="13.5">
      <c r="A147" s="193" t="s">
        <v>225</v>
      </c>
      <c r="B147" s="172">
        <v>3156</v>
      </c>
      <c r="C147" s="302">
        <v>-0.41</v>
      </c>
      <c r="D147" s="172">
        <v>14</v>
      </c>
      <c r="E147" s="302">
        <v>-0.5</v>
      </c>
      <c r="F147" s="172">
        <v>1</v>
      </c>
      <c r="G147" s="302">
        <v>0</v>
      </c>
      <c r="H147" s="172">
        <v>3171</v>
      </c>
      <c r="I147" s="303">
        <v>-0.41</v>
      </c>
      <c r="J147" s="264">
        <v>272.45</v>
      </c>
      <c r="K147" s="69">
        <v>267.7</v>
      </c>
      <c r="L147" s="135">
        <f t="shared" si="8"/>
        <v>4.75</v>
      </c>
      <c r="M147" s="306">
        <f t="shared" si="9"/>
        <v>1.7743742995890925</v>
      </c>
      <c r="N147" s="78">
        <f>Margins!B147</f>
        <v>1500</v>
      </c>
      <c r="O147" s="25">
        <f t="shared" si="10"/>
        <v>21000</v>
      </c>
      <c r="P147" s="25">
        <f t="shared" si="11"/>
        <v>1500</v>
      </c>
    </row>
    <row r="148" spans="1:16" ht="13.5">
      <c r="A148" s="193" t="s">
        <v>420</v>
      </c>
      <c r="B148" s="172">
        <v>1290</v>
      </c>
      <c r="C148" s="302">
        <v>-0.09</v>
      </c>
      <c r="D148" s="172">
        <v>0</v>
      </c>
      <c r="E148" s="302">
        <v>0</v>
      </c>
      <c r="F148" s="172">
        <v>0</v>
      </c>
      <c r="G148" s="302">
        <v>0</v>
      </c>
      <c r="H148" s="172">
        <v>1290</v>
      </c>
      <c r="I148" s="303">
        <v>-0.09</v>
      </c>
      <c r="J148" s="264">
        <v>560.7</v>
      </c>
      <c r="K148" s="69">
        <v>558.55</v>
      </c>
      <c r="L148" s="135">
        <f t="shared" si="8"/>
        <v>2.150000000000091</v>
      </c>
      <c r="M148" s="306">
        <f t="shared" si="9"/>
        <v>0.3849252528869557</v>
      </c>
      <c r="N148" s="78">
        <f>Margins!B148</f>
        <v>550</v>
      </c>
      <c r="O148" s="25">
        <f t="shared" si="10"/>
        <v>0</v>
      </c>
      <c r="P148" s="25">
        <f t="shared" si="11"/>
        <v>0</v>
      </c>
    </row>
    <row r="149" spans="1:16" ht="13.5">
      <c r="A149" s="193" t="s">
        <v>226</v>
      </c>
      <c r="B149" s="172">
        <v>12149</v>
      </c>
      <c r="C149" s="302">
        <v>4.91</v>
      </c>
      <c r="D149" s="172">
        <v>419</v>
      </c>
      <c r="E149" s="302">
        <v>5.87</v>
      </c>
      <c r="F149" s="172">
        <v>33</v>
      </c>
      <c r="G149" s="302">
        <v>4.5</v>
      </c>
      <c r="H149" s="172">
        <v>12601</v>
      </c>
      <c r="I149" s="303">
        <v>4.94</v>
      </c>
      <c r="J149" s="264">
        <v>351.05</v>
      </c>
      <c r="K149" s="69">
        <v>347.05</v>
      </c>
      <c r="L149" s="135">
        <f t="shared" si="8"/>
        <v>4</v>
      </c>
      <c r="M149" s="306">
        <f t="shared" si="9"/>
        <v>1.1525716755510733</v>
      </c>
      <c r="N149" s="78">
        <f>Margins!B149</f>
        <v>800</v>
      </c>
      <c r="O149" s="25">
        <f t="shared" si="10"/>
        <v>335200</v>
      </c>
      <c r="P149" s="25">
        <f t="shared" si="11"/>
        <v>26400</v>
      </c>
    </row>
    <row r="150" spans="1:16" ht="13.5">
      <c r="A150" s="193" t="s">
        <v>233</v>
      </c>
      <c r="B150" s="172">
        <v>44824</v>
      </c>
      <c r="C150" s="302">
        <v>0.81</v>
      </c>
      <c r="D150" s="172">
        <v>3526</v>
      </c>
      <c r="E150" s="302">
        <v>1.3</v>
      </c>
      <c r="F150" s="172">
        <v>574</v>
      </c>
      <c r="G150" s="302">
        <v>1.01</v>
      </c>
      <c r="H150" s="172">
        <v>48924</v>
      </c>
      <c r="I150" s="303">
        <v>0.84</v>
      </c>
      <c r="J150" s="264">
        <v>578.85</v>
      </c>
      <c r="K150" s="69">
        <v>566.85</v>
      </c>
      <c r="L150" s="135">
        <f t="shared" si="8"/>
        <v>12</v>
      </c>
      <c r="M150" s="306">
        <f t="shared" si="9"/>
        <v>2.1169621593014023</v>
      </c>
      <c r="N150" s="78">
        <f>Margins!B150</f>
        <v>700</v>
      </c>
      <c r="O150" s="25">
        <f t="shared" si="10"/>
        <v>2468200</v>
      </c>
      <c r="P150" s="25">
        <f t="shared" si="11"/>
        <v>401800</v>
      </c>
    </row>
    <row r="151" spans="1:16" ht="13.5">
      <c r="A151" s="193" t="s">
        <v>98</v>
      </c>
      <c r="B151" s="172">
        <v>15163</v>
      </c>
      <c r="C151" s="302">
        <v>-0.34</v>
      </c>
      <c r="D151" s="172">
        <v>372</v>
      </c>
      <c r="E151" s="302">
        <v>-0.34</v>
      </c>
      <c r="F151" s="172">
        <v>24</v>
      </c>
      <c r="G151" s="302">
        <v>-0.55</v>
      </c>
      <c r="H151" s="172">
        <v>15559</v>
      </c>
      <c r="I151" s="303">
        <v>-0.34</v>
      </c>
      <c r="J151" s="264">
        <v>686</v>
      </c>
      <c r="K151" s="69">
        <v>688.5</v>
      </c>
      <c r="L151" s="135">
        <f t="shared" si="8"/>
        <v>-2.5</v>
      </c>
      <c r="M151" s="306">
        <f t="shared" si="9"/>
        <v>-0.36310820624546114</v>
      </c>
      <c r="N151" s="78">
        <f>Margins!B151</f>
        <v>550</v>
      </c>
      <c r="O151" s="25">
        <f t="shared" si="10"/>
        <v>204600</v>
      </c>
      <c r="P151" s="25">
        <f t="shared" si="11"/>
        <v>13200</v>
      </c>
    </row>
    <row r="152" spans="1:16" ht="13.5">
      <c r="A152" s="193" t="s">
        <v>149</v>
      </c>
      <c r="B152" s="172">
        <v>7903</v>
      </c>
      <c r="C152" s="302">
        <v>-0.1</v>
      </c>
      <c r="D152" s="172">
        <v>271</v>
      </c>
      <c r="E152" s="302">
        <v>0.01</v>
      </c>
      <c r="F152" s="172">
        <v>25</v>
      </c>
      <c r="G152" s="302">
        <v>-0.55</v>
      </c>
      <c r="H152" s="172">
        <v>8199</v>
      </c>
      <c r="I152" s="303">
        <v>-0.1</v>
      </c>
      <c r="J152" s="264">
        <v>1177.35</v>
      </c>
      <c r="K152" s="69">
        <v>1172.35</v>
      </c>
      <c r="L152" s="135">
        <f t="shared" si="8"/>
        <v>5</v>
      </c>
      <c r="M152" s="306">
        <f t="shared" si="9"/>
        <v>0.42649379451528985</v>
      </c>
      <c r="N152" s="78">
        <f>Margins!B152</f>
        <v>550</v>
      </c>
      <c r="O152" s="25">
        <f t="shared" si="10"/>
        <v>149050</v>
      </c>
      <c r="P152" s="25">
        <f t="shared" si="11"/>
        <v>13750</v>
      </c>
    </row>
    <row r="153" spans="1:18" ht="13.5">
      <c r="A153" s="193" t="s">
        <v>202</v>
      </c>
      <c r="B153" s="172">
        <v>79168</v>
      </c>
      <c r="C153" s="302">
        <v>0.54</v>
      </c>
      <c r="D153" s="172">
        <v>14492</v>
      </c>
      <c r="E153" s="302">
        <v>1.73</v>
      </c>
      <c r="F153" s="172">
        <v>4594</v>
      </c>
      <c r="G153" s="302">
        <v>1.54</v>
      </c>
      <c r="H153" s="172">
        <v>98254</v>
      </c>
      <c r="I153" s="303">
        <v>0.68</v>
      </c>
      <c r="J153" s="264">
        <v>1892.8</v>
      </c>
      <c r="K153" s="69">
        <v>1822.65</v>
      </c>
      <c r="L153" s="135">
        <f t="shared" si="8"/>
        <v>70.14999999999986</v>
      </c>
      <c r="M153" s="306">
        <f t="shared" si="9"/>
        <v>3.848791594656125</v>
      </c>
      <c r="N153" s="78">
        <f>Margins!B153</f>
        <v>150</v>
      </c>
      <c r="O153" s="25">
        <f t="shared" si="10"/>
        <v>2173800</v>
      </c>
      <c r="P153" s="25">
        <f t="shared" si="11"/>
        <v>689100</v>
      </c>
      <c r="R153" s="25"/>
    </row>
    <row r="154" spans="1:18" ht="13.5">
      <c r="A154" s="193" t="s">
        <v>297</v>
      </c>
      <c r="B154" s="172">
        <v>657</v>
      </c>
      <c r="C154" s="302">
        <v>-0.69</v>
      </c>
      <c r="D154" s="172">
        <v>0</v>
      </c>
      <c r="E154" s="302">
        <v>0</v>
      </c>
      <c r="F154" s="172">
        <v>0</v>
      </c>
      <c r="G154" s="302">
        <v>0</v>
      </c>
      <c r="H154" s="172">
        <v>657</v>
      </c>
      <c r="I154" s="303">
        <v>-0.69</v>
      </c>
      <c r="J154" s="264">
        <v>619.05</v>
      </c>
      <c r="K154" s="69">
        <v>621.75</v>
      </c>
      <c r="L154" s="135">
        <f t="shared" si="8"/>
        <v>-2.7000000000000455</v>
      </c>
      <c r="M154" s="306">
        <f t="shared" si="9"/>
        <v>-0.43425814234017623</v>
      </c>
      <c r="N154" s="78">
        <f>Margins!B154</f>
        <v>1000</v>
      </c>
      <c r="O154" s="25">
        <f t="shared" si="10"/>
        <v>0</v>
      </c>
      <c r="P154" s="25">
        <f t="shared" si="11"/>
        <v>0</v>
      </c>
      <c r="R154" s="25"/>
    </row>
    <row r="155" spans="1:18" ht="13.5">
      <c r="A155" s="193" t="s">
        <v>421</v>
      </c>
      <c r="B155" s="172">
        <v>5074</v>
      </c>
      <c r="C155" s="302">
        <v>-0.71</v>
      </c>
      <c r="D155" s="172">
        <v>843</v>
      </c>
      <c r="E155" s="302">
        <v>-0.71</v>
      </c>
      <c r="F155" s="172">
        <v>214</v>
      </c>
      <c r="G155" s="302">
        <v>-0.64</v>
      </c>
      <c r="H155" s="172">
        <v>6131</v>
      </c>
      <c r="I155" s="303">
        <v>-0.71</v>
      </c>
      <c r="J155" s="264">
        <v>42.95</v>
      </c>
      <c r="K155" s="69">
        <v>42.9</v>
      </c>
      <c r="L155" s="135">
        <f t="shared" si="8"/>
        <v>0.05000000000000426</v>
      </c>
      <c r="M155" s="306">
        <f t="shared" si="9"/>
        <v>0.11655011655012648</v>
      </c>
      <c r="N155" s="78">
        <f>Margins!B155</f>
        <v>7150</v>
      </c>
      <c r="O155" s="25">
        <f t="shared" si="10"/>
        <v>6027450</v>
      </c>
      <c r="P155" s="25">
        <f t="shared" si="11"/>
        <v>1530100</v>
      </c>
      <c r="R155" s="25"/>
    </row>
    <row r="156" spans="1:18" ht="13.5">
      <c r="A156" s="193" t="s">
        <v>422</v>
      </c>
      <c r="B156" s="172">
        <v>837</v>
      </c>
      <c r="C156" s="302">
        <v>-0.69</v>
      </c>
      <c r="D156" s="172">
        <v>0</v>
      </c>
      <c r="E156" s="302">
        <v>-1</v>
      </c>
      <c r="F156" s="172">
        <v>0</v>
      </c>
      <c r="G156" s="302">
        <v>0</v>
      </c>
      <c r="H156" s="172">
        <v>837</v>
      </c>
      <c r="I156" s="303">
        <v>-0.69</v>
      </c>
      <c r="J156" s="264">
        <v>461.7</v>
      </c>
      <c r="K156" s="69">
        <v>467.05</v>
      </c>
      <c r="L156" s="135">
        <f t="shared" si="8"/>
        <v>-5.350000000000023</v>
      </c>
      <c r="M156" s="306">
        <f t="shared" si="9"/>
        <v>-1.1454876351568402</v>
      </c>
      <c r="N156" s="78">
        <f>Margins!B156</f>
        <v>450</v>
      </c>
      <c r="O156" s="25">
        <f t="shared" si="10"/>
        <v>0</v>
      </c>
      <c r="P156" s="25">
        <f t="shared" si="11"/>
        <v>0</v>
      </c>
      <c r="R156" s="25"/>
    </row>
    <row r="157" spans="1:16" ht="13.5">
      <c r="A157" s="193" t="s">
        <v>215</v>
      </c>
      <c r="B157" s="172">
        <v>21275</v>
      </c>
      <c r="C157" s="302">
        <v>1.55</v>
      </c>
      <c r="D157" s="172">
        <v>2685</v>
      </c>
      <c r="E157" s="302">
        <v>0.99</v>
      </c>
      <c r="F157" s="172">
        <v>400</v>
      </c>
      <c r="G157" s="302">
        <v>0.12</v>
      </c>
      <c r="H157" s="172">
        <v>24360</v>
      </c>
      <c r="I157" s="303">
        <v>1.42</v>
      </c>
      <c r="J157" s="264">
        <v>117.5</v>
      </c>
      <c r="K157" s="69">
        <v>113.1</v>
      </c>
      <c r="L157" s="135">
        <f t="shared" si="8"/>
        <v>4.400000000000006</v>
      </c>
      <c r="M157" s="306">
        <f t="shared" si="9"/>
        <v>3.8903625110521713</v>
      </c>
      <c r="N157" s="78">
        <f>Margins!B157</f>
        <v>3350</v>
      </c>
      <c r="O157" s="25">
        <f t="shared" si="10"/>
        <v>8994750</v>
      </c>
      <c r="P157" s="25">
        <f t="shared" si="11"/>
        <v>1340000</v>
      </c>
    </row>
    <row r="158" spans="1:16" ht="13.5">
      <c r="A158" s="193" t="s">
        <v>234</v>
      </c>
      <c r="B158" s="172">
        <v>9572</v>
      </c>
      <c r="C158" s="302">
        <v>-0.44</v>
      </c>
      <c r="D158" s="172">
        <v>1191</v>
      </c>
      <c r="E158" s="302">
        <v>-0.31</v>
      </c>
      <c r="F158" s="172">
        <v>175</v>
      </c>
      <c r="G158" s="302">
        <v>-0.46</v>
      </c>
      <c r="H158" s="172">
        <v>10938</v>
      </c>
      <c r="I158" s="303">
        <v>-0.43</v>
      </c>
      <c r="J158" s="264">
        <v>155.6</v>
      </c>
      <c r="K158" s="69">
        <v>153.95</v>
      </c>
      <c r="L158" s="135">
        <f t="shared" si="8"/>
        <v>1.6500000000000057</v>
      </c>
      <c r="M158" s="306">
        <f t="shared" si="9"/>
        <v>1.0717765508281947</v>
      </c>
      <c r="N158" s="78">
        <f>Margins!B158</f>
        <v>2700</v>
      </c>
      <c r="O158" s="25">
        <f t="shared" si="10"/>
        <v>3215700</v>
      </c>
      <c r="P158" s="25">
        <f t="shared" si="11"/>
        <v>472500</v>
      </c>
    </row>
    <row r="159" spans="1:16" ht="13.5">
      <c r="A159" s="193" t="s">
        <v>203</v>
      </c>
      <c r="B159" s="172">
        <v>6862</v>
      </c>
      <c r="C159" s="302">
        <v>0.21</v>
      </c>
      <c r="D159" s="172">
        <v>638</v>
      </c>
      <c r="E159" s="302">
        <v>-0.14</v>
      </c>
      <c r="F159" s="172">
        <v>185</v>
      </c>
      <c r="G159" s="302">
        <v>0.35</v>
      </c>
      <c r="H159" s="172">
        <v>7685</v>
      </c>
      <c r="I159" s="303">
        <v>0.17</v>
      </c>
      <c r="J159" s="264">
        <v>486.55</v>
      </c>
      <c r="K159" s="69">
        <v>481.75</v>
      </c>
      <c r="L159" s="135">
        <f t="shared" si="8"/>
        <v>4.800000000000011</v>
      </c>
      <c r="M159" s="306">
        <f t="shared" si="9"/>
        <v>0.9963674104826178</v>
      </c>
      <c r="N159" s="78">
        <f>Margins!B159</f>
        <v>600</v>
      </c>
      <c r="O159" s="25">
        <f t="shared" si="10"/>
        <v>382800</v>
      </c>
      <c r="P159" s="25">
        <f t="shared" si="11"/>
        <v>111000</v>
      </c>
    </row>
    <row r="160" spans="1:16" ht="13.5">
      <c r="A160" s="193" t="s">
        <v>204</v>
      </c>
      <c r="B160" s="172">
        <v>25465</v>
      </c>
      <c r="C160" s="302">
        <v>-0.17</v>
      </c>
      <c r="D160" s="172">
        <v>865</v>
      </c>
      <c r="E160" s="302">
        <v>0.13</v>
      </c>
      <c r="F160" s="172">
        <v>427</v>
      </c>
      <c r="G160" s="302">
        <v>0</v>
      </c>
      <c r="H160" s="172">
        <v>26757</v>
      </c>
      <c r="I160" s="303">
        <v>-0.16</v>
      </c>
      <c r="J160" s="264">
        <v>1595.75</v>
      </c>
      <c r="K160" s="69">
        <v>1575.6</v>
      </c>
      <c r="L160" s="135">
        <f t="shared" si="8"/>
        <v>20.15000000000009</v>
      </c>
      <c r="M160" s="306">
        <f t="shared" si="9"/>
        <v>1.2788778877887848</v>
      </c>
      <c r="N160" s="78">
        <f>Margins!B160</f>
        <v>250</v>
      </c>
      <c r="O160" s="25">
        <f t="shared" si="10"/>
        <v>216250</v>
      </c>
      <c r="P160" s="25">
        <f t="shared" si="11"/>
        <v>106750</v>
      </c>
    </row>
    <row r="161" spans="1:16" ht="13.5">
      <c r="A161" s="193" t="s">
        <v>37</v>
      </c>
      <c r="B161" s="172">
        <v>152</v>
      </c>
      <c r="C161" s="302">
        <v>-0.5</v>
      </c>
      <c r="D161" s="172">
        <v>3</v>
      </c>
      <c r="E161" s="302">
        <v>2</v>
      </c>
      <c r="F161" s="172">
        <v>0</v>
      </c>
      <c r="G161" s="302">
        <v>0</v>
      </c>
      <c r="H161" s="172">
        <v>155</v>
      </c>
      <c r="I161" s="303">
        <v>-0.49</v>
      </c>
      <c r="J161" s="264">
        <v>218.05</v>
      </c>
      <c r="K161" s="69">
        <v>218.75</v>
      </c>
      <c r="L161" s="135">
        <f t="shared" si="8"/>
        <v>-0.6999999999999886</v>
      </c>
      <c r="M161" s="306">
        <f t="shared" si="9"/>
        <v>-0.3199999999999948</v>
      </c>
      <c r="N161" s="78">
        <f>Margins!B161</f>
        <v>1600</v>
      </c>
      <c r="O161" s="25">
        <f t="shared" si="10"/>
        <v>4800</v>
      </c>
      <c r="P161" s="25">
        <f t="shared" si="11"/>
        <v>0</v>
      </c>
    </row>
    <row r="162" spans="1:16" ht="13.5">
      <c r="A162" s="193" t="s">
        <v>298</v>
      </c>
      <c r="B162" s="172">
        <v>2548</v>
      </c>
      <c r="C162" s="302">
        <v>1.1</v>
      </c>
      <c r="D162" s="172">
        <v>5</v>
      </c>
      <c r="E162" s="302">
        <v>-0.5</v>
      </c>
      <c r="F162" s="172">
        <v>0</v>
      </c>
      <c r="G162" s="302">
        <v>0</v>
      </c>
      <c r="H162" s="172">
        <v>2553</v>
      </c>
      <c r="I162" s="303">
        <v>1.08</v>
      </c>
      <c r="J162" s="264">
        <v>1875.25</v>
      </c>
      <c r="K162" s="69">
        <v>1873.2</v>
      </c>
      <c r="L162" s="135">
        <f t="shared" si="8"/>
        <v>2.0499999999999545</v>
      </c>
      <c r="M162" s="306">
        <f t="shared" si="9"/>
        <v>0.10943839419175498</v>
      </c>
      <c r="N162" s="78">
        <f>Margins!B162</f>
        <v>150</v>
      </c>
      <c r="O162" s="25">
        <f t="shared" si="10"/>
        <v>750</v>
      </c>
      <c r="P162" s="25">
        <f t="shared" si="11"/>
        <v>0</v>
      </c>
    </row>
    <row r="163" spans="1:16" ht="13.5">
      <c r="A163" s="193" t="s">
        <v>423</v>
      </c>
      <c r="B163" s="172">
        <v>186</v>
      </c>
      <c r="C163" s="302">
        <v>0.25</v>
      </c>
      <c r="D163" s="172">
        <v>0</v>
      </c>
      <c r="E163" s="302">
        <v>0</v>
      </c>
      <c r="F163" s="172">
        <v>0</v>
      </c>
      <c r="G163" s="302">
        <v>0</v>
      </c>
      <c r="H163" s="172">
        <v>186</v>
      </c>
      <c r="I163" s="303">
        <v>0.25</v>
      </c>
      <c r="J163" s="264">
        <v>1437.2</v>
      </c>
      <c r="K163" s="69">
        <v>1442</v>
      </c>
      <c r="L163" s="135">
        <f t="shared" si="8"/>
        <v>-4.7999999999999545</v>
      </c>
      <c r="M163" s="306">
        <f t="shared" si="9"/>
        <v>-0.3328710124826598</v>
      </c>
      <c r="N163" s="78">
        <f>Margins!B163</f>
        <v>200</v>
      </c>
      <c r="O163" s="25">
        <f t="shared" si="10"/>
        <v>0</v>
      </c>
      <c r="P163" s="25">
        <f t="shared" si="11"/>
        <v>0</v>
      </c>
    </row>
    <row r="164" spans="1:17" ht="15" customHeight="1">
      <c r="A164" s="193" t="s">
        <v>227</v>
      </c>
      <c r="B164" s="172">
        <v>3105</v>
      </c>
      <c r="C164" s="302">
        <v>-0.32</v>
      </c>
      <c r="D164" s="172">
        <v>4</v>
      </c>
      <c r="E164" s="302">
        <v>0.33</v>
      </c>
      <c r="F164" s="172">
        <v>0</v>
      </c>
      <c r="G164" s="302">
        <v>-1</v>
      </c>
      <c r="H164" s="172">
        <v>3109</v>
      </c>
      <c r="I164" s="303">
        <v>-0.32</v>
      </c>
      <c r="J164" s="264">
        <v>1354.05</v>
      </c>
      <c r="K164" s="69">
        <v>1325</v>
      </c>
      <c r="L164" s="135">
        <f t="shared" si="8"/>
        <v>29.049999999999955</v>
      </c>
      <c r="M164" s="306">
        <f t="shared" si="9"/>
        <v>2.192452830188676</v>
      </c>
      <c r="N164" s="78">
        <f>Margins!B164</f>
        <v>188</v>
      </c>
      <c r="O164" s="25">
        <f t="shared" si="10"/>
        <v>752</v>
      </c>
      <c r="P164" s="25">
        <f t="shared" si="11"/>
        <v>0</v>
      </c>
      <c r="Q164" s="69"/>
    </row>
    <row r="165" spans="1:17" ht="15" customHeight="1">
      <c r="A165" s="193" t="s">
        <v>424</v>
      </c>
      <c r="B165" s="172">
        <v>1268</v>
      </c>
      <c r="C165" s="302">
        <v>-0.13</v>
      </c>
      <c r="D165" s="172">
        <v>1</v>
      </c>
      <c r="E165" s="302">
        <v>-0.67</v>
      </c>
      <c r="F165" s="172">
        <v>0</v>
      </c>
      <c r="G165" s="302">
        <v>0</v>
      </c>
      <c r="H165" s="172">
        <v>1269</v>
      </c>
      <c r="I165" s="303">
        <v>-0.13</v>
      </c>
      <c r="J165" s="264">
        <v>104.9</v>
      </c>
      <c r="K165" s="69">
        <v>103</v>
      </c>
      <c r="L165" s="135">
        <f t="shared" si="8"/>
        <v>1.9000000000000057</v>
      </c>
      <c r="M165" s="306">
        <f t="shared" si="9"/>
        <v>1.8446601941747627</v>
      </c>
      <c r="N165" s="78">
        <f>Margins!B165</f>
        <v>2600</v>
      </c>
      <c r="O165" s="25">
        <f t="shared" si="10"/>
        <v>2600</v>
      </c>
      <c r="P165" s="25">
        <f t="shared" si="11"/>
        <v>0</v>
      </c>
      <c r="Q165" s="69"/>
    </row>
    <row r="166" spans="1:17" ht="15" customHeight="1">
      <c r="A166" s="193" t="s">
        <v>275</v>
      </c>
      <c r="B166" s="172">
        <v>965</v>
      </c>
      <c r="C166" s="302">
        <v>0.19</v>
      </c>
      <c r="D166" s="172">
        <v>0</v>
      </c>
      <c r="E166" s="302">
        <v>0</v>
      </c>
      <c r="F166" s="172">
        <v>0</v>
      </c>
      <c r="G166" s="302">
        <v>0</v>
      </c>
      <c r="H166" s="172">
        <v>965</v>
      </c>
      <c r="I166" s="303">
        <v>0.19</v>
      </c>
      <c r="J166" s="264">
        <v>914.5</v>
      </c>
      <c r="K166" s="69">
        <v>920.1</v>
      </c>
      <c r="L166" s="135">
        <f t="shared" si="8"/>
        <v>-5.600000000000023</v>
      </c>
      <c r="M166" s="306">
        <f t="shared" si="9"/>
        <v>-0.6086294967938292</v>
      </c>
      <c r="N166" s="78">
        <f>Margins!B166</f>
        <v>350</v>
      </c>
      <c r="O166" s="25">
        <f t="shared" si="10"/>
        <v>0</v>
      </c>
      <c r="P166" s="25">
        <f t="shared" si="11"/>
        <v>0</v>
      </c>
      <c r="Q166" s="69"/>
    </row>
    <row r="167" spans="1:17" ht="15" customHeight="1">
      <c r="A167" s="193" t="s">
        <v>180</v>
      </c>
      <c r="B167" s="172">
        <v>1720</v>
      </c>
      <c r="C167" s="302">
        <v>-0.32</v>
      </c>
      <c r="D167" s="172">
        <v>49</v>
      </c>
      <c r="E167" s="302">
        <v>-0.51</v>
      </c>
      <c r="F167" s="172">
        <v>1</v>
      </c>
      <c r="G167" s="302">
        <v>-0.83</v>
      </c>
      <c r="H167" s="172">
        <v>1770</v>
      </c>
      <c r="I167" s="303">
        <v>-0.33</v>
      </c>
      <c r="J167" s="264">
        <v>168.25</v>
      </c>
      <c r="K167" s="69">
        <v>166.25</v>
      </c>
      <c r="L167" s="135">
        <f t="shared" si="8"/>
        <v>2</v>
      </c>
      <c r="M167" s="306">
        <f t="shared" si="9"/>
        <v>1.2030075187969926</v>
      </c>
      <c r="N167" s="78">
        <f>Margins!B167</f>
        <v>1500</v>
      </c>
      <c r="O167" s="25">
        <f t="shared" si="10"/>
        <v>73500</v>
      </c>
      <c r="P167" s="25">
        <f t="shared" si="11"/>
        <v>1500</v>
      </c>
      <c r="Q167" s="69"/>
    </row>
    <row r="168" spans="1:17" ht="15" customHeight="1">
      <c r="A168" s="193" t="s">
        <v>181</v>
      </c>
      <c r="B168" s="172">
        <v>44</v>
      </c>
      <c r="C168" s="302">
        <v>-0.67</v>
      </c>
      <c r="D168" s="172">
        <v>0</v>
      </c>
      <c r="E168" s="302">
        <v>0</v>
      </c>
      <c r="F168" s="172">
        <v>0</v>
      </c>
      <c r="G168" s="302">
        <v>0</v>
      </c>
      <c r="H168" s="172">
        <v>44</v>
      </c>
      <c r="I168" s="303">
        <v>-0.67</v>
      </c>
      <c r="J168" s="264">
        <v>317.65</v>
      </c>
      <c r="K168" s="69">
        <v>317.75</v>
      </c>
      <c r="L168" s="135">
        <f t="shared" si="8"/>
        <v>-0.10000000000002274</v>
      </c>
      <c r="M168" s="306">
        <f t="shared" si="9"/>
        <v>-0.031471282454767185</v>
      </c>
      <c r="N168" s="78">
        <f>Margins!B168</f>
        <v>850</v>
      </c>
      <c r="O168" s="25">
        <f t="shared" si="10"/>
        <v>0</v>
      </c>
      <c r="P168" s="25">
        <f t="shared" si="11"/>
        <v>0</v>
      </c>
      <c r="Q168" s="69"/>
    </row>
    <row r="169" spans="1:17" ht="15" customHeight="1">
      <c r="A169" s="193" t="s">
        <v>150</v>
      </c>
      <c r="B169" s="172">
        <v>5109</v>
      </c>
      <c r="C169" s="302">
        <v>-0.36</v>
      </c>
      <c r="D169" s="172">
        <v>4</v>
      </c>
      <c r="E169" s="302">
        <v>-0.92</v>
      </c>
      <c r="F169" s="172">
        <v>1</v>
      </c>
      <c r="G169" s="302">
        <v>-0.75</v>
      </c>
      <c r="H169" s="172">
        <v>5114</v>
      </c>
      <c r="I169" s="303">
        <v>-0.36</v>
      </c>
      <c r="J169" s="264">
        <v>659.9</v>
      </c>
      <c r="K169" s="69">
        <v>645.7</v>
      </c>
      <c r="L169" s="135">
        <f t="shared" si="8"/>
        <v>14.199999999999932</v>
      </c>
      <c r="M169" s="306">
        <f t="shared" si="9"/>
        <v>2.199163698311899</v>
      </c>
      <c r="N169" s="78">
        <f>Margins!B169</f>
        <v>438</v>
      </c>
      <c r="O169" s="25">
        <f t="shared" si="10"/>
        <v>1752</v>
      </c>
      <c r="P169" s="25">
        <f t="shared" si="11"/>
        <v>438</v>
      </c>
      <c r="Q169" s="69"/>
    </row>
    <row r="170" spans="1:17" ht="15" customHeight="1">
      <c r="A170" s="193" t="s">
        <v>425</v>
      </c>
      <c r="B170" s="172">
        <v>2942</v>
      </c>
      <c r="C170" s="302">
        <v>2.74</v>
      </c>
      <c r="D170" s="172">
        <v>4</v>
      </c>
      <c r="E170" s="302">
        <v>0</v>
      </c>
      <c r="F170" s="172">
        <v>0</v>
      </c>
      <c r="G170" s="302">
        <v>0</v>
      </c>
      <c r="H170" s="172">
        <v>2946</v>
      </c>
      <c r="I170" s="303">
        <v>2.74</v>
      </c>
      <c r="J170" s="264">
        <v>188.05</v>
      </c>
      <c r="K170" s="69">
        <v>179.3</v>
      </c>
      <c r="L170" s="135">
        <f t="shared" si="8"/>
        <v>8.75</v>
      </c>
      <c r="M170" s="306">
        <f t="shared" si="9"/>
        <v>4.880089235917456</v>
      </c>
      <c r="N170" s="78">
        <f>Margins!B170</f>
        <v>1250</v>
      </c>
      <c r="O170" s="25">
        <f t="shared" si="10"/>
        <v>5000</v>
      </c>
      <c r="P170" s="25">
        <f t="shared" si="11"/>
        <v>0</v>
      </c>
      <c r="Q170" s="69"/>
    </row>
    <row r="171" spans="1:17" ht="15" customHeight="1">
      <c r="A171" s="193" t="s">
        <v>426</v>
      </c>
      <c r="B171" s="172">
        <v>447</v>
      </c>
      <c r="C171" s="302">
        <v>-0.45</v>
      </c>
      <c r="D171" s="172">
        <v>1</v>
      </c>
      <c r="E171" s="302">
        <v>0</v>
      </c>
      <c r="F171" s="172">
        <v>0</v>
      </c>
      <c r="G171" s="302">
        <v>0</v>
      </c>
      <c r="H171" s="172">
        <v>448</v>
      </c>
      <c r="I171" s="303">
        <v>-0.45</v>
      </c>
      <c r="J171" s="264">
        <v>235.95</v>
      </c>
      <c r="K171" s="69">
        <v>234.7</v>
      </c>
      <c r="L171" s="135">
        <f t="shared" si="8"/>
        <v>1.25</v>
      </c>
      <c r="M171" s="306">
        <f t="shared" si="9"/>
        <v>0.5325948018747337</v>
      </c>
      <c r="N171" s="78">
        <f>Margins!B171</f>
        <v>1050</v>
      </c>
      <c r="O171" s="25">
        <f t="shared" si="10"/>
        <v>1050</v>
      </c>
      <c r="P171" s="25">
        <f t="shared" si="11"/>
        <v>0</v>
      </c>
      <c r="Q171" s="69"/>
    </row>
    <row r="172" spans="1:17" ht="15" customHeight="1">
      <c r="A172" s="193" t="s">
        <v>151</v>
      </c>
      <c r="B172" s="172">
        <v>1806</v>
      </c>
      <c r="C172" s="302">
        <v>0.07</v>
      </c>
      <c r="D172" s="172">
        <v>0</v>
      </c>
      <c r="E172" s="302">
        <v>0</v>
      </c>
      <c r="F172" s="172">
        <v>0</v>
      </c>
      <c r="G172" s="302">
        <v>0</v>
      </c>
      <c r="H172" s="172">
        <v>1806</v>
      </c>
      <c r="I172" s="303">
        <v>0.07</v>
      </c>
      <c r="J172" s="264">
        <v>983</v>
      </c>
      <c r="K172" s="69">
        <v>999.2</v>
      </c>
      <c r="L172" s="135">
        <f t="shared" si="8"/>
        <v>-16.200000000000045</v>
      </c>
      <c r="M172" s="306">
        <f t="shared" si="9"/>
        <v>-1.6212970376301084</v>
      </c>
      <c r="N172" s="78">
        <f>Margins!B172</f>
        <v>225</v>
      </c>
      <c r="O172" s="25">
        <f t="shared" si="10"/>
        <v>0</v>
      </c>
      <c r="P172" s="25">
        <f t="shared" si="11"/>
        <v>0</v>
      </c>
      <c r="Q172" s="69"/>
    </row>
    <row r="173" spans="1:17" ht="15" customHeight="1">
      <c r="A173" s="193" t="s">
        <v>213</v>
      </c>
      <c r="B173" s="172">
        <v>1704</v>
      </c>
      <c r="C173" s="302">
        <v>0.27</v>
      </c>
      <c r="D173" s="172">
        <v>0</v>
      </c>
      <c r="E173" s="302">
        <v>0</v>
      </c>
      <c r="F173" s="172">
        <v>0</v>
      </c>
      <c r="G173" s="302">
        <v>0</v>
      </c>
      <c r="H173" s="172">
        <v>1704</v>
      </c>
      <c r="I173" s="303">
        <v>0.27</v>
      </c>
      <c r="J173" s="264">
        <v>1705.3</v>
      </c>
      <c r="K173" s="69">
        <v>1676.05</v>
      </c>
      <c r="L173" s="135">
        <f t="shared" si="8"/>
        <v>29.25</v>
      </c>
      <c r="M173" s="306">
        <f t="shared" si="9"/>
        <v>1.7451746666268906</v>
      </c>
      <c r="N173" s="78">
        <f>Margins!B173</f>
        <v>125</v>
      </c>
      <c r="O173" s="25">
        <f t="shared" si="10"/>
        <v>0</v>
      </c>
      <c r="P173" s="25">
        <f t="shared" si="11"/>
        <v>0</v>
      </c>
      <c r="Q173" s="69"/>
    </row>
    <row r="174" spans="1:17" ht="15" customHeight="1">
      <c r="A174" s="193" t="s">
        <v>228</v>
      </c>
      <c r="B174" s="172">
        <v>4198</v>
      </c>
      <c r="C174" s="302">
        <v>-0.37</v>
      </c>
      <c r="D174" s="172">
        <v>0</v>
      </c>
      <c r="E174" s="302">
        <v>-1</v>
      </c>
      <c r="F174" s="172">
        <v>0</v>
      </c>
      <c r="G174" s="302">
        <v>0</v>
      </c>
      <c r="H174" s="172">
        <v>4198</v>
      </c>
      <c r="I174" s="303">
        <v>-0.37</v>
      </c>
      <c r="J174" s="264">
        <v>1481.1</v>
      </c>
      <c r="K174" s="69">
        <v>1478.55</v>
      </c>
      <c r="L174" s="135">
        <f t="shared" si="8"/>
        <v>2.5499999999999545</v>
      </c>
      <c r="M174" s="306">
        <f t="shared" si="9"/>
        <v>0.172466267627064</v>
      </c>
      <c r="N174" s="78">
        <f>Margins!B174</f>
        <v>200</v>
      </c>
      <c r="O174" s="25">
        <f t="shared" si="10"/>
        <v>0</v>
      </c>
      <c r="P174" s="25">
        <f t="shared" si="11"/>
        <v>0</v>
      </c>
      <c r="Q174" s="69"/>
    </row>
    <row r="175" spans="1:17" ht="15" customHeight="1">
      <c r="A175" s="193" t="s">
        <v>91</v>
      </c>
      <c r="B175" s="172">
        <v>1136</v>
      </c>
      <c r="C175" s="302">
        <v>-0.08</v>
      </c>
      <c r="D175" s="172">
        <v>108</v>
      </c>
      <c r="E175" s="302">
        <v>-0.33</v>
      </c>
      <c r="F175" s="172">
        <v>21</v>
      </c>
      <c r="G175" s="302">
        <v>-0.32</v>
      </c>
      <c r="H175" s="172">
        <v>1265</v>
      </c>
      <c r="I175" s="303">
        <v>-0.11</v>
      </c>
      <c r="J175" s="264">
        <v>87.9</v>
      </c>
      <c r="K175" s="69">
        <v>86.7</v>
      </c>
      <c r="L175" s="135">
        <f t="shared" si="8"/>
        <v>1.2000000000000028</v>
      </c>
      <c r="M175" s="306">
        <f t="shared" si="9"/>
        <v>1.3840830449827022</v>
      </c>
      <c r="N175" s="78">
        <f>Margins!B175</f>
        <v>3800</v>
      </c>
      <c r="O175" s="25">
        <f t="shared" si="10"/>
        <v>410400</v>
      </c>
      <c r="P175" s="25">
        <f t="shared" si="11"/>
        <v>79800</v>
      </c>
      <c r="Q175" s="69"/>
    </row>
    <row r="176" spans="1:17" ht="15" customHeight="1">
      <c r="A176" s="193" t="s">
        <v>152</v>
      </c>
      <c r="B176" s="172">
        <v>2962</v>
      </c>
      <c r="C176" s="302">
        <v>1.84</v>
      </c>
      <c r="D176" s="172">
        <v>24</v>
      </c>
      <c r="E176" s="302">
        <v>-0.11</v>
      </c>
      <c r="F176" s="172">
        <v>10</v>
      </c>
      <c r="G176" s="302">
        <v>2.33</v>
      </c>
      <c r="H176" s="172">
        <v>2996</v>
      </c>
      <c r="I176" s="303">
        <v>1.79</v>
      </c>
      <c r="J176" s="264">
        <v>264.45</v>
      </c>
      <c r="K176" s="69">
        <v>254.1</v>
      </c>
      <c r="L176" s="135">
        <f t="shared" si="8"/>
        <v>10.349999999999994</v>
      </c>
      <c r="M176" s="306">
        <f t="shared" si="9"/>
        <v>4.07319952774498</v>
      </c>
      <c r="N176" s="78">
        <f>Margins!B176</f>
        <v>1350</v>
      </c>
      <c r="O176" s="25">
        <f t="shared" si="10"/>
        <v>32400</v>
      </c>
      <c r="P176" s="25">
        <f t="shared" si="11"/>
        <v>13500</v>
      </c>
      <c r="Q176" s="69"/>
    </row>
    <row r="177" spans="1:17" ht="15" customHeight="1">
      <c r="A177" s="193" t="s">
        <v>207</v>
      </c>
      <c r="B177" s="172">
        <v>13298</v>
      </c>
      <c r="C177" s="302">
        <v>1.01</v>
      </c>
      <c r="D177" s="172">
        <v>188</v>
      </c>
      <c r="E177" s="302">
        <v>0.39</v>
      </c>
      <c r="F177" s="172">
        <v>40</v>
      </c>
      <c r="G177" s="302">
        <v>0.82</v>
      </c>
      <c r="H177" s="172">
        <v>13526</v>
      </c>
      <c r="I177" s="303">
        <v>1</v>
      </c>
      <c r="J177" s="264">
        <v>776.75</v>
      </c>
      <c r="K177" s="69">
        <v>743.35</v>
      </c>
      <c r="L177" s="135">
        <f t="shared" si="8"/>
        <v>33.39999999999998</v>
      </c>
      <c r="M177" s="306">
        <f t="shared" si="9"/>
        <v>4.4931727988161665</v>
      </c>
      <c r="N177" s="78">
        <f>Margins!B177</f>
        <v>412</v>
      </c>
      <c r="O177" s="25">
        <f t="shared" si="10"/>
        <v>77456</v>
      </c>
      <c r="P177" s="25">
        <f t="shared" si="11"/>
        <v>16480</v>
      </c>
      <c r="Q177" s="69"/>
    </row>
    <row r="178" spans="1:17" ht="15" customHeight="1">
      <c r="A178" s="193" t="s">
        <v>229</v>
      </c>
      <c r="B178" s="172">
        <v>1281</v>
      </c>
      <c r="C178" s="302">
        <v>0.69</v>
      </c>
      <c r="D178" s="172">
        <v>2</v>
      </c>
      <c r="E178" s="302">
        <v>-0.33</v>
      </c>
      <c r="F178" s="172">
        <v>0</v>
      </c>
      <c r="G178" s="302">
        <v>-1</v>
      </c>
      <c r="H178" s="172">
        <v>1283</v>
      </c>
      <c r="I178" s="303">
        <v>0.68</v>
      </c>
      <c r="J178" s="264">
        <v>668.8</v>
      </c>
      <c r="K178" s="69">
        <v>668.5</v>
      </c>
      <c r="L178" s="135">
        <f t="shared" si="8"/>
        <v>0.2999999999999545</v>
      </c>
      <c r="M178" s="306">
        <f t="shared" si="9"/>
        <v>0.04487658937920038</v>
      </c>
      <c r="N178" s="78">
        <f>Margins!B178</f>
        <v>400</v>
      </c>
      <c r="O178" s="25">
        <f t="shared" si="10"/>
        <v>800</v>
      </c>
      <c r="P178" s="25">
        <f t="shared" si="11"/>
        <v>0</v>
      </c>
      <c r="Q178" s="69"/>
    </row>
    <row r="179" spans="1:17" ht="15" customHeight="1">
      <c r="A179" s="193" t="s">
        <v>185</v>
      </c>
      <c r="B179" s="172">
        <v>9110</v>
      </c>
      <c r="C179" s="302">
        <v>-0.36</v>
      </c>
      <c r="D179" s="172">
        <v>611</v>
      </c>
      <c r="E179" s="302">
        <v>-0.51</v>
      </c>
      <c r="F179" s="172">
        <v>281</v>
      </c>
      <c r="G179" s="302">
        <v>-0.42</v>
      </c>
      <c r="H179" s="172">
        <v>10002</v>
      </c>
      <c r="I179" s="303">
        <v>-0.38</v>
      </c>
      <c r="J179" s="264">
        <v>682.5</v>
      </c>
      <c r="K179" s="69">
        <v>682.8</v>
      </c>
      <c r="L179" s="135">
        <f t="shared" si="8"/>
        <v>-0.2999999999999545</v>
      </c>
      <c r="M179" s="306">
        <f t="shared" si="9"/>
        <v>-0.043936731107198965</v>
      </c>
      <c r="N179" s="78">
        <f>Margins!B179</f>
        <v>675</v>
      </c>
      <c r="O179" s="25">
        <f t="shared" si="10"/>
        <v>412425</v>
      </c>
      <c r="P179" s="25">
        <f t="shared" si="11"/>
        <v>189675</v>
      </c>
      <c r="Q179" s="69"/>
    </row>
    <row r="180" spans="1:17" ht="15" customHeight="1">
      <c r="A180" s="193" t="s">
        <v>205</v>
      </c>
      <c r="B180" s="172">
        <v>967</v>
      </c>
      <c r="C180" s="302">
        <v>-0.6</v>
      </c>
      <c r="D180" s="172">
        <v>1</v>
      </c>
      <c r="E180" s="302">
        <v>-0.95</v>
      </c>
      <c r="F180" s="172">
        <v>0</v>
      </c>
      <c r="G180" s="302">
        <v>0</v>
      </c>
      <c r="H180" s="172">
        <v>968</v>
      </c>
      <c r="I180" s="303">
        <v>-0.61</v>
      </c>
      <c r="J180" s="264">
        <v>779.4</v>
      </c>
      <c r="K180" s="69">
        <v>784.15</v>
      </c>
      <c r="L180" s="135">
        <f t="shared" si="8"/>
        <v>-4.75</v>
      </c>
      <c r="M180" s="306">
        <f t="shared" si="9"/>
        <v>-0.6057514506153159</v>
      </c>
      <c r="N180" s="78">
        <f>Margins!B180</f>
        <v>550</v>
      </c>
      <c r="O180" s="25">
        <f t="shared" si="10"/>
        <v>550</v>
      </c>
      <c r="P180" s="25">
        <f t="shared" si="11"/>
        <v>0</v>
      </c>
      <c r="Q180" s="69"/>
    </row>
    <row r="181" spans="1:17" ht="15" customHeight="1">
      <c r="A181" s="193" t="s">
        <v>118</v>
      </c>
      <c r="B181" s="172">
        <v>9519</v>
      </c>
      <c r="C181" s="302">
        <v>0.35</v>
      </c>
      <c r="D181" s="172">
        <v>783</v>
      </c>
      <c r="E181" s="302">
        <v>0.82</v>
      </c>
      <c r="F181" s="172">
        <v>77</v>
      </c>
      <c r="G181" s="302">
        <v>0.45</v>
      </c>
      <c r="H181" s="172">
        <v>10379</v>
      </c>
      <c r="I181" s="303">
        <v>0.37</v>
      </c>
      <c r="J181" s="264">
        <v>1182.2</v>
      </c>
      <c r="K181" s="69">
        <v>1166.65</v>
      </c>
      <c r="L181" s="135">
        <f t="shared" si="8"/>
        <v>15.549999999999955</v>
      </c>
      <c r="M181" s="306">
        <f t="shared" si="9"/>
        <v>1.332876183945481</v>
      </c>
      <c r="N181" s="78">
        <f>Margins!B181</f>
        <v>250</v>
      </c>
      <c r="O181" s="25">
        <f t="shared" si="10"/>
        <v>195750</v>
      </c>
      <c r="P181" s="25">
        <f t="shared" si="11"/>
        <v>19250</v>
      </c>
      <c r="Q181" s="69"/>
    </row>
    <row r="182" spans="1:17" ht="15" customHeight="1">
      <c r="A182" s="193" t="s">
        <v>230</v>
      </c>
      <c r="B182" s="172">
        <v>4941</v>
      </c>
      <c r="C182" s="302">
        <v>-0.5</v>
      </c>
      <c r="D182" s="172">
        <v>1</v>
      </c>
      <c r="E182" s="302">
        <v>0</v>
      </c>
      <c r="F182" s="172">
        <v>0</v>
      </c>
      <c r="G182" s="302">
        <v>0</v>
      </c>
      <c r="H182" s="172">
        <v>4942</v>
      </c>
      <c r="I182" s="303">
        <v>-0.5</v>
      </c>
      <c r="J182" s="264">
        <v>1300.5</v>
      </c>
      <c r="K182" s="69">
        <v>1312.65</v>
      </c>
      <c r="L182" s="135">
        <f t="shared" si="8"/>
        <v>-12.150000000000091</v>
      </c>
      <c r="M182" s="306">
        <f t="shared" si="9"/>
        <v>-0.9256085018855057</v>
      </c>
      <c r="N182" s="78">
        <f>Margins!B182</f>
        <v>206</v>
      </c>
      <c r="O182" s="25">
        <f t="shared" si="10"/>
        <v>206</v>
      </c>
      <c r="P182" s="25">
        <f t="shared" si="11"/>
        <v>0</v>
      </c>
      <c r="Q182" s="69"/>
    </row>
    <row r="183" spans="1:17" ht="15" customHeight="1">
      <c r="A183" s="193" t="s">
        <v>299</v>
      </c>
      <c r="B183" s="172">
        <v>78</v>
      </c>
      <c r="C183" s="302">
        <v>-0.83</v>
      </c>
      <c r="D183" s="172">
        <v>1</v>
      </c>
      <c r="E183" s="302">
        <v>0</v>
      </c>
      <c r="F183" s="172">
        <v>0</v>
      </c>
      <c r="G183" s="302">
        <v>0</v>
      </c>
      <c r="H183" s="172">
        <v>79</v>
      </c>
      <c r="I183" s="303">
        <v>-0.83</v>
      </c>
      <c r="J183" s="264">
        <v>52.6</v>
      </c>
      <c r="K183" s="69">
        <v>53.25</v>
      </c>
      <c r="L183" s="135">
        <f t="shared" si="8"/>
        <v>-0.6499999999999986</v>
      </c>
      <c r="M183" s="306">
        <f t="shared" si="9"/>
        <v>-1.2206572769953026</v>
      </c>
      <c r="N183" s="78">
        <f>Margins!B183</f>
        <v>7700</v>
      </c>
      <c r="O183" s="25">
        <f t="shared" si="10"/>
        <v>7700</v>
      </c>
      <c r="P183" s="25">
        <f t="shared" si="11"/>
        <v>0</v>
      </c>
      <c r="Q183" s="69"/>
    </row>
    <row r="184" spans="1:17" ht="15" customHeight="1">
      <c r="A184" s="193" t="s">
        <v>300</v>
      </c>
      <c r="B184" s="172">
        <v>2904</v>
      </c>
      <c r="C184" s="302">
        <v>1.39</v>
      </c>
      <c r="D184" s="172">
        <v>289</v>
      </c>
      <c r="E184" s="302">
        <v>1.41</v>
      </c>
      <c r="F184" s="172">
        <v>47</v>
      </c>
      <c r="G184" s="302">
        <v>0.15</v>
      </c>
      <c r="H184" s="172">
        <v>3240</v>
      </c>
      <c r="I184" s="303">
        <v>1.35</v>
      </c>
      <c r="J184" s="264">
        <v>29.4</v>
      </c>
      <c r="K184" s="69">
        <v>27.7</v>
      </c>
      <c r="L184" s="135">
        <f t="shared" si="8"/>
        <v>1.6999999999999993</v>
      </c>
      <c r="M184" s="306">
        <f t="shared" si="9"/>
        <v>6.137184115523463</v>
      </c>
      <c r="N184" s="78">
        <f>Margins!B184</f>
        <v>10450</v>
      </c>
      <c r="O184" s="25">
        <f t="shared" si="10"/>
        <v>3020050</v>
      </c>
      <c r="P184" s="25">
        <f t="shared" si="11"/>
        <v>491150</v>
      </c>
      <c r="Q184" s="69"/>
    </row>
    <row r="185" spans="1:17" ht="15" customHeight="1">
      <c r="A185" s="193" t="s">
        <v>173</v>
      </c>
      <c r="B185" s="172">
        <v>187</v>
      </c>
      <c r="C185" s="302">
        <v>-0.03</v>
      </c>
      <c r="D185" s="172">
        <v>9</v>
      </c>
      <c r="E185" s="302">
        <v>0</v>
      </c>
      <c r="F185" s="172">
        <v>0</v>
      </c>
      <c r="G185" s="302">
        <v>0</v>
      </c>
      <c r="H185" s="172">
        <v>196</v>
      </c>
      <c r="I185" s="303">
        <v>-0.02</v>
      </c>
      <c r="J185" s="264">
        <v>62.8</v>
      </c>
      <c r="K185" s="69">
        <v>62.8</v>
      </c>
      <c r="L185" s="135">
        <f t="shared" si="8"/>
        <v>0</v>
      </c>
      <c r="M185" s="306">
        <f t="shared" si="9"/>
        <v>0</v>
      </c>
      <c r="N185" s="78">
        <f>Margins!B185</f>
        <v>2950</v>
      </c>
      <c r="O185" s="25">
        <f t="shared" si="10"/>
        <v>26550</v>
      </c>
      <c r="P185" s="25">
        <f t="shared" si="11"/>
        <v>0</v>
      </c>
      <c r="Q185" s="69"/>
    </row>
    <row r="186" spans="1:17" ht="15" customHeight="1">
      <c r="A186" s="193" t="s">
        <v>301</v>
      </c>
      <c r="B186" s="172">
        <v>1110</v>
      </c>
      <c r="C186" s="302">
        <v>-0.14</v>
      </c>
      <c r="D186" s="172">
        <v>0</v>
      </c>
      <c r="E186" s="302">
        <v>0</v>
      </c>
      <c r="F186" s="172">
        <v>0</v>
      </c>
      <c r="G186" s="302">
        <v>0</v>
      </c>
      <c r="H186" s="172">
        <v>1110</v>
      </c>
      <c r="I186" s="303">
        <v>-0.14</v>
      </c>
      <c r="J186" s="264">
        <v>967.05</v>
      </c>
      <c r="K186" s="69">
        <v>957.85</v>
      </c>
      <c r="L186" s="135">
        <f t="shared" si="8"/>
        <v>9.199999999999932</v>
      </c>
      <c r="M186" s="306">
        <f t="shared" si="9"/>
        <v>0.9604844182283168</v>
      </c>
      <c r="N186" s="78">
        <f>Margins!B186</f>
        <v>200</v>
      </c>
      <c r="O186" s="25">
        <f t="shared" si="10"/>
        <v>0</v>
      </c>
      <c r="P186" s="25">
        <f t="shared" si="11"/>
        <v>0</v>
      </c>
      <c r="Q186" s="69"/>
    </row>
    <row r="187" spans="1:17" ht="15" customHeight="1">
      <c r="A187" s="193" t="s">
        <v>82</v>
      </c>
      <c r="B187" s="172">
        <v>2059</v>
      </c>
      <c r="C187" s="302">
        <v>0.08</v>
      </c>
      <c r="D187" s="172">
        <v>5</v>
      </c>
      <c r="E187" s="302">
        <v>-0.78</v>
      </c>
      <c r="F187" s="172">
        <v>1</v>
      </c>
      <c r="G187" s="302">
        <v>-0.75</v>
      </c>
      <c r="H187" s="172">
        <v>2065</v>
      </c>
      <c r="I187" s="303">
        <v>0.07</v>
      </c>
      <c r="J187" s="264">
        <v>150.4</v>
      </c>
      <c r="K187" s="69">
        <v>149.9</v>
      </c>
      <c r="L187" s="135">
        <f t="shared" si="8"/>
        <v>0.5</v>
      </c>
      <c r="M187" s="306">
        <f t="shared" si="9"/>
        <v>0.333555703802535</v>
      </c>
      <c r="N187" s="78">
        <f>Margins!B187</f>
        <v>2100</v>
      </c>
      <c r="O187" s="25">
        <f t="shared" si="10"/>
        <v>10500</v>
      </c>
      <c r="P187" s="25">
        <f t="shared" si="11"/>
        <v>2100</v>
      </c>
      <c r="Q187" s="69"/>
    </row>
    <row r="188" spans="1:17" ht="15" customHeight="1">
      <c r="A188" s="193" t="s">
        <v>427</v>
      </c>
      <c r="B188" s="172">
        <v>168</v>
      </c>
      <c r="C188" s="302">
        <v>0.5</v>
      </c>
      <c r="D188" s="172">
        <v>0</v>
      </c>
      <c r="E188" s="302">
        <v>0</v>
      </c>
      <c r="F188" s="172">
        <v>0</v>
      </c>
      <c r="G188" s="302">
        <v>0</v>
      </c>
      <c r="H188" s="172">
        <v>168</v>
      </c>
      <c r="I188" s="303">
        <v>0.5</v>
      </c>
      <c r="J188" s="264">
        <v>300.9</v>
      </c>
      <c r="K188" s="69">
        <v>305.9</v>
      </c>
      <c r="L188" s="135">
        <f t="shared" si="8"/>
        <v>-5</v>
      </c>
      <c r="M188" s="306">
        <f t="shared" si="9"/>
        <v>-1.6345210853220007</v>
      </c>
      <c r="N188" s="78">
        <f>Margins!B188</f>
        <v>700</v>
      </c>
      <c r="O188" s="25">
        <f t="shared" si="10"/>
        <v>0</v>
      </c>
      <c r="P188" s="25">
        <f t="shared" si="11"/>
        <v>0</v>
      </c>
      <c r="Q188" s="69"/>
    </row>
    <row r="189" spans="1:17" ht="15" customHeight="1">
      <c r="A189" s="193" t="s">
        <v>428</v>
      </c>
      <c r="B189" s="172">
        <v>7712</v>
      </c>
      <c r="C189" s="302">
        <v>-0.05</v>
      </c>
      <c r="D189" s="172">
        <v>120</v>
      </c>
      <c r="E189" s="302">
        <v>-0.02</v>
      </c>
      <c r="F189" s="172">
        <v>4</v>
      </c>
      <c r="G189" s="302">
        <v>-0.75</v>
      </c>
      <c r="H189" s="172">
        <v>7836</v>
      </c>
      <c r="I189" s="303">
        <v>-0.05</v>
      </c>
      <c r="J189" s="264">
        <v>543.8</v>
      </c>
      <c r="K189" s="69">
        <v>549.4</v>
      </c>
      <c r="L189" s="135">
        <f t="shared" si="8"/>
        <v>-5.600000000000023</v>
      </c>
      <c r="M189" s="306">
        <f t="shared" si="9"/>
        <v>-1.0192937750273068</v>
      </c>
      <c r="N189" s="78">
        <f>Margins!B189</f>
        <v>450</v>
      </c>
      <c r="O189" s="25">
        <f t="shared" si="10"/>
        <v>54000</v>
      </c>
      <c r="P189" s="25">
        <f t="shared" si="11"/>
        <v>1800</v>
      </c>
      <c r="Q189" s="69"/>
    </row>
    <row r="190" spans="1:17" ht="15" customHeight="1">
      <c r="A190" s="193" t="s">
        <v>153</v>
      </c>
      <c r="B190" s="172">
        <v>886</v>
      </c>
      <c r="C190" s="302">
        <v>-0.12</v>
      </c>
      <c r="D190" s="172">
        <v>0</v>
      </c>
      <c r="E190" s="302">
        <v>-1</v>
      </c>
      <c r="F190" s="172">
        <v>0</v>
      </c>
      <c r="G190" s="302">
        <v>0</v>
      </c>
      <c r="H190" s="172">
        <v>886</v>
      </c>
      <c r="I190" s="303">
        <v>-0.12</v>
      </c>
      <c r="J190" s="264">
        <v>650.1</v>
      </c>
      <c r="K190" s="69">
        <v>656.2</v>
      </c>
      <c r="L190" s="135">
        <f t="shared" si="8"/>
        <v>-6.100000000000023</v>
      </c>
      <c r="M190" s="306">
        <f t="shared" si="9"/>
        <v>-0.9295946357817773</v>
      </c>
      <c r="N190" s="78">
        <f>Margins!B190</f>
        <v>450</v>
      </c>
      <c r="O190" s="25">
        <f t="shared" si="10"/>
        <v>0</v>
      </c>
      <c r="P190" s="25">
        <f t="shared" si="11"/>
        <v>0</v>
      </c>
      <c r="Q190" s="69"/>
    </row>
    <row r="191" spans="1:17" ht="15" customHeight="1">
      <c r="A191" s="193" t="s">
        <v>154</v>
      </c>
      <c r="B191" s="172">
        <v>491</v>
      </c>
      <c r="C191" s="302">
        <v>0.07</v>
      </c>
      <c r="D191" s="172">
        <v>6</v>
      </c>
      <c r="E191" s="302">
        <v>-0.4</v>
      </c>
      <c r="F191" s="172">
        <v>0</v>
      </c>
      <c r="G191" s="302">
        <v>0</v>
      </c>
      <c r="H191" s="172">
        <v>497</v>
      </c>
      <c r="I191" s="303">
        <v>0.06</v>
      </c>
      <c r="J191" s="264">
        <v>55.15</v>
      </c>
      <c r="K191" s="69">
        <v>55.05</v>
      </c>
      <c r="L191" s="135">
        <f t="shared" si="8"/>
        <v>0.10000000000000142</v>
      </c>
      <c r="M191" s="306">
        <f t="shared" si="9"/>
        <v>0.18165304268846763</v>
      </c>
      <c r="N191" s="78">
        <f>Margins!B191</f>
        <v>6900</v>
      </c>
      <c r="O191" s="25">
        <f t="shared" si="10"/>
        <v>41400</v>
      </c>
      <c r="P191" s="25">
        <f t="shared" si="11"/>
        <v>0</v>
      </c>
      <c r="Q191" s="69"/>
    </row>
    <row r="192" spans="1:17" ht="15" customHeight="1">
      <c r="A192" s="193" t="s">
        <v>302</v>
      </c>
      <c r="B192" s="172">
        <v>2205</v>
      </c>
      <c r="C192" s="302">
        <v>-0.28</v>
      </c>
      <c r="D192" s="172">
        <v>20</v>
      </c>
      <c r="E192" s="302">
        <v>-0.33</v>
      </c>
      <c r="F192" s="172">
        <v>0</v>
      </c>
      <c r="G192" s="302">
        <v>0</v>
      </c>
      <c r="H192" s="172">
        <v>2225</v>
      </c>
      <c r="I192" s="303">
        <v>-0.28</v>
      </c>
      <c r="J192" s="264">
        <v>133.35</v>
      </c>
      <c r="K192" s="69">
        <v>131.65</v>
      </c>
      <c r="L192" s="135">
        <f t="shared" si="8"/>
        <v>1.6999999999999886</v>
      </c>
      <c r="M192" s="306">
        <f t="shared" si="9"/>
        <v>1.2913026965438577</v>
      </c>
      <c r="N192" s="78">
        <f>Margins!B192</f>
        <v>3600</v>
      </c>
      <c r="O192" s="25">
        <f t="shared" si="10"/>
        <v>72000</v>
      </c>
      <c r="P192" s="25">
        <f t="shared" si="11"/>
        <v>0</v>
      </c>
      <c r="Q192" s="69"/>
    </row>
    <row r="193" spans="1:17" ht="15" customHeight="1">
      <c r="A193" s="193" t="s">
        <v>155</v>
      </c>
      <c r="B193" s="172">
        <v>2488</v>
      </c>
      <c r="C193" s="302">
        <v>0.12</v>
      </c>
      <c r="D193" s="172">
        <v>0</v>
      </c>
      <c r="E193" s="302">
        <v>-1</v>
      </c>
      <c r="F193" s="172">
        <v>0</v>
      </c>
      <c r="G193" s="302">
        <v>0</v>
      </c>
      <c r="H193" s="172">
        <v>2488</v>
      </c>
      <c r="I193" s="303">
        <v>0.11</v>
      </c>
      <c r="J193" s="264">
        <v>487.45</v>
      </c>
      <c r="K193" s="69">
        <v>489.9</v>
      </c>
      <c r="L193" s="135">
        <f t="shared" si="8"/>
        <v>-2.4499999999999886</v>
      </c>
      <c r="M193" s="306">
        <f t="shared" si="9"/>
        <v>-0.5001020616452314</v>
      </c>
      <c r="N193" s="78">
        <f>Margins!B193</f>
        <v>525</v>
      </c>
      <c r="O193" s="25">
        <f t="shared" si="10"/>
        <v>0</v>
      </c>
      <c r="P193" s="25">
        <f t="shared" si="11"/>
        <v>0</v>
      </c>
      <c r="Q193" s="69"/>
    </row>
    <row r="194" spans="1:17" ht="15" customHeight="1">
      <c r="A194" s="193" t="s">
        <v>38</v>
      </c>
      <c r="B194" s="172">
        <v>7512</v>
      </c>
      <c r="C194" s="302">
        <v>0.54</v>
      </c>
      <c r="D194" s="172">
        <v>115</v>
      </c>
      <c r="E194" s="302">
        <v>1.67</v>
      </c>
      <c r="F194" s="172">
        <v>2</v>
      </c>
      <c r="G194" s="302">
        <v>0</v>
      </c>
      <c r="H194" s="172">
        <v>7629</v>
      </c>
      <c r="I194" s="303">
        <v>0.55</v>
      </c>
      <c r="J194" s="264">
        <v>505.15</v>
      </c>
      <c r="K194" s="69">
        <v>506.35</v>
      </c>
      <c r="L194" s="135">
        <f t="shared" si="8"/>
        <v>-1.2000000000000455</v>
      </c>
      <c r="M194" s="306">
        <f t="shared" si="9"/>
        <v>-0.23699022415326265</v>
      </c>
      <c r="N194" s="78">
        <f>Margins!B194</f>
        <v>600</v>
      </c>
      <c r="O194" s="25">
        <f t="shared" si="10"/>
        <v>69000</v>
      </c>
      <c r="P194" s="25">
        <f t="shared" si="11"/>
        <v>1200</v>
      </c>
      <c r="Q194" s="69"/>
    </row>
    <row r="195" spans="1:17" ht="15" customHeight="1">
      <c r="A195" s="193" t="s">
        <v>156</v>
      </c>
      <c r="B195" s="172">
        <v>1027</v>
      </c>
      <c r="C195" s="302">
        <v>6.03</v>
      </c>
      <c r="D195" s="172">
        <v>0</v>
      </c>
      <c r="E195" s="302">
        <v>0</v>
      </c>
      <c r="F195" s="172">
        <v>0</v>
      </c>
      <c r="G195" s="302">
        <v>0</v>
      </c>
      <c r="H195" s="172">
        <v>1027</v>
      </c>
      <c r="I195" s="303">
        <v>6.03</v>
      </c>
      <c r="J195" s="264">
        <v>394.95</v>
      </c>
      <c r="K195" s="69">
        <v>386.75</v>
      </c>
      <c r="L195" s="135">
        <f t="shared" si="8"/>
        <v>8.199999999999989</v>
      </c>
      <c r="M195" s="306">
        <f t="shared" si="9"/>
        <v>2.1202327084679995</v>
      </c>
      <c r="N195" s="78">
        <f>Margins!B195</f>
        <v>600</v>
      </c>
      <c r="O195" s="25">
        <f t="shared" si="10"/>
        <v>0</v>
      </c>
      <c r="P195" s="25">
        <f t="shared" si="11"/>
        <v>0</v>
      </c>
      <c r="Q195" s="69"/>
    </row>
    <row r="196" spans="1:17" ht="15" customHeight="1" thickBot="1">
      <c r="A196" s="323" t="s">
        <v>392</v>
      </c>
      <c r="B196" s="172">
        <v>6006</v>
      </c>
      <c r="C196" s="302">
        <v>-0.1</v>
      </c>
      <c r="D196" s="172">
        <v>1</v>
      </c>
      <c r="E196" s="302">
        <v>0</v>
      </c>
      <c r="F196" s="172">
        <v>0</v>
      </c>
      <c r="G196" s="302">
        <v>0</v>
      </c>
      <c r="H196" s="172">
        <v>6007</v>
      </c>
      <c r="I196" s="303">
        <v>-0.1</v>
      </c>
      <c r="J196" s="264">
        <v>333.95</v>
      </c>
      <c r="K196" s="69">
        <v>326.65</v>
      </c>
      <c r="L196" s="135">
        <f t="shared" si="8"/>
        <v>7.300000000000011</v>
      </c>
      <c r="M196" s="306">
        <f t="shared" si="9"/>
        <v>2.234807898362165</v>
      </c>
      <c r="N196" s="78">
        <f>Margins!B196</f>
        <v>700</v>
      </c>
      <c r="O196" s="25">
        <f t="shared" si="10"/>
        <v>700</v>
      </c>
      <c r="P196" s="25">
        <f t="shared" si="11"/>
        <v>0</v>
      </c>
      <c r="Q196" s="69"/>
    </row>
    <row r="197" spans="2:17" ht="13.5" customHeight="1" hidden="1">
      <c r="B197" s="309">
        <f>SUM(B4:B196)</f>
        <v>1335968</v>
      </c>
      <c r="C197" s="310"/>
      <c r="D197" s="309">
        <f>SUM(D4:D196)</f>
        <v>120553</v>
      </c>
      <c r="E197" s="310"/>
      <c r="F197" s="309">
        <f>SUM(F4:F196)</f>
        <v>146483</v>
      </c>
      <c r="G197" s="310"/>
      <c r="H197" s="172">
        <f>SUM(H4:H196)</f>
        <v>1603004</v>
      </c>
      <c r="I197" s="310"/>
      <c r="J197" s="311">
        <v>284.7</v>
      </c>
      <c r="K197" s="69"/>
      <c r="L197" s="135"/>
      <c r="M197" s="136"/>
      <c r="N197" s="69"/>
      <c r="O197" s="25">
        <f>SUM(O4:O196)</f>
        <v>58991599</v>
      </c>
      <c r="P197" s="25">
        <f>SUM(P4:P196)</f>
        <v>16046585</v>
      </c>
      <c r="Q197" s="69"/>
    </row>
    <row r="198" spans="11:17" ht="14.25" customHeight="1">
      <c r="K198" s="69"/>
      <c r="L198" s="135"/>
      <c r="M198" s="136"/>
      <c r="N198" s="69"/>
      <c r="O198" s="69"/>
      <c r="P198" s="50">
        <f>P197/O197</f>
        <v>0.2720147490831703</v>
      </c>
      <c r="Q198" s="69"/>
    </row>
    <row r="199" spans="11:13" ht="12.75" customHeight="1">
      <c r="K199" s="69"/>
      <c r="L199" s="135"/>
      <c r="M199"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9"/>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J232" sqref="J232"/>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7" t="s">
        <v>189</v>
      </c>
      <c r="B1" s="398"/>
      <c r="C1" s="398"/>
      <c r="D1" s="398"/>
      <c r="E1" s="398"/>
      <c r="F1" s="398"/>
      <c r="G1" s="398"/>
      <c r="H1" s="398"/>
      <c r="I1" s="398"/>
      <c r="J1" s="398"/>
      <c r="K1" s="420"/>
      <c r="L1" s="155"/>
      <c r="M1" s="112"/>
      <c r="N1" s="62"/>
      <c r="O1" s="2"/>
      <c r="P1" s="107"/>
      <c r="Q1" s="108"/>
      <c r="R1" s="69"/>
      <c r="S1" s="103"/>
      <c r="T1" s="103"/>
      <c r="U1" s="103"/>
      <c r="V1" s="103"/>
      <c r="W1" s="103"/>
      <c r="X1" s="103"/>
      <c r="Y1" s="103"/>
      <c r="Z1" s="103"/>
      <c r="AA1" s="103"/>
      <c r="AB1" s="74"/>
    </row>
    <row r="2" spans="1:28" s="58" customFormat="1" ht="16.5" customHeight="1" thickBot="1">
      <c r="A2" s="134"/>
      <c r="B2" s="417" t="s">
        <v>59</v>
      </c>
      <c r="C2" s="418"/>
      <c r="D2" s="418"/>
      <c r="E2" s="419"/>
      <c r="F2" s="406" t="s">
        <v>186</v>
      </c>
      <c r="G2" s="387"/>
      <c r="H2" s="388"/>
      <c r="I2" s="406" t="s">
        <v>187</v>
      </c>
      <c r="J2" s="387"/>
      <c r="K2" s="388"/>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93" t="s">
        <v>459</v>
      </c>
      <c r="B5" s="188">
        <f>'Open Int.'!E5</f>
        <v>0</v>
      </c>
      <c r="C5" s="167">
        <f>'Open Int.'!F5</f>
        <v>0</v>
      </c>
      <c r="D5" s="190">
        <f>'Open Int.'!H5</f>
        <v>0</v>
      </c>
      <c r="E5" s="143">
        <f>'Open Int.'!I5</f>
        <v>0</v>
      </c>
      <c r="F5" s="191">
        <f>IF('Open Int.'!E5=0,0,'Open Int.'!H5/'Open Int.'!E5)</f>
        <v>0</v>
      </c>
      <c r="G5" s="155">
        <v>0</v>
      </c>
      <c r="H5" s="170">
        <f>IF(G5=0,0,(F5-G5)/G5)</f>
        <v>0</v>
      </c>
      <c r="I5" s="185">
        <f>IF(Volume!D5=0,0,Volume!F5/Volume!D5)</f>
        <v>0</v>
      </c>
      <c r="J5" s="176">
        <v>0</v>
      </c>
      <c r="K5" s="170">
        <f>IF(J5=0,0,(I5-J5)/J5)</f>
        <v>0</v>
      </c>
      <c r="L5" s="60"/>
      <c r="M5" s="6"/>
      <c r="N5" s="59"/>
      <c r="O5" s="3"/>
      <c r="P5" s="3"/>
      <c r="Q5" s="3"/>
      <c r="R5" s="3"/>
      <c r="S5" s="3"/>
      <c r="T5" s="3"/>
      <c r="U5" s="61"/>
      <c r="V5" s="3"/>
      <c r="W5" s="3"/>
      <c r="X5" s="3"/>
      <c r="Y5" s="3"/>
      <c r="Z5" s="3"/>
      <c r="AA5" s="2"/>
      <c r="AB5" s="78"/>
      <c r="AC5" s="77"/>
    </row>
    <row r="6" spans="1:29" s="58" customFormat="1" ht="15">
      <c r="A6" s="193" t="s">
        <v>74</v>
      </c>
      <c r="B6" s="188">
        <f>'Open Int.'!E6</f>
        <v>50</v>
      </c>
      <c r="C6" s="189">
        <f>'Open Int.'!F6</f>
        <v>0</v>
      </c>
      <c r="D6" s="190">
        <f>'Open Int.'!H6</f>
        <v>0</v>
      </c>
      <c r="E6" s="329">
        <f>'Open Int.'!I6</f>
        <v>0</v>
      </c>
      <c r="F6" s="191">
        <f>IF('Open Int.'!E6=0,0,'Open Int.'!H6/'Open Int.'!E6)</f>
        <v>0</v>
      </c>
      <c r="G6" s="155">
        <v>0</v>
      </c>
      <c r="H6" s="170">
        <f>IF(G6=0,0,(F6-G6)/G6)</f>
        <v>0</v>
      </c>
      <c r="I6" s="185">
        <f>IF(Volume!D6=0,0,Volume!F6/Volume!D6)</f>
        <v>0</v>
      </c>
      <c r="J6" s="176">
        <v>0</v>
      </c>
      <c r="K6" s="170">
        <f>IF(J6=0,0,(I6-J6)/J6)</f>
        <v>0</v>
      </c>
      <c r="L6" s="60"/>
      <c r="M6" s="6"/>
      <c r="N6" s="59"/>
      <c r="O6" s="3"/>
      <c r="P6" s="3"/>
      <c r="Q6" s="3"/>
      <c r="R6" s="3"/>
      <c r="S6" s="3"/>
      <c r="T6" s="3"/>
      <c r="U6" s="61"/>
      <c r="V6" s="3"/>
      <c r="W6" s="3"/>
      <c r="X6" s="3"/>
      <c r="Y6" s="3"/>
      <c r="Z6" s="3"/>
      <c r="AA6" s="2"/>
      <c r="AB6" s="78"/>
      <c r="AC6" s="77"/>
    </row>
    <row r="7" spans="1:29" s="58" customFormat="1" ht="15">
      <c r="A7" s="193" t="s">
        <v>460</v>
      </c>
      <c r="B7" s="188">
        <f>'Open Int.'!E7</f>
        <v>650</v>
      </c>
      <c r="C7" s="189">
        <f>'Open Int.'!F7</f>
        <v>0</v>
      </c>
      <c r="D7" s="190">
        <f>'Open Int.'!H7</f>
        <v>0</v>
      </c>
      <c r="E7" s="329">
        <f>'Open Int.'!I7</f>
        <v>0</v>
      </c>
      <c r="F7" s="191">
        <f>IF('Open Int.'!E7=0,0,'Open Int.'!H7/'Open Int.'!E7)</f>
        <v>0</v>
      </c>
      <c r="G7" s="155">
        <v>0</v>
      </c>
      <c r="H7" s="170">
        <f>IF(G7=0,0,(F7-G7)/G7)</f>
        <v>0</v>
      </c>
      <c r="I7" s="185">
        <f>IF(Volume!D7=0,0,Volume!F7/Volume!D7)</f>
        <v>0</v>
      </c>
      <c r="J7" s="176">
        <v>0</v>
      </c>
      <c r="K7" s="170">
        <f>IF(J7=0,0,(I7-J7)/J7)</f>
        <v>0</v>
      </c>
      <c r="L7" s="60"/>
      <c r="M7" s="6"/>
      <c r="N7" s="59"/>
      <c r="O7" s="3"/>
      <c r="P7" s="3"/>
      <c r="Q7" s="3"/>
      <c r="R7" s="3"/>
      <c r="S7" s="3"/>
      <c r="T7" s="3"/>
      <c r="U7" s="61"/>
      <c r="V7" s="3"/>
      <c r="W7" s="3"/>
      <c r="X7" s="3"/>
      <c r="Y7" s="3"/>
      <c r="Z7" s="3"/>
      <c r="AA7" s="2"/>
      <c r="AB7" s="78"/>
      <c r="AC7" s="77"/>
    </row>
    <row r="8" spans="1:29" s="58" customFormat="1" ht="15">
      <c r="A8" s="177" t="s">
        <v>9</v>
      </c>
      <c r="B8" s="188">
        <f>'Open Int.'!E8</f>
        <v>17631100</v>
      </c>
      <c r="C8" s="189">
        <f>'Open Int.'!F8</f>
        <v>-38700</v>
      </c>
      <c r="D8" s="190">
        <f>'Open Int.'!H8</f>
        <v>29083100</v>
      </c>
      <c r="E8" s="329">
        <f>'Open Int.'!I8</f>
        <v>731500</v>
      </c>
      <c r="F8" s="191">
        <f>IF('Open Int.'!E8=0,0,'Open Int.'!H8/'Open Int.'!E8)</f>
        <v>1.6495340619700416</v>
      </c>
      <c r="G8" s="155">
        <v>1.6045229713975258</v>
      </c>
      <c r="H8" s="170">
        <f aca="true" t="shared" si="0" ref="H8:H71">IF(G8=0,0,(F8-G8)/G8)</f>
        <v>0.02805263082853315</v>
      </c>
      <c r="I8" s="185">
        <f>IF(Volume!D8=0,0,Volume!F8/Volume!D8)</f>
        <v>1.9483631210596333</v>
      </c>
      <c r="J8" s="176">
        <v>1.5315730184077938</v>
      </c>
      <c r="K8" s="170">
        <f aca="true" t="shared" si="1" ref="K8:K71">IF(J8=0,0,(I8-J8)/J8)</f>
        <v>0.2721320483205755</v>
      </c>
      <c r="L8" s="60"/>
      <c r="M8" s="6"/>
      <c r="N8" s="59"/>
      <c r="O8" s="3"/>
      <c r="P8" s="3"/>
      <c r="Q8" s="3"/>
      <c r="R8" s="3"/>
      <c r="S8" s="3"/>
      <c r="T8" s="3"/>
      <c r="U8" s="61"/>
      <c r="V8" s="3"/>
      <c r="W8" s="3"/>
      <c r="X8" s="3"/>
      <c r="Y8" s="3"/>
      <c r="Z8" s="3"/>
      <c r="AA8" s="2"/>
      <c r="AB8" s="78"/>
      <c r="AC8" s="77"/>
    </row>
    <row r="9" spans="1:27" s="7" customFormat="1" ht="15">
      <c r="A9" s="177" t="s">
        <v>278</v>
      </c>
      <c r="B9" s="188">
        <f>'Open Int.'!E9</f>
        <v>4000</v>
      </c>
      <c r="C9" s="189">
        <f>'Open Int.'!F9</f>
        <v>200</v>
      </c>
      <c r="D9" s="190">
        <f>'Open Int.'!H9</f>
        <v>0</v>
      </c>
      <c r="E9" s="329">
        <f>'Open Int.'!I9</f>
        <v>0</v>
      </c>
      <c r="F9" s="191">
        <f>IF('Open Int.'!E9=0,0,'Open Int.'!H9/'Open Int.'!E9)</f>
        <v>0</v>
      </c>
      <c r="G9" s="155">
        <v>0</v>
      </c>
      <c r="H9" s="170">
        <f t="shared" si="0"/>
        <v>0</v>
      </c>
      <c r="I9" s="185">
        <f>IF(Volume!D9=0,0,Volume!F9/Volume!D9)</f>
        <v>0</v>
      </c>
      <c r="J9" s="176">
        <v>0</v>
      </c>
      <c r="K9" s="170">
        <f t="shared" si="1"/>
        <v>0</v>
      </c>
      <c r="L9" s="60"/>
      <c r="M9" s="6"/>
      <c r="N9" s="59"/>
      <c r="O9" s="3"/>
      <c r="P9" s="3"/>
      <c r="Q9" s="3"/>
      <c r="R9" s="3"/>
      <c r="S9" s="3"/>
      <c r="T9" s="3"/>
      <c r="U9" s="61"/>
      <c r="V9" s="3"/>
      <c r="W9" s="3"/>
      <c r="X9" s="3"/>
      <c r="Y9" s="3"/>
      <c r="Z9" s="3"/>
      <c r="AA9" s="2"/>
    </row>
    <row r="10" spans="1:29" s="58" customFormat="1" ht="15">
      <c r="A10" s="177" t="s">
        <v>134</v>
      </c>
      <c r="B10" s="188">
        <f>'Open Int.'!E10</f>
        <v>18000</v>
      </c>
      <c r="C10" s="189">
        <f>'Open Int.'!F10</f>
        <v>500</v>
      </c>
      <c r="D10" s="190">
        <f>'Open Int.'!H10</f>
        <v>3500</v>
      </c>
      <c r="E10" s="329">
        <f>'Open Int.'!I10</f>
        <v>-500</v>
      </c>
      <c r="F10" s="191">
        <f>IF('Open Int.'!E10=0,0,'Open Int.'!H10/'Open Int.'!E10)</f>
        <v>0.19444444444444445</v>
      </c>
      <c r="G10" s="155">
        <v>0.22857142857142856</v>
      </c>
      <c r="H10" s="170">
        <f t="shared" si="0"/>
        <v>-0.14930555555555552</v>
      </c>
      <c r="I10" s="185">
        <f>IF(Volume!D10=0,0,Volume!F10/Volume!D10)</f>
        <v>0</v>
      </c>
      <c r="J10" s="176">
        <v>0.5</v>
      </c>
      <c r="K10" s="170">
        <f t="shared" si="1"/>
        <v>-1</v>
      </c>
      <c r="L10" s="60"/>
      <c r="M10" s="6"/>
      <c r="N10" s="59"/>
      <c r="O10" s="3"/>
      <c r="P10" s="3"/>
      <c r="Q10" s="3"/>
      <c r="R10" s="3"/>
      <c r="S10" s="3"/>
      <c r="T10" s="3"/>
      <c r="U10" s="61"/>
      <c r="V10" s="3"/>
      <c r="W10" s="3"/>
      <c r="X10" s="3"/>
      <c r="Y10" s="3"/>
      <c r="Z10" s="3"/>
      <c r="AA10" s="2"/>
      <c r="AB10" s="78"/>
      <c r="AC10" s="77"/>
    </row>
    <row r="11" spans="1:29" s="58" customFormat="1" ht="15">
      <c r="A11" s="177" t="s">
        <v>398</v>
      </c>
      <c r="B11" s="188">
        <f>'Open Int.'!E11</f>
        <v>1400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0</v>
      </c>
      <c r="B12" s="188">
        <f>'Open Int.'!E12</f>
        <v>231750</v>
      </c>
      <c r="C12" s="189">
        <f>'Open Int.'!F12</f>
        <v>36750</v>
      </c>
      <c r="D12" s="190">
        <f>'Open Int.'!H12</f>
        <v>126750</v>
      </c>
      <c r="E12" s="329">
        <f>'Open Int.'!I12</f>
        <v>10125</v>
      </c>
      <c r="F12" s="191">
        <f>IF('Open Int.'!E12=0,0,'Open Int.'!H12/'Open Int.'!E12)</f>
        <v>0.5469255663430421</v>
      </c>
      <c r="G12" s="155">
        <v>0.5980769230769231</v>
      </c>
      <c r="H12" s="170">
        <f t="shared" si="0"/>
        <v>-0.08552638424957584</v>
      </c>
      <c r="I12" s="185">
        <f>IF(Volume!D12=0,0,Volume!F12/Volume!D12)</f>
        <v>0.16152019002375298</v>
      </c>
      <c r="J12" s="176">
        <v>0.3014705882352941</v>
      </c>
      <c r="K12" s="170">
        <f t="shared" si="1"/>
        <v>-0.4642257111407218</v>
      </c>
      <c r="L12" s="60"/>
      <c r="M12" s="6"/>
      <c r="N12" s="59"/>
      <c r="O12" s="3"/>
      <c r="P12" s="3"/>
      <c r="Q12" s="3"/>
      <c r="R12" s="3"/>
      <c r="S12" s="3"/>
      <c r="T12" s="3"/>
      <c r="U12" s="61"/>
      <c r="V12" s="3"/>
      <c r="W12" s="3"/>
      <c r="X12" s="3"/>
      <c r="Y12" s="3"/>
      <c r="Z12" s="3"/>
      <c r="AA12" s="2"/>
      <c r="AB12" s="78"/>
      <c r="AC12" s="77"/>
    </row>
    <row r="13" spans="1:29" s="58" customFormat="1" ht="15">
      <c r="A13" s="177" t="s">
        <v>399</v>
      </c>
      <c r="B13" s="188">
        <f>'Open Int.'!E13</f>
        <v>25200</v>
      </c>
      <c r="C13" s="189">
        <f>'Open Int.'!F13</f>
        <v>450</v>
      </c>
      <c r="D13" s="190">
        <f>'Open Int.'!H13</f>
        <v>450</v>
      </c>
      <c r="E13" s="329">
        <f>'Open Int.'!I13</f>
        <v>0</v>
      </c>
      <c r="F13" s="191">
        <f>IF('Open Int.'!E13=0,0,'Open Int.'!H13/'Open Int.'!E13)</f>
        <v>0.017857142857142856</v>
      </c>
      <c r="G13" s="155">
        <v>0.01818181818181818</v>
      </c>
      <c r="H13" s="170">
        <f t="shared" si="0"/>
        <v>-0.017857142857142863</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400</v>
      </c>
      <c r="B14" s="188">
        <f>'Open Int.'!E14</f>
        <v>0</v>
      </c>
      <c r="C14" s="189">
        <f>'Open Int.'!F14</f>
        <v>0</v>
      </c>
      <c r="D14" s="190">
        <f>'Open Int.'!H14</f>
        <v>0</v>
      </c>
      <c r="E14" s="329">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401</v>
      </c>
      <c r="B15" s="188">
        <f>'Open Int.'!E15</f>
        <v>419900</v>
      </c>
      <c r="C15" s="189">
        <f>'Open Int.'!F15</f>
        <v>6800</v>
      </c>
      <c r="D15" s="190">
        <f>'Open Int.'!H15</f>
        <v>47600</v>
      </c>
      <c r="E15" s="329">
        <f>'Open Int.'!I15</f>
        <v>3400</v>
      </c>
      <c r="F15" s="191">
        <f>IF('Open Int.'!E15=0,0,'Open Int.'!H15/'Open Int.'!E15)</f>
        <v>0.11336032388663968</v>
      </c>
      <c r="G15" s="155">
        <v>0.10699588477366255</v>
      </c>
      <c r="H15" s="170">
        <f t="shared" si="0"/>
        <v>0.05948302709436315</v>
      </c>
      <c r="I15" s="185">
        <f>IF(Volume!D15=0,0,Volume!F15/Volume!D15)</f>
        <v>0.18181818181818182</v>
      </c>
      <c r="J15" s="176">
        <v>0.05263157894736842</v>
      </c>
      <c r="K15" s="170">
        <f t="shared" si="1"/>
        <v>2.454545454545455</v>
      </c>
      <c r="L15" s="60"/>
      <c r="M15" s="6"/>
      <c r="N15" s="59"/>
      <c r="O15" s="3"/>
      <c r="P15" s="3"/>
      <c r="Q15" s="3"/>
      <c r="R15" s="3"/>
      <c r="S15" s="3"/>
      <c r="T15" s="3"/>
      <c r="U15" s="61"/>
      <c r="V15" s="3"/>
      <c r="W15" s="3"/>
      <c r="X15" s="3"/>
      <c r="Y15" s="3"/>
      <c r="Z15" s="3"/>
      <c r="AA15" s="2"/>
      <c r="AB15" s="78"/>
      <c r="AC15" s="77"/>
    </row>
    <row r="16" spans="1:27" s="7" customFormat="1" ht="15">
      <c r="A16" s="177" t="s">
        <v>135</v>
      </c>
      <c r="B16" s="188">
        <f>'Open Int.'!E16</f>
        <v>960400</v>
      </c>
      <c r="C16" s="189">
        <f>'Open Int.'!F16</f>
        <v>14700</v>
      </c>
      <c r="D16" s="190">
        <f>'Open Int.'!H16</f>
        <v>85750</v>
      </c>
      <c r="E16" s="329">
        <f>'Open Int.'!I16</f>
        <v>4900</v>
      </c>
      <c r="F16" s="191">
        <f>IF('Open Int.'!E16=0,0,'Open Int.'!H16/'Open Int.'!E16)</f>
        <v>0.08928571428571429</v>
      </c>
      <c r="G16" s="155">
        <v>0.08549222797927461</v>
      </c>
      <c r="H16" s="170">
        <f t="shared" si="0"/>
        <v>0.04437229437229442</v>
      </c>
      <c r="I16" s="185">
        <f>IF(Volume!D16=0,0,Volume!F16/Volume!D16)</f>
        <v>0.07894736842105263</v>
      </c>
      <c r="J16" s="176">
        <v>0.20454545454545456</v>
      </c>
      <c r="K16" s="170">
        <f t="shared" si="1"/>
        <v>-0.6140350877192983</v>
      </c>
      <c r="L16" s="60"/>
      <c r="M16" s="6"/>
      <c r="N16" s="59"/>
      <c r="O16" s="3"/>
      <c r="P16" s="3"/>
      <c r="Q16" s="3"/>
      <c r="R16" s="3"/>
      <c r="S16" s="3"/>
      <c r="T16" s="3"/>
      <c r="U16" s="61"/>
      <c r="V16" s="3"/>
      <c r="W16" s="3"/>
      <c r="X16" s="3"/>
      <c r="Y16" s="3"/>
      <c r="Z16" s="3"/>
      <c r="AA16" s="2"/>
    </row>
    <row r="17" spans="1:27" s="7" customFormat="1" ht="15">
      <c r="A17" s="177" t="s">
        <v>174</v>
      </c>
      <c r="B17" s="188">
        <f>'Open Int.'!E17</f>
        <v>405350</v>
      </c>
      <c r="C17" s="189">
        <f>'Open Int.'!F17</f>
        <v>6700</v>
      </c>
      <c r="D17" s="190">
        <f>'Open Int.'!H17</f>
        <v>3350</v>
      </c>
      <c r="E17" s="329">
        <f>'Open Int.'!I17</f>
        <v>0</v>
      </c>
      <c r="F17" s="191">
        <f>IF('Open Int.'!E17=0,0,'Open Int.'!H17/'Open Int.'!E17)</f>
        <v>0.008264462809917356</v>
      </c>
      <c r="G17" s="155">
        <v>0.008403361344537815</v>
      </c>
      <c r="H17" s="170">
        <f t="shared" si="0"/>
        <v>-0.016528925619834642</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279</v>
      </c>
      <c r="B18" s="188">
        <f>'Open Int.'!E18</f>
        <v>0</v>
      </c>
      <c r="C18" s="189">
        <f>'Open Int.'!F18</f>
        <v>0</v>
      </c>
      <c r="D18" s="190">
        <f>'Open Int.'!H18</f>
        <v>0</v>
      </c>
      <c r="E18" s="329">
        <f>'Open Int.'!I18</f>
        <v>0</v>
      </c>
      <c r="F18" s="191">
        <f>IF('Open Int.'!E18=0,0,'Open Int.'!H18/'Open Int.'!E18)</f>
        <v>0</v>
      </c>
      <c r="G18" s="155">
        <v>0</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75</v>
      </c>
      <c r="B19" s="188">
        <f>'Open Int.'!E19</f>
        <v>526700</v>
      </c>
      <c r="C19" s="189">
        <f>'Open Int.'!F19</f>
        <v>13800</v>
      </c>
      <c r="D19" s="190">
        <f>'Open Int.'!H19</f>
        <v>75900</v>
      </c>
      <c r="E19" s="329">
        <f>'Open Int.'!I19</f>
        <v>0</v>
      </c>
      <c r="F19" s="191">
        <f>IF('Open Int.'!E19=0,0,'Open Int.'!H19/'Open Int.'!E19)</f>
        <v>0.14410480349344978</v>
      </c>
      <c r="G19" s="155">
        <v>0.14798206278026907</v>
      </c>
      <c r="H19" s="170">
        <f t="shared" si="0"/>
        <v>-0.026200873362445466</v>
      </c>
      <c r="I19" s="185">
        <f>IF(Volume!D19=0,0,Volume!F19/Volume!D19)</f>
        <v>0</v>
      </c>
      <c r="J19" s="176">
        <v>0.1411764705882353</v>
      </c>
      <c r="K19" s="170">
        <f t="shared" si="1"/>
        <v>-1</v>
      </c>
      <c r="L19" s="60"/>
      <c r="M19" s="6"/>
      <c r="N19" s="59"/>
      <c r="O19" s="3"/>
      <c r="P19" s="3"/>
      <c r="Q19" s="3"/>
      <c r="R19" s="3"/>
      <c r="S19" s="3"/>
      <c r="T19" s="3"/>
      <c r="U19" s="61"/>
      <c r="V19" s="3"/>
      <c r="W19" s="3"/>
      <c r="X19" s="3"/>
      <c r="Y19" s="3"/>
      <c r="Z19" s="3"/>
      <c r="AA19" s="2"/>
      <c r="AB19" s="78"/>
      <c r="AC19" s="77"/>
    </row>
    <row r="20" spans="1:29" s="58" customFormat="1" ht="15">
      <c r="A20" s="177" t="s">
        <v>402</v>
      </c>
      <c r="B20" s="188">
        <f>'Open Int.'!E20</f>
        <v>4550</v>
      </c>
      <c r="C20" s="189">
        <f>'Open Int.'!F20</f>
        <v>0</v>
      </c>
      <c r="D20" s="190">
        <f>'Open Int.'!H20</f>
        <v>1300</v>
      </c>
      <c r="E20" s="329">
        <f>'Open Int.'!I20</f>
        <v>0</v>
      </c>
      <c r="F20" s="191">
        <f>IF('Open Int.'!E20=0,0,'Open Int.'!H20/'Open Int.'!E20)</f>
        <v>0.2857142857142857</v>
      </c>
      <c r="G20" s="155">
        <v>0.2857142857142857</v>
      </c>
      <c r="H20" s="170">
        <f t="shared" si="0"/>
        <v>0</v>
      </c>
      <c r="I20" s="185">
        <f>IF(Volume!D20=0,0,Volume!F20/Volume!D20)</f>
        <v>0</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403</v>
      </c>
      <c r="B21" s="188">
        <f>'Open Int.'!E21</f>
        <v>2000</v>
      </c>
      <c r="C21" s="189">
        <f>'Open Int.'!F21</f>
        <v>0</v>
      </c>
      <c r="D21" s="190">
        <f>'Open Int.'!H21</f>
        <v>0</v>
      </c>
      <c r="E21" s="329">
        <f>'Open Int.'!I21</f>
        <v>0</v>
      </c>
      <c r="F21" s="191">
        <f>IF('Open Int.'!E21=0,0,'Open Int.'!H21/'Open Int.'!E21)</f>
        <v>0</v>
      </c>
      <c r="G21" s="155">
        <v>0</v>
      </c>
      <c r="H21" s="170">
        <f t="shared" si="0"/>
        <v>0</v>
      </c>
      <c r="I21" s="185">
        <f>IF(Volume!D21=0,0,Volume!F21/Volume!D21)</f>
        <v>0</v>
      </c>
      <c r="J21" s="176">
        <v>0</v>
      </c>
      <c r="K21" s="170">
        <f t="shared" si="1"/>
        <v>0</v>
      </c>
      <c r="L21" s="60"/>
      <c r="M21" s="6"/>
      <c r="N21" s="59"/>
      <c r="O21" s="3"/>
      <c r="P21" s="3"/>
      <c r="Q21" s="3"/>
      <c r="R21" s="3"/>
      <c r="S21" s="3"/>
      <c r="T21" s="3"/>
      <c r="U21" s="61"/>
      <c r="V21" s="3"/>
      <c r="W21" s="3"/>
      <c r="X21" s="3"/>
      <c r="Y21" s="3"/>
      <c r="Z21" s="3"/>
      <c r="AA21" s="2"/>
      <c r="AB21" s="78"/>
      <c r="AC21" s="77"/>
    </row>
    <row r="22" spans="1:29" s="58" customFormat="1" ht="15">
      <c r="A22" s="177" t="s">
        <v>88</v>
      </c>
      <c r="B22" s="188">
        <f>'Open Int.'!E22</f>
        <v>3577600</v>
      </c>
      <c r="C22" s="189">
        <f>'Open Int.'!F22</f>
        <v>283800</v>
      </c>
      <c r="D22" s="190">
        <f>'Open Int.'!H22</f>
        <v>490200</v>
      </c>
      <c r="E22" s="329">
        <f>'Open Int.'!I22</f>
        <v>103200</v>
      </c>
      <c r="F22" s="191">
        <f>IF('Open Int.'!E22=0,0,'Open Int.'!H22/'Open Int.'!E22)</f>
        <v>0.13701923076923078</v>
      </c>
      <c r="G22" s="155">
        <v>0.1174934725848564</v>
      </c>
      <c r="H22" s="170">
        <f t="shared" si="0"/>
        <v>0.1661858974358975</v>
      </c>
      <c r="I22" s="185">
        <f>IF(Volume!D22=0,0,Volume!F22/Volume!D22)</f>
        <v>0.08256880733944955</v>
      </c>
      <c r="J22" s="176">
        <v>0.08139534883720931</v>
      </c>
      <c r="K22" s="170">
        <f t="shared" si="1"/>
        <v>0.014416775884665776</v>
      </c>
      <c r="L22" s="60"/>
      <c r="M22" s="6"/>
      <c r="N22" s="59"/>
      <c r="O22" s="3"/>
      <c r="P22" s="3"/>
      <c r="Q22" s="3"/>
      <c r="R22" s="3"/>
      <c r="S22" s="3"/>
      <c r="T22" s="3"/>
      <c r="U22" s="61"/>
      <c r="V22" s="3"/>
      <c r="W22" s="3"/>
      <c r="X22" s="3"/>
      <c r="Y22" s="3"/>
      <c r="Z22" s="3"/>
      <c r="AA22" s="2"/>
      <c r="AB22" s="78"/>
      <c r="AC22" s="77"/>
    </row>
    <row r="23" spans="1:29" s="58" customFormat="1" ht="15">
      <c r="A23" s="177" t="s">
        <v>136</v>
      </c>
      <c r="B23" s="188">
        <f>'Open Int.'!E23</f>
        <v>5137900</v>
      </c>
      <c r="C23" s="189">
        <f>'Open Int.'!F23</f>
        <v>85950</v>
      </c>
      <c r="D23" s="190">
        <f>'Open Int.'!H23</f>
        <v>764000</v>
      </c>
      <c r="E23" s="329">
        <f>'Open Int.'!I23</f>
        <v>9550</v>
      </c>
      <c r="F23" s="191">
        <f>IF('Open Int.'!E23=0,0,'Open Int.'!H23/'Open Int.'!E23)</f>
        <v>0.14869888475836432</v>
      </c>
      <c r="G23" s="155">
        <v>0.14933837429111532</v>
      </c>
      <c r="H23" s="170">
        <f t="shared" si="0"/>
        <v>-0.004282151428168109</v>
      </c>
      <c r="I23" s="185">
        <f>IF(Volume!D23=0,0,Volume!F23/Volume!D23)</f>
        <v>0.09090909090909091</v>
      </c>
      <c r="J23" s="176">
        <v>0.03468208092485549</v>
      </c>
      <c r="K23" s="170">
        <f t="shared" si="1"/>
        <v>1.6212121212121215</v>
      </c>
      <c r="L23" s="60"/>
      <c r="M23" s="6"/>
      <c r="N23" s="59"/>
      <c r="O23" s="3"/>
      <c r="P23" s="3"/>
      <c r="Q23" s="3"/>
      <c r="R23" s="3"/>
      <c r="S23" s="3"/>
      <c r="T23" s="3"/>
      <c r="U23" s="61"/>
      <c r="V23" s="3"/>
      <c r="W23" s="3"/>
      <c r="X23" s="3"/>
      <c r="Y23" s="3"/>
      <c r="Z23" s="3"/>
      <c r="AA23" s="2"/>
      <c r="AB23" s="78"/>
      <c r="AC23" s="77"/>
    </row>
    <row r="24" spans="1:27" s="8" customFormat="1" ht="15">
      <c r="A24" s="177" t="s">
        <v>157</v>
      </c>
      <c r="B24" s="188">
        <f>'Open Int.'!E24</f>
        <v>1750</v>
      </c>
      <c r="C24" s="189">
        <f>'Open Int.'!F24</f>
        <v>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8" customFormat="1" ht="15">
      <c r="A25" s="177" t="s">
        <v>193</v>
      </c>
      <c r="B25" s="188">
        <f>'Open Int.'!E25</f>
        <v>56000</v>
      </c>
      <c r="C25" s="189">
        <f>'Open Int.'!F25</f>
        <v>-3800</v>
      </c>
      <c r="D25" s="190">
        <f>'Open Int.'!H25</f>
        <v>6400</v>
      </c>
      <c r="E25" s="329">
        <f>'Open Int.'!I25</f>
        <v>200</v>
      </c>
      <c r="F25" s="191">
        <f>IF('Open Int.'!E25=0,0,'Open Int.'!H25/'Open Int.'!E25)</f>
        <v>0.11428571428571428</v>
      </c>
      <c r="G25" s="155">
        <v>0.10367892976588629</v>
      </c>
      <c r="H25" s="170">
        <f t="shared" si="0"/>
        <v>0.10230414746543776</v>
      </c>
      <c r="I25" s="185">
        <f>IF(Volume!D25=0,0,Volume!F25/Volume!D25)</f>
        <v>0.004705882352941176</v>
      </c>
      <c r="J25" s="176">
        <v>0.029411764705882353</v>
      </c>
      <c r="K25" s="170">
        <f t="shared" si="1"/>
        <v>-0.84</v>
      </c>
      <c r="L25" s="60"/>
      <c r="M25" s="6"/>
      <c r="N25" s="59"/>
      <c r="O25" s="3"/>
      <c r="P25" s="3"/>
      <c r="Q25" s="3"/>
      <c r="R25" s="3"/>
      <c r="S25" s="3"/>
      <c r="T25" s="3"/>
      <c r="U25" s="61"/>
      <c r="V25" s="3"/>
      <c r="W25" s="3"/>
      <c r="X25" s="3"/>
      <c r="Y25" s="3"/>
      <c r="Z25" s="3"/>
      <c r="AA25" s="2"/>
    </row>
    <row r="26" spans="1:29" s="58" customFormat="1" ht="15">
      <c r="A26" s="177" t="s">
        <v>280</v>
      </c>
      <c r="B26" s="188">
        <f>'Open Int.'!E26</f>
        <v>1020300</v>
      </c>
      <c r="C26" s="189">
        <f>'Open Int.'!F26</f>
        <v>9500</v>
      </c>
      <c r="D26" s="190">
        <f>'Open Int.'!H26</f>
        <v>47500</v>
      </c>
      <c r="E26" s="329">
        <f>'Open Int.'!I26</f>
        <v>0</v>
      </c>
      <c r="F26" s="191">
        <f>IF('Open Int.'!E26=0,0,'Open Int.'!H26/'Open Int.'!E26)</f>
        <v>0.04655493482309125</v>
      </c>
      <c r="G26" s="155">
        <v>0.046992481203007516</v>
      </c>
      <c r="H26" s="170">
        <f t="shared" si="0"/>
        <v>-0.009310986964618205</v>
      </c>
      <c r="I26" s="185">
        <f>IF(Volume!D26=0,0,Volume!F26/Volume!D26)</f>
        <v>0</v>
      </c>
      <c r="J26" s="176">
        <v>0.018867924528301886</v>
      </c>
      <c r="K26" s="170">
        <f t="shared" si="1"/>
        <v>-1</v>
      </c>
      <c r="L26" s="60"/>
      <c r="M26" s="6"/>
      <c r="N26" s="59"/>
      <c r="O26" s="3"/>
      <c r="P26" s="3"/>
      <c r="Q26" s="3"/>
      <c r="R26" s="3"/>
      <c r="S26" s="3"/>
      <c r="T26" s="3"/>
      <c r="U26" s="61"/>
      <c r="V26" s="3"/>
      <c r="W26" s="3"/>
      <c r="X26" s="3"/>
      <c r="Y26" s="3"/>
      <c r="Z26" s="3"/>
      <c r="AA26" s="2"/>
      <c r="AB26" s="78"/>
      <c r="AC26" s="77"/>
    </row>
    <row r="27" spans="1:27" s="7" customFormat="1" ht="15">
      <c r="A27" s="177" t="s">
        <v>281</v>
      </c>
      <c r="B27" s="188">
        <f>'Open Int.'!E27</f>
        <v>2966400</v>
      </c>
      <c r="C27" s="189">
        <f>'Open Int.'!F27</f>
        <v>-86400</v>
      </c>
      <c r="D27" s="190">
        <f>'Open Int.'!H27</f>
        <v>643200</v>
      </c>
      <c r="E27" s="329">
        <f>'Open Int.'!I27</f>
        <v>9600</v>
      </c>
      <c r="F27" s="191">
        <f>IF('Open Int.'!E27=0,0,'Open Int.'!H27/'Open Int.'!E27)</f>
        <v>0.2168284789644013</v>
      </c>
      <c r="G27" s="155">
        <v>0.20754716981132076</v>
      </c>
      <c r="H27" s="170">
        <f t="shared" si="0"/>
        <v>0.04471903501029713</v>
      </c>
      <c r="I27" s="185">
        <f>IF(Volume!D27=0,0,Volume!F27/Volume!D27)</f>
        <v>0.1875</v>
      </c>
      <c r="J27" s="176">
        <v>0.06756756756756757</v>
      </c>
      <c r="K27" s="170">
        <f t="shared" si="1"/>
        <v>1.775</v>
      </c>
      <c r="L27" s="60"/>
      <c r="M27" s="6"/>
      <c r="N27" s="59"/>
      <c r="O27" s="3"/>
      <c r="P27" s="3"/>
      <c r="Q27" s="3"/>
      <c r="R27" s="3"/>
      <c r="S27" s="3"/>
      <c r="T27" s="3"/>
      <c r="U27" s="61"/>
      <c r="V27" s="3"/>
      <c r="W27" s="3"/>
      <c r="X27" s="3"/>
      <c r="Y27" s="3"/>
      <c r="Z27" s="3"/>
      <c r="AA27" s="2"/>
    </row>
    <row r="28" spans="1:27" s="7" customFormat="1" ht="15">
      <c r="A28" s="177" t="s">
        <v>76</v>
      </c>
      <c r="B28" s="188">
        <f>'Open Int.'!E28</f>
        <v>44800</v>
      </c>
      <c r="C28" s="189">
        <f>'Open Int.'!F28</f>
        <v>0</v>
      </c>
      <c r="D28" s="190">
        <f>'Open Int.'!H28</f>
        <v>11200</v>
      </c>
      <c r="E28" s="329">
        <f>'Open Int.'!I28</f>
        <v>1400</v>
      </c>
      <c r="F28" s="191">
        <f>IF('Open Int.'!E28=0,0,'Open Int.'!H28/'Open Int.'!E28)</f>
        <v>0.25</v>
      </c>
      <c r="G28" s="155">
        <v>0.21875</v>
      </c>
      <c r="H28" s="170">
        <f t="shared" si="0"/>
        <v>0.14285714285714285</v>
      </c>
      <c r="I28" s="185">
        <f>IF(Volume!D28=0,0,Volume!F28/Volume!D28)</f>
        <v>0</v>
      </c>
      <c r="J28" s="176">
        <v>0.14285714285714285</v>
      </c>
      <c r="K28" s="170">
        <f t="shared" si="1"/>
        <v>-1</v>
      </c>
      <c r="L28" s="60"/>
      <c r="M28" s="6"/>
      <c r="N28" s="59"/>
      <c r="O28" s="3"/>
      <c r="P28" s="3"/>
      <c r="Q28" s="3"/>
      <c r="R28" s="3"/>
      <c r="S28" s="3"/>
      <c r="T28" s="3"/>
      <c r="U28" s="61"/>
      <c r="V28" s="3"/>
      <c r="W28" s="3"/>
      <c r="X28" s="3"/>
      <c r="Y28" s="3"/>
      <c r="Z28" s="3"/>
      <c r="AA28" s="2"/>
    </row>
    <row r="29" spans="1:29" s="58" customFormat="1" ht="15">
      <c r="A29" s="177" t="s">
        <v>77</v>
      </c>
      <c r="B29" s="188">
        <f>'Open Int.'!E29</f>
        <v>425600</v>
      </c>
      <c r="C29" s="189">
        <f>'Open Int.'!F29</f>
        <v>13300</v>
      </c>
      <c r="D29" s="190">
        <f>'Open Int.'!H29</f>
        <v>359100</v>
      </c>
      <c r="E29" s="329">
        <f>'Open Int.'!I29</f>
        <v>-5700</v>
      </c>
      <c r="F29" s="191">
        <f>IF('Open Int.'!E29=0,0,'Open Int.'!H29/'Open Int.'!E29)</f>
        <v>0.84375</v>
      </c>
      <c r="G29" s="155">
        <v>0.8847926267281107</v>
      </c>
      <c r="H29" s="170">
        <f t="shared" si="0"/>
        <v>-0.04638671875000006</v>
      </c>
      <c r="I29" s="185">
        <f>IF(Volume!D29=0,0,Volume!F29/Volume!D29)</f>
        <v>0.4444444444444444</v>
      </c>
      <c r="J29" s="176">
        <v>0.7894736842105263</v>
      </c>
      <c r="K29" s="170">
        <f t="shared" si="1"/>
        <v>-0.43703703703703706</v>
      </c>
      <c r="L29" s="60"/>
      <c r="M29" s="6"/>
      <c r="N29" s="59"/>
      <c r="O29" s="3"/>
      <c r="P29" s="3"/>
      <c r="Q29" s="3"/>
      <c r="R29" s="3"/>
      <c r="S29" s="3"/>
      <c r="T29" s="3"/>
      <c r="U29" s="61"/>
      <c r="V29" s="3"/>
      <c r="W29" s="3"/>
      <c r="X29" s="3"/>
      <c r="Y29" s="3"/>
      <c r="Z29" s="3"/>
      <c r="AA29" s="2"/>
      <c r="AB29" s="78"/>
      <c r="AC29" s="77"/>
    </row>
    <row r="30" spans="1:29" s="58" customFormat="1" ht="15">
      <c r="A30" s="177" t="s">
        <v>282</v>
      </c>
      <c r="B30" s="188">
        <f>'Open Int.'!E30</f>
        <v>12600</v>
      </c>
      <c r="C30" s="189">
        <f>'Open Int.'!F30</f>
        <v>0</v>
      </c>
      <c r="D30" s="190">
        <f>'Open Int.'!H30</f>
        <v>0</v>
      </c>
      <c r="E30" s="329">
        <f>'Open Int.'!I30</f>
        <v>0</v>
      </c>
      <c r="F30" s="191">
        <f>IF('Open Int.'!E30=0,0,'Open Int.'!H30/'Open Int.'!E30)</f>
        <v>0</v>
      </c>
      <c r="G30" s="155">
        <v>0</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c r="AB30" s="78"/>
      <c r="AC30" s="77"/>
    </row>
    <row r="31" spans="1:27" s="7" customFormat="1" ht="15">
      <c r="A31" s="177" t="s">
        <v>34</v>
      </c>
      <c r="B31" s="188">
        <f>'Open Int.'!E31</f>
        <v>550</v>
      </c>
      <c r="C31" s="189">
        <f>'Open Int.'!F31</f>
        <v>0</v>
      </c>
      <c r="D31" s="190">
        <f>'Open Int.'!H31</f>
        <v>0</v>
      </c>
      <c r="E31" s="329">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283</v>
      </c>
      <c r="B32" s="188">
        <f>'Open Int.'!E32</f>
        <v>11250</v>
      </c>
      <c r="C32" s="189">
        <f>'Open Int.'!F32</f>
        <v>0</v>
      </c>
      <c r="D32" s="190">
        <f>'Open Int.'!H32</f>
        <v>2750</v>
      </c>
      <c r="E32" s="329">
        <f>'Open Int.'!I32</f>
        <v>0</v>
      </c>
      <c r="F32" s="191">
        <f>IF('Open Int.'!E32=0,0,'Open Int.'!H32/'Open Int.'!E32)</f>
        <v>0.24444444444444444</v>
      </c>
      <c r="G32" s="155">
        <v>0.24444444444444444</v>
      </c>
      <c r="H32" s="170">
        <f t="shared" si="0"/>
        <v>0</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137</v>
      </c>
      <c r="B33" s="188">
        <f>'Open Int.'!E33</f>
        <v>101000</v>
      </c>
      <c r="C33" s="189">
        <f>'Open Int.'!F33</f>
        <v>1000</v>
      </c>
      <c r="D33" s="190">
        <f>'Open Int.'!H33</f>
        <v>10000</v>
      </c>
      <c r="E33" s="329">
        <f>'Open Int.'!I33</f>
        <v>-20000</v>
      </c>
      <c r="F33" s="191">
        <f>IF('Open Int.'!E33=0,0,'Open Int.'!H33/'Open Int.'!E33)</f>
        <v>0.09900990099009901</v>
      </c>
      <c r="G33" s="155">
        <v>0.3</v>
      </c>
      <c r="H33" s="170">
        <f t="shared" si="0"/>
        <v>-0.66996699669967</v>
      </c>
      <c r="I33" s="185">
        <f>IF(Volume!D33=0,0,Volume!F33/Volume!D33)</f>
        <v>0</v>
      </c>
      <c r="J33" s="176">
        <v>0.09090909090909091</v>
      </c>
      <c r="K33" s="170">
        <f t="shared" si="1"/>
        <v>-1</v>
      </c>
      <c r="L33" s="60"/>
      <c r="M33" s="6"/>
      <c r="N33" s="59"/>
      <c r="O33" s="3"/>
      <c r="P33" s="3"/>
      <c r="Q33" s="3"/>
      <c r="R33" s="3"/>
      <c r="S33" s="3"/>
      <c r="T33" s="3"/>
      <c r="U33" s="61"/>
      <c r="V33" s="3"/>
      <c r="W33" s="3"/>
      <c r="X33" s="3"/>
      <c r="Y33" s="3"/>
      <c r="Z33" s="3"/>
      <c r="AA33" s="2"/>
    </row>
    <row r="34" spans="1:27" s="7" customFormat="1" ht="15">
      <c r="A34" s="177" t="s">
        <v>231</v>
      </c>
      <c r="B34" s="188">
        <f>'Open Int.'!E34</f>
        <v>314000</v>
      </c>
      <c r="C34" s="189">
        <f>'Open Int.'!F34</f>
        <v>-7500</v>
      </c>
      <c r="D34" s="190">
        <f>'Open Int.'!H34</f>
        <v>85000</v>
      </c>
      <c r="E34" s="329">
        <f>'Open Int.'!I34</f>
        <v>1500</v>
      </c>
      <c r="F34" s="191">
        <f>IF('Open Int.'!E34=0,0,'Open Int.'!H34/'Open Int.'!E34)</f>
        <v>0.27070063694267515</v>
      </c>
      <c r="G34" s="155">
        <v>0.25972006220839816</v>
      </c>
      <c r="H34" s="170">
        <f t="shared" si="0"/>
        <v>0.04227850032419225</v>
      </c>
      <c r="I34" s="185">
        <f>IF(Volume!D34=0,0,Volume!F34/Volume!D34)</f>
        <v>0.042105263157894736</v>
      </c>
      <c r="J34" s="176">
        <v>0.16666666666666666</v>
      </c>
      <c r="K34" s="170">
        <f t="shared" si="1"/>
        <v>-0.7473684210526316</v>
      </c>
      <c r="L34" s="60"/>
      <c r="M34" s="6"/>
      <c r="N34" s="59"/>
      <c r="O34" s="3"/>
      <c r="P34" s="3"/>
      <c r="Q34" s="3"/>
      <c r="R34" s="3"/>
      <c r="S34" s="3"/>
      <c r="T34" s="3"/>
      <c r="U34" s="61"/>
      <c r="V34" s="3"/>
      <c r="W34" s="3"/>
      <c r="X34" s="3"/>
      <c r="Y34" s="3"/>
      <c r="Z34" s="3"/>
      <c r="AA34" s="2"/>
    </row>
    <row r="35" spans="1:27" s="7" customFormat="1" ht="15">
      <c r="A35" s="177" t="s">
        <v>1</v>
      </c>
      <c r="B35" s="188">
        <f>'Open Int.'!E35</f>
        <v>11100</v>
      </c>
      <c r="C35" s="189">
        <f>'Open Int.'!F35</f>
        <v>300</v>
      </c>
      <c r="D35" s="190">
        <f>'Open Int.'!H35</f>
        <v>6000</v>
      </c>
      <c r="E35" s="329">
        <f>'Open Int.'!I35</f>
        <v>0</v>
      </c>
      <c r="F35" s="191">
        <f>IF('Open Int.'!E35=0,0,'Open Int.'!H35/'Open Int.'!E35)</f>
        <v>0.5405405405405406</v>
      </c>
      <c r="G35" s="155">
        <v>0.5555555555555556</v>
      </c>
      <c r="H35" s="170">
        <f t="shared" si="0"/>
        <v>-0.027027027027027015</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158</v>
      </c>
      <c r="B36" s="188">
        <f>'Open Int.'!E36</f>
        <v>313500</v>
      </c>
      <c r="C36" s="189">
        <f>'Open Int.'!F36</f>
        <v>3800</v>
      </c>
      <c r="D36" s="190">
        <f>'Open Int.'!H36</f>
        <v>9500</v>
      </c>
      <c r="E36" s="329">
        <f>'Open Int.'!I36</f>
        <v>0</v>
      </c>
      <c r="F36" s="191">
        <f>IF('Open Int.'!E36=0,0,'Open Int.'!H36/'Open Int.'!E36)</f>
        <v>0.030303030303030304</v>
      </c>
      <c r="G36" s="155">
        <v>0.03067484662576687</v>
      </c>
      <c r="H36" s="170">
        <f t="shared" si="0"/>
        <v>-0.012121212121212088</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404</v>
      </c>
      <c r="B37" s="188">
        <f>'Open Int.'!E37</f>
        <v>900900</v>
      </c>
      <c r="C37" s="189">
        <f>'Open Int.'!F37</f>
        <v>0</v>
      </c>
      <c r="D37" s="190">
        <f>'Open Int.'!H37</f>
        <v>14850</v>
      </c>
      <c r="E37" s="329">
        <f>'Open Int.'!I37</f>
        <v>0</v>
      </c>
      <c r="F37" s="191">
        <f>IF('Open Int.'!E37=0,0,'Open Int.'!H37/'Open Int.'!E37)</f>
        <v>0.016483516483516484</v>
      </c>
      <c r="G37" s="155">
        <v>0.016483516483516484</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405</v>
      </c>
      <c r="B38" s="188">
        <f>'Open Int.'!E38</f>
        <v>0</v>
      </c>
      <c r="C38" s="189">
        <f>'Open Int.'!F38</f>
        <v>0</v>
      </c>
      <c r="D38" s="190">
        <f>'Open Int.'!H38</f>
        <v>0</v>
      </c>
      <c r="E38" s="329">
        <f>'Open Int.'!I38</f>
        <v>0</v>
      </c>
      <c r="F38" s="191">
        <f>IF('Open Int.'!E38=0,0,'Open Int.'!H38/'Open Int.'!E38)</f>
        <v>0</v>
      </c>
      <c r="G38" s="155">
        <v>0</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284</v>
      </c>
      <c r="B39" s="188">
        <f>'Open Int.'!E39</f>
        <v>3900</v>
      </c>
      <c r="C39" s="189">
        <f>'Open Int.'!F39</f>
        <v>-300</v>
      </c>
      <c r="D39" s="190">
        <f>'Open Int.'!H39</f>
        <v>300</v>
      </c>
      <c r="E39" s="329">
        <f>'Open Int.'!I39</f>
        <v>0</v>
      </c>
      <c r="F39" s="191">
        <f>IF('Open Int.'!E39=0,0,'Open Int.'!H39/'Open Int.'!E39)</f>
        <v>0.07692307692307693</v>
      </c>
      <c r="G39" s="155">
        <v>0.07142857142857142</v>
      </c>
      <c r="H39" s="170">
        <f t="shared" si="0"/>
        <v>0.07692307692307704</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159</v>
      </c>
      <c r="B40" s="188">
        <f>'Open Int.'!E40</f>
        <v>526500</v>
      </c>
      <c r="C40" s="189">
        <f>'Open Int.'!F40</f>
        <v>-4500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v>
      </c>
      <c r="B41" s="188">
        <f>'Open Int.'!E41</f>
        <v>18700</v>
      </c>
      <c r="C41" s="189">
        <f>'Open Int.'!F41</f>
        <v>1100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406</v>
      </c>
      <c r="B42" s="188">
        <f>'Open Int.'!E42</f>
        <v>2300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389</v>
      </c>
      <c r="B43" s="188">
        <f>'Open Int.'!E43</f>
        <v>1802500</v>
      </c>
      <c r="C43" s="189">
        <f>'Open Int.'!F43</f>
        <v>10000</v>
      </c>
      <c r="D43" s="190">
        <f>'Open Int.'!H43</f>
        <v>312500</v>
      </c>
      <c r="E43" s="329">
        <f>'Open Int.'!I43</f>
        <v>0</v>
      </c>
      <c r="F43" s="191">
        <f>IF('Open Int.'!E43=0,0,'Open Int.'!H43/'Open Int.'!E43)</f>
        <v>0.17337031900138697</v>
      </c>
      <c r="G43" s="155">
        <v>0.17433751743375175</v>
      </c>
      <c r="H43" s="170">
        <f t="shared" si="0"/>
        <v>-0.005547850208044408</v>
      </c>
      <c r="I43" s="185">
        <f>IF(Volume!D43=0,0,Volume!F43/Volume!D43)</f>
        <v>0.0410958904109589</v>
      </c>
      <c r="J43" s="176">
        <v>0.09302325581395349</v>
      </c>
      <c r="K43" s="170">
        <f t="shared" si="1"/>
        <v>-0.5582191780821918</v>
      </c>
      <c r="L43" s="60"/>
      <c r="M43" s="6"/>
      <c r="N43" s="59"/>
      <c r="O43" s="3"/>
      <c r="P43" s="3"/>
      <c r="Q43" s="3"/>
      <c r="R43" s="3"/>
      <c r="S43" s="3"/>
      <c r="T43" s="3"/>
      <c r="U43" s="61"/>
      <c r="V43" s="3"/>
      <c r="W43" s="3"/>
      <c r="X43" s="3"/>
      <c r="Y43" s="3"/>
      <c r="Z43" s="3"/>
      <c r="AA43" s="2"/>
    </row>
    <row r="44" spans="1:27" s="7" customFormat="1" ht="15">
      <c r="A44" s="177" t="s">
        <v>78</v>
      </c>
      <c r="B44" s="188">
        <f>'Open Int.'!E44</f>
        <v>28800</v>
      </c>
      <c r="C44" s="189">
        <f>'Open Int.'!F44</f>
        <v>3200</v>
      </c>
      <c r="D44" s="190">
        <f>'Open Int.'!H44</f>
        <v>3200</v>
      </c>
      <c r="E44" s="329">
        <f>'Open Int.'!I44</f>
        <v>0</v>
      </c>
      <c r="F44" s="191">
        <f>IF('Open Int.'!E44=0,0,'Open Int.'!H44/'Open Int.'!E44)</f>
        <v>0.1111111111111111</v>
      </c>
      <c r="G44" s="155">
        <v>0.125</v>
      </c>
      <c r="H44" s="170">
        <f t="shared" si="0"/>
        <v>-0.11111111111111116</v>
      </c>
      <c r="I44" s="185">
        <f>IF(Volume!D44=0,0,Volume!F44/Volume!D44)</f>
        <v>0</v>
      </c>
      <c r="J44" s="176">
        <v>0</v>
      </c>
      <c r="K44" s="170">
        <f t="shared" si="1"/>
        <v>0</v>
      </c>
      <c r="L44" s="60"/>
      <c r="M44" s="6"/>
      <c r="N44" s="59"/>
      <c r="O44" s="3"/>
      <c r="P44" s="3"/>
      <c r="Q44" s="3"/>
      <c r="R44" s="3"/>
      <c r="S44" s="3"/>
      <c r="T44" s="3"/>
      <c r="U44" s="61"/>
      <c r="V44" s="3"/>
      <c r="W44" s="3"/>
      <c r="X44" s="3"/>
      <c r="Y44" s="3"/>
      <c r="Z44" s="3"/>
      <c r="AA44" s="2"/>
    </row>
    <row r="45" spans="1:27" s="7" customFormat="1" ht="15">
      <c r="A45" s="177" t="s">
        <v>138</v>
      </c>
      <c r="B45" s="188">
        <f>'Open Int.'!E45</f>
        <v>67575</v>
      </c>
      <c r="C45" s="189">
        <f>'Open Int.'!F45</f>
        <v>850</v>
      </c>
      <c r="D45" s="190">
        <f>'Open Int.'!H45</f>
        <v>12750</v>
      </c>
      <c r="E45" s="329">
        <f>'Open Int.'!I45</f>
        <v>0</v>
      </c>
      <c r="F45" s="191">
        <f>IF('Open Int.'!E45=0,0,'Open Int.'!H45/'Open Int.'!E45)</f>
        <v>0.18867924528301888</v>
      </c>
      <c r="G45" s="155">
        <v>0.1910828025477707</v>
      </c>
      <c r="H45" s="170">
        <f t="shared" si="0"/>
        <v>-0.012578616352201255</v>
      </c>
      <c r="I45" s="185">
        <f>IF(Volume!D45=0,0,Volume!F45/Volume!D45)</f>
        <v>0</v>
      </c>
      <c r="J45" s="176">
        <v>0.10344827586206896</v>
      </c>
      <c r="K45" s="170">
        <f t="shared" si="1"/>
        <v>-1</v>
      </c>
      <c r="L45" s="60"/>
      <c r="M45" s="6"/>
      <c r="N45" s="59"/>
      <c r="O45" s="3"/>
      <c r="P45" s="3"/>
      <c r="Q45" s="3"/>
      <c r="R45" s="3"/>
      <c r="S45" s="3"/>
      <c r="T45" s="3"/>
      <c r="U45" s="61"/>
      <c r="V45" s="3"/>
      <c r="W45" s="3"/>
      <c r="X45" s="3"/>
      <c r="Y45" s="3"/>
      <c r="Z45" s="3"/>
      <c r="AA45" s="2"/>
    </row>
    <row r="46" spans="1:27" s="7" customFormat="1" ht="15">
      <c r="A46" s="177" t="s">
        <v>160</v>
      </c>
      <c r="B46" s="188">
        <f>'Open Int.'!E46</f>
        <v>9350</v>
      </c>
      <c r="C46" s="189">
        <f>'Open Int.'!F46</f>
        <v>0</v>
      </c>
      <c r="D46" s="190">
        <f>'Open Int.'!H46</f>
        <v>550</v>
      </c>
      <c r="E46" s="329">
        <f>'Open Int.'!I46</f>
        <v>0</v>
      </c>
      <c r="F46" s="191">
        <f>IF('Open Int.'!E46=0,0,'Open Int.'!H46/'Open Int.'!E46)</f>
        <v>0.058823529411764705</v>
      </c>
      <c r="G46" s="155">
        <v>0.058823529411764705</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161</v>
      </c>
      <c r="B47" s="188">
        <f>'Open Int.'!E47</f>
        <v>1718100</v>
      </c>
      <c r="C47" s="189">
        <f>'Open Int.'!F47</f>
        <v>6900</v>
      </c>
      <c r="D47" s="190">
        <f>'Open Int.'!H47</f>
        <v>55200</v>
      </c>
      <c r="E47" s="329">
        <f>'Open Int.'!I47</f>
        <v>0</v>
      </c>
      <c r="F47" s="191">
        <f>IF('Open Int.'!E47=0,0,'Open Int.'!H47/'Open Int.'!E47)</f>
        <v>0.0321285140562249</v>
      </c>
      <c r="G47" s="155">
        <v>0.03225806451612903</v>
      </c>
      <c r="H47" s="170">
        <f t="shared" si="0"/>
        <v>-0.004016064257028176</v>
      </c>
      <c r="I47" s="185">
        <f>IF(Volume!D47=0,0,Volume!F47/Volume!D47)</f>
        <v>0</v>
      </c>
      <c r="J47" s="176">
        <v>0.06666666666666667</v>
      </c>
      <c r="K47" s="170">
        <f t="shared" si="1"/>
        <v>-1</v>
      </c>
      <c r="L47" s="60"/>
      <c r="M47" s="6"/>
      <c r="N47" s="59"/>
      <c r="O47" s="3"/>
      <c r="P47" s="3"/>
      <c r="Q47" s="3"/>
      <c r="R47" s="3"/>
      <c r="S47" s="3"/>
      <c r="T47" s="3"/>
      <c r="U47" s="61"/>
      <c r="V47" s="3"/>
      <c r="W47" s="3"/>
      <c r="X47" s="3"/>
      <c r="Y47" s="3"/>
      <c r="Z47" s="3"/>
      <c r="AA47" s="2"/>
    </row>
    <row r="48" spans="1:27" s="7" customFormat="1" ht="15">
      <c r="A48" s="177" t="s">
        <v>390</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v>
      </c>
      <c r="B49" s="188">
        <f>'Open Int.'!E49</f>
        <v>962500</v>
      </c>
      <c r="C49" s="189">
        <f>'Open Int.'!F49</f>
        <v>62500</v>
      </c>
      <c r="D49" s="190">
        <f>'Open Int.'!H49</f>
        <v>137500</v>
      </c>
      <c r="E49" s="329">
        <f>'Open Int.'!I49</f>
        <v>8750</v>
      </c>
      <c r="F49" s="191">
        <f>IF('Open Int.'!E49=0,0,'Open Int.'!H49/'Open Int.'!E49)</f>
        <v>0.14285714285714285</v>
      </c>
      <c r="G49" s="155">
        <v>0.14305555555555555</v>
      </c>
      <c r="H49" s="170">
        <f t="shared" si="0"/>
        <v>-0.001386962552011091</v>
      </c>
      <c r="I49" s="185">
        <f>IF(Volume!D49=0,0,Volume!F49/Volume!D49)</f>
        <v>0.17647058823529413</v>
      </c>
      <c r="J49" s="176">
        <v>0.20869565217391303</v>
      </c>
      <c r="K49" s="170">
        <f t="shared" si="1"/>
        <v>-0.15441176470588225</v>
      </c>
      <c r="L49" s="60"/>
      <c r="M49" s="6"/>
      <c r="N49" s="59"/>
      <c r="O49" s="3"/>
      <c r="P49" s="3"/>
      <c r="Q49" s="3"/>
      <c r="R49" s="3"/>
      <c r="S49" s="3"/>
      <c r="T49" s="3"/>
      <c r="U49" s="61"/>
      <c r="V49" s="3"/>
      <c r="W49" s="3"/>
      <c r="X49" s="3"/>
      <c r="Y49" s="3"/>
      <c r="Z49" s="3"/>
      <c r="AA49" s="2"/>
    </row>
    <row r="50" spans="1:27" s="7" customFormat="1" ht="15">
      <c r="A50" s="177" t="s">
        <v>217</v>
      </c>
      <c r="B50" s="188">
        <f>'Open Int.'!E50</f>
        <v>24150</v>
      </c>
      <c r="C50" s="189">
        <f>'Open Int.'!F50</f>
        <v>0</v>
      </c>
      <c r="D50" s="190">
        <f>'Open Int.'!H50</f>
        <v>3150</v>
      </c>
      <c r="E50" s="329">
        <f>'Open Int.'!I50</f>
        <v>0</v>
      </c>
      <c r="F50" s="191">
        <f>IF('Open Int.'!E50=0,0,'Open Int.'!H50/'Open Int.'!E50)</f>
        <v>0.13043478260869565</v>
      </c>
      <c r="G50" s="155">
        <v>0.13043478260869565</v>
      </c>
      <c r="H50" s="170">
        <f t="shared" si="0"/>
        <v>0</v>
      </c>
      <c r="I50" s="185">
        <f>IF(Volume!D50=0,0,Volume!F50/Volume!D50)</f>
        <v>0</v>
      </c>
      <c r="J50" s="176">
        <v>2</v>
      </c>
      <c r="K50" s="170">
        <f t="shared" si="1"/>
        <v>-1</v>
      </c>
      <c r="L50" s="60"/>
      <c r="M50" s="6"/>
      <c r="N50" s="59"/>
      <c r="O50" s="3"/>
      <c r="P50" s="3"/>
      <c r="Q50" s="3"/>
      <c r="R50" s="3"/>
      <c r="S50" s="3"/>
      <c r="T50" s="3"/>
      <c r="U50" s="61"/>
      <c r="V50" s="3"/>
      <c r="W50" s="3"/>
      <c r="X50" s="3"/>
      <c r="Y50" s="3"/>
      <c r="Z50" s="3"/>
      <c r="AA50" s="2"/>
    </row>
    <row r="51" spans="1:27" s="7" customFormat="1" ht="15">
      <c r="A51" s="177" t="s">
        <v>162</v>
      </c>
      <c r="B51" s="188">
        <f>'Open Int.'!E51</f>
        <v>0</v>
      </c>
      <c r="C51" s="189">
        <f>'Open Int.'!F51</f>
        <v>0</v>
      </c>
      <c r="D51" s="190">
        <f>'Open Int.'!H51</f>
        <v>0</v>
      </c>
      <c r="E51" s="329">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285</v>
      </c>
      <c r="B52" s="188">
        <f>'Open Int.'!E52</f>
        <v>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183</v>
      </c>
      <c r="B53" s="188">
        <f>'Open Int.'!E53</f>
        <v>1900</v>
      </c>
      <c r="C53" s="189">
        <f>'Open Int.'!F53</f>
        <v>0</v>
      </c>
      <c r="D53" s="190">
        <f>'Open Int.'!H53</f>
        <v>0</v>
      </c>
      <c r="E53" s="329">
        <f>'Open Int.'!I53</f>
        <v>0</v>
      </c>
      <c r="F53" s="191">
        <f>IF('Open Int.'!E53=0,0,'Open Int.'!H53/'Open Int.'!E53)</f>
        <v>0</v>
      </c>
      <c r="G53" s="155">
        <v>0</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218</v>
      </c>
      <c r="B54" s="188">
        <f>'Open Int.'!E54</f>
        <v>367200</v>
      </c>
      <c r="C54" s="189">
        <f>'Open Int.'!F54</f>
        <v>13500</v>
      </c>
      <c r="D54" s="190">
        <f>'Open Int.'!H54</f>
        <v>97200</v>
      </c>
      <c r="E54" s="329">
        <f>'Open Int.'!I54</f>
        <v>-21600</v>
      </c>
      <c r="F54" s="191">
        <f>IF('Open Int.'!E54=0,0,'Open Int.'!H54/'Open Int.'!E54)</f>
        <v>0.2647058823529412</v>
      </c>
      <c r="G54" s="155">
        <v>0.33587786259541985</v>
      </c>
      <c r="H54" s="170">
        <f t="shared" si="0"/>
        <v>-0.21189839572192512</v>
      </c>
      <c r="I54" s="185">
        <f>IF(Volume!D54=0,0,Volume!F54/Volume!D54)</f>
        <v>1.0909090909090908</v>
      </c>
      <c r="J54" s="176">
        <v>1.4285714285714286</v>
      </c>
      <c r="K54" s="170">
        <f t="shared" si="1"/>
        <v>-0.23636363636363644</v>
      </c>
      <c r="L54" s="60"/>
      <c r="M54" s="6"/>
      <c r="N54" s="59"/>
      <c r="O54" s="3"/>
      <c r="P54" s="3"/>
      <c r="Q54" s="3"/>
      <c r="R54" s="3"/>
      <c r="S54" s="3"/>
      <c r="T54" s="3"/>
      <c r="U54" s="61"/>
      <c r="V54" s="3"/>
      <c r="W54" s="3"/>
      <c r="X54" s="3"/>
      <c r="Y54" s="3"/>
      <c r="Z54" s="3"/>
      <c r="AA54" s="2"/>
    </row>
    <row r="55" spans="1:27" s="7" customFormat="1" ht="15">
      <c r="A55" s="177" t="s">
        <v>407</v>
      </c>
      <c r="B55" s="188">
        <f>'Open Int.'!E55</f>
        <v>1496250</v>
      </c>
      <c r="C55" s="189">
        <f>'Open Int.'!F55</f>
        <v>26250</v>
      </c>
      <c r="D55" s="190">
        <f>'Open Int.'!H55</f>
        <v>630000</v>
      </c>
      <c r="E55" s="329">
        <f>'Open Int.'!I55</f>
        <v>31500</v>
      </c>
      <c r="F55" s="191">
        <f>IF('Open Int.'!E55=0,0,'Open Int.'!H55/'Open Int.'!E55)</f>
        <v>0.42105263157894735</v>
      </c>
      <c r="G55" s="155">
        <v>0.40714285714285714</v>
      </c>
      <c r="H55" s="170">
        <f t="shared" si="0"/>
        <v>0.03416435826408121</v>
      </c>
      <c r="I55" s="185">
        <f>IF(Volume!D55=0,0,Volume!F55/Volume!D55)</f>
        <v>0.125</v>
      </c>
      <c r="J55" s="176">
        <v>0.25</v>
      </c>
      <c r="K55" s="170">
        <f t="shared" si="1"/>
        <v>-0.5</v>
      </c>
      <c r="L55" s="60"/>
      <c r="M55" s="6"/>
      <c r="N55" s="59"/>
      <c r="O55" s="3"/>
      <c r="P55" s="3"/>
      <c r="Q55" s="3"/>
      <c r="R55" s="3"/>
      <c r="S55" s="3"/>
      <c r="T55" s="3"/>
      <c r="U55" s="61"/>
      <c r="V55" s="3"/>
      <c r="W55" s="3"/>
      <c r="X55" s="3"/>
      <c r="Y55" s="3"/>
      <c r="Z55" s="3"/>
      <c r="AA55" s="2"/>
    </row>
    <row r="56" spans="1:27" s="7" customFormat="1" ht="15">
      <c r="A56" s="177" t="s">
        <v>163</v>
      </c>
      <c r="B56" s="188">
        <f>'Open Int.'!E56</f>
        <v>24304</v>
      </c>
      <c r="C56" s="189">
        <f>'Open Int.'!F56</f>
        <v>744</v>
      </c>
      <c r="D56" s="190">
        <f>'Open Int.'!H56</f>
        <v>4216</v>
      </c>
      <c r="E56" s="329">
        <f>'Open Int.'!I56</f>
        <v>62</v>
      </c>
      <c r="F56" s="191">
        <f>IF('Open Int.'!E56=0,0,'Open Int.'!H56/'Open Int.'!E56)</f>
        <v>0.17346938775510204</v>
      </c>
      <c r="G56" s="155">
        <v>0.1763157894736842</v>
      </c>
      <c r="H56" s="170">
        <f t="shared" si="0"/>
        <v>-0.016143770941212277</v>
      </c>
      <c r="I56" s="185">
        <f>IF(Volume!D56=0,0,Volume!F56/Volume!D56)</f>
        <v>0.08695652173913043</v>
      </c>
      <c r="J56" s="176">
        <v>0.12903225806451613</v>
      </c>
      <c r="K56" s="170">
        <f t="shared" si="1"/>
        <v>-0.32608695652173914</v>
      </c>
      <c r="L56" s="60"/>
      <c r="M56" s="6"/>
      <c r="N56" s="59"/>
      <c r="O56" s="3"/>
      <c r="P56" s="3"/>
      <c r="Q56" s="3"/>
      <c r="R56" s="3"/>
      <c r="S56" s="3"/>
      <c r="T56" s="3"/>
      <c r="U56" s="61"/>
      <c r="V56" s="3"/>
      <c r="W56" s="3"/>
      <c r="X56" s="3"/>
      <c r="Y56" s="3"/>
      <c r="Z56" s="3"/>
      <c r="AA56" s="2"/>
    </row>
    <row r="57" spans="1:27" s="7" customFormat="1" ht="15">
      <c r="A57" s="177" t="s">
        <v>479</v>
      </c>
      <c r="B57" s="188">
        <f>'Open Int.'!E57</f>
        <v>2455600</v>
      </c>
      <c r="C57" s="189">
        <f>'Open Int.'!F57</f>
        <v>352400</v>
      </c>
      <c r="D57" s="190">
        <f>'Open Int.'!H57</f>
        <v>858000</v>
      </c>
      <c r="E57" s="329">
        <f>'Open Int.'!I57</f>
        <v>72800</v>
      </c>
      <c r="F57" s="191">
        <f>IF('Open Int.'!E57=0,0,'Open Int.'!H57/'Open Int.'!E57)</f>
        <v>0.34940544062550905</v>
      </c>
      <c r="G57" s="155">
        <v>0.37333586915176875</v>
      </c>
      <c r="H57" s="170">
        <f>IF(G57=0,0,(F57-G57)/G57)</f>
        <v>-0.06409892674023104</v>
      </c>
      <c r="I57" s="185">
        <f>IF(Volume!D57=0,0,Volume!F57/Volume!D57)</f>
        <v>0.2179176755447942</v>
      </c>
      <c r="J57" s="176">
        <v>0.19590204897551225</v>
      </c>
      <c r="K57" s="170">
        <f t="shared" si="1"/>
        <v>0.11238078766615602</v>
      </c>
      <c r="L57" s="60"/>
      <c r="M57" s="6"/>
      <c r="N57" s="59"/>
      <c r="O57" s="3"/>
      <c r="P57" s="3"/>
      <c r="Q57" s="3"/>
      <c r="R57" s="3"/>
      <c r="S57" s="3"/>
      <c r="T57" s="3"/>
      <c r="U57" s="61"/>
      <c r="V57" s="3"/>
      <c r="W57" s="3"/>
      <c r="X57" s="3"/>
      <c r="Y57" s="3"/>
      <c r="Z57" s="3"/>
      <c r="AA57" s="2"/>
    </row>
    <row r="58" spans="1:27" s="7" customFormat="1" ht="15">
      <c r="A58" s="177" t="s">
        <v>194</v>
      </c>
      <c r="B58" s="188">
        <f>'Open Int.'!E58</f>
        <v>84000</v>
      </c>
      <c r="C58" s="189">
        <f>'Open Int.'!F58</f>
        <v>800</v>
      </c>
      <c r="D58" s="190">
        <f>'Open Int.'!H58</f>
        <v>3600</v>
      </c>
      <c r="E58" s="329">
        <f>'Open Int.'!I58</f>
        <v>0</v>
      </c>
      <c r="F58" s="191">
        <f>IF('Open Int.'!E58=0,0,'Open Int.'!H58/'Open Int.'!E58)</f>
        <v>0.04285714285714286</v>
      </c>
      <c r="G58" s="155">
        <v>0.04326923076923077</v>
      </c>
      <c r="H58" s="170">
        <f t="shared" si="0"/>
        <v>-0.00952380952380949</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408</v>
      </c>
      <c r="B59" s="188">
        <f>'Open Int.'!E59</f>
        <v>0</v>
      </c>
      <c r="C59" s="189">
        <f>'Open Int.'!F59</f>
        <v>0</v>
      </c>
      <c r="D59" s="190">
        <f>'Open Int.'!H59</f>
        <v>0</v>
      </c>
      <c r="E59" s="329">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409</v>
      </c>
      <c r="B60" s="188">
        <f>'Open Int.'!E60</f>
        <v>600</v>
      </c>
      <c r="C60" s="189">
        <f>'Open Int.'!F60</f>
        <v>0</v>
      </c>
      <c r="D60" s="190">
        <f>'Open Int.'!H60</f>
        <v>0</v>
      </c>
      <c r="E60" s="329">
        <f>'Open Int.'!I60</f>
        <v>0</v>
      </c>
      <c r="F60" s="191">
        <f>IF('Open Int.'!E60=0,0,'Open Int.'!H60/'Open Int.'!E60)</f>
        <v>0</v>
      </c>
      <c r="G60" s="155">
        <v>0</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219</v>
      </c>
      <c r="B61" s="188">
        <f>'Open Int.'!E61</f>
        <v>369600</v>
      </c>
      <c r="C61" s="189">
        <f>'Open Int.'!F61</f>
        <v>-2400</v>
      </c>
      <c r="D61" s="190">
        <f>'Open Int.'!H61</f>
        <v>24000</v>
      </c>
      <c r="E61" s="329">
        <f>'Open Int.'!I61</f>
        <v>0</v>
      </c>
      <c r="F61" s="191">
        <f>IF('Open Int.'!E61=0,0,'Open Int.'!H61/'Open Int.'!E61)</f>
        <v>0.06493506493506493</v>
      </c>
      <c r="G61" s="155">
        <v>0.06451612903225806</v>
      </c>
      <c r="H61" s="170">
        <f t="shared" si="0"/>
        <v>0.006493506493506426</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164</v>
      </c>
      <c r="B62" s="188">
        <f>'Open Int.'!E62</f>
        <v>1480300</v>
      </c>
      <c r="C62" s="189">
        <f>'Open Int.'!F62</f>
        <v>5650</v>
      </c>
      <c r="D62" s="190">
        <f>'Open Int.'!H62</f>
        <v>67800</v>
      </c>
      <c r="E62" s="329">
        <f>'Open Int.'!I62</f>
        <v>0</v>
      </c>
      <c r="F62" s="191">
        <f>IF('Open Int.'!E62=0,0,'Open Int.'!H62/'Open Int.'!E62)</f>
        <v>0.04580152671755725</v>
      </c>
      <c r="G62" s="155">
        <v>0.04597701149425287</v>
      </c>
      <c r="H62" s="170">
        <f t="shared" si="0"/>
        <v>-0.0038167938931297583</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165</v>
      </c>
      <c r="B63" s="188">
        <f>'Open Int.'!E63</f>
        <v>9100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410</v>
      </c>
      <c r="B64" s="188">
        <f>'Open Int.'!E64</f>
        <v>300</v>
      </c>
      <c r="C64" s="189">
        <f>'Open Int.'!F64</f>
        <v>150</v>
      </c>
      <c r="D64" s="190">
        <f>'Open Int.'!H64</f>
        <v>0</v>
      </c>
      <c r="E64" s="329">
        <f>'Open Int.'!I64</f>
        <v>0</v>
      </c>
      <c r="F64" s="191">
        <f>IF('Open Int.'!E64=0,0,'Open Int.'!H64/'Open Int.'!E64)</f>
        <v>0</v>
      </c>
      <c r="G64" s="155">
        <v>0</v>
      </c>
      <c r="H64" s="170">
        <f t="shared" si="0"/>
        <v>0</v>
      </c>
      <c r="I64" s="185">
        <f>IF(Volume!D64=0,0,Volume!F64/Volume!D64)</f>
        <v>0</v>
      </c>
      <c r="J64" s="176">
        <v>0</v>
      </c>
      <c r="K64" s="170">
        <f t="shared" si="1"/>
        <v>0</v>
      </c>
      <c r="L64" s="60"/>
      <c r="M64" s="6"/>
      <c r="N64" s="59"/>
      <c r="O64" s="3"/>
      <c r="P64" s="3"/>
      <c r="Q64" s="3"/>
      <c r="R64" s="3"/>
      <c r="S64" s="3"/>
      <c r="T64" s="3"/>
      <c r="U64" s="61"/>
      <c r="V64" s="3"/>
      <c r="W64" s="3"/>
      <c r="X64" s="3"/>
      <c r="Y64" s="3"/>
      <c r="Z64" s="3"/>
      <c r="AA64" s="2"/>
    </row>
    <row r="65" spans="1:27" s="7" customFormat="1" ht="15">
      <c r="A65" s="177" t="s">
        <v>89</v>
      </c>
      <c r="B65" s="188">
        <f>'Open Int.'!E65</f>
        <v>80250</v>
      </c>
      <c r="C65" s="189">
        <f>'Open Int.'!F65</f>
        <v>-1500</v>
      </c>
      <c r="D65" s="190">
        <f>'Open Int.'!H65</f>
        <v>27000</v>
      </c>
      <c r="E65" s="329">
        <f>'Open Int.'!I65</f>
        <v>5250</v>
      </c>
      <c r="F65" s="191">
        <f>IF('Open Int.'!E65=0,0,'Open Int.'!H65/'Open Int.'!E65)</f>
        <v>0.3364485981308411</v>
      </c>
      <c r="G65" s="155">
        <v>0.26605504587155965</v>
      </c>
      <c r="H65" s="170">
        <f t="shared" si="0"/>
        <v>0.26458266194005786</v>
      </c>
      <c r="I65" s="185">
        <f>IF(Volume!D65=0,0,Volume!F65/Volume!D65)</f>
        <v>0.3125</v>
      </c>
      <c r="J65" s="176">
        <v>0.017241379310344827</v>
      </c>
      <c r="K65" s="170">
        <f t="shared" si="1"/>
        <v>17.125</v>
      </c>
      <c r="L65" s="60"/>
      <c r="M65" s="6"/>
      <c r="N65" s="59"/>
      <c r="O65" s="3"/>
      <c r="P65" s="3"/>
      <c r="Q65" s="3"/>
      <c r="R65" s="3"/>
      <c r="S65" s="3"/>
      <c r="T65" s="3"/>
      <c r="U65" s="61"/>
      <c r="V65" s="3"/>
      <c r="W65" s="3"/>
      <c r="X65" s="3"/>
      <c r="Y65" s="3"/>
      <c r="Z65" s="3"/>
      <c r="AA65" s="2"/>
    </row>
    <row r="66" spans="1:27" s="7" customFormat="1" ht="15">
      <c r="A66" s="177" t="s">
        <v>286</v>
      </c>
      <c r="B66" s="188">
        <f>'Open Int.'!E66</f>
        <v>82000</v>
      </c>
      <c r="C66" s="189">
        <f>'Open Int.'!F66</f>
        <v>4000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411</v>
      </c>
      <c r="B67" s="188">
        <f>'Open Int.'!E67</f>
        <v>350</v>
      </c>
      <c r="C67" s="189">
        <f>'Open Int.'!F67</f>
        <v>0</v>
      </c>
      <c r="D67" s="190">
        <f>'Open Int.'!H67</f>
        <v>0</v>
      </c>
      <c r="E67" s="329">
        <f>'Open Int.'!I67</f>
        <v>0</v>
      </c>
      <c r="F67" s="191">
        <f>IF('Open Int.'!E67=0,0,'Open Int.'!H67/'Open Int.'!E67)</f>
        <v>0</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270</v>
      </c>
      <c r="B68" s="188">
        <f>'Open Int.'!E68</f>
        <v>18000</v>
      </c>
      <c r="C68" s="189">
        <f>'Open Int.'!F68</f>
        <v>0</v>
      </c>
      <c r="D68" s="190">
        <f>'Open Int.'!H68</f>
        <v>1200</v>
      </c>
      <c r="E68" s="329">
        <f>'Open Int.'!I68</f>
        <v>0</v>
      </c>
      <c r="F68" s="191">
        <f>IF('Open Int.'!E68=0,0,'Open Int.'!H68/'Open Int.'!E68)</f>
        <v>0.06666666666666667</v>
      </c>
      <c r="G68" s="155">
        <v>0.06666666666666667</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220</v>
      </c>
      <c r="B69" s="188">
        <f>'Open Int.'!E69</f>
        <v>1800</v>
      </c>
      <c r="C69" s="189">
        <f>'Open Int.'!F69</f>
        <v>0</v>
      </c>
      <c r="D69" s="190">
        <f>'Open Int.'!H69</f>
        <v>0</v>
      </c>
      <c r="E69" s="329">
        <f>'Open Int.'!I69</f>
        <v>0</v>
      </c>
      <c r="F69" s="191">
        <f>IF('Open Int.'!E69=0,0,'Open Int.'!H69/'Open Int.'!E69)</f>
        <v>0</v>
      </c>
      <c r="G69" s="155">
        <v>0</v>
      </c>
      <c r="H69" s="170">
        <f t="shared" si="0"/>
        <v>0</v>
      </c>
      <c r="I69" s="185">
        <f>IF(Volume!D69=0,0,Volume!F69/Volume!D69)</f>
        <v>0</v>
      </c>
      <c r="J69" s="176">
        <v>0</v>
      </c>
      <c r="K69" s="170">
        <f t="shared" si="1"/>
        <v>0</v>
      </c>
      <c r="L69" s="60"/>
      <c r="M69" s="6"/>
      <c r="N69" s="59"/>
      <c r="O69" s="3"/>
      <c r="P69" s="3"/>
      <c r="Q69" s="3"/>
      <c r="R69" s="3"/>
      <c r="S69" s="3"/>
      <c r="T69" s="3"/>
      <c r="U69" s="61"/>
      <c r="V69" s="3"/>
      <c r="W69" s="3"/>
      <c r="X69" s="3"/>
      <c r="Y69" s="3"/>
      <c r="Z69" s="3"/>
      <c r="AA69" s="2"/>
    </row>
    <row r="70" spans="1:27" s="7" customFormat="1" ht="15">
      <c r="A70" s="177" t="s">
        <v>232</v>
      </c>
      <c r="B70" s="188">
        <f>'Open Int.'!E70</f>
        <v>2016000</v>
      </c>
      <c r="C70" s="189">
        <f>'Open Int.'!F70</f>
        <v>-73000</v>
      </c>
      <c r="D70" s="190">
        <f>'Open Int.'!H70</f>
        <v>1143000</v>
      </c>
      <c r="E70" s="329">
        <f>'Open Int.'!I70</f>
        <v>-29000</v>
      </c>
      <c r="F70" s="191">
        <f>IF('Open Int.'!E70=0,0,'Open Int.'!H70/'Open Int.'!E70)</f>
        <v>0.5669642857142857</v>
      </c>
      <c r="G70" s="155">
        <v>0.5610339875538535</v>
      </c>
      <c r="H70" s="170">
        <f t="shared" si="0"/>
        <v>0.01057030107264754</v>
      </c>
      <c r="I70" s="185">
        <f>IF(Volume!D70=0,0,Volume!F70/Volume!D70)</f>
        <v>0.5714285714285714</v>
      </c>
      <c r="J70" s="176">
        <v>0.4682080924855491</v>
      </c>
      <c r="K70" s="170">
        <f t="shared" si="1"/>
        <v>0.22045855379188709</v>
      </c>
      <c r="L70" s="60"/>
      <c r="M70" s="6"/>
      <c r="N70" s="59"/>
      <c r="O70" s="3"/>
      <c r="P70" s="3"/>
      <c r="Q70" s="3"/>
      <c r="R70" s="3"/>
      <c r="S70" s="3"/>
      <c r="T70" s="3"/>
      <c r="U70" s="61"/>
      <c r="V70" s="3"/>
      <c r="W70" s="3"/>
      <c r="X70" s="3"/>
      <c r="Y70" s="3"/>
      <c r="Z70" s="3"/>
      <c r="AA70" s="2"/>
    </row>
    <row r="71" spans="1:27" s="7" customFormat="1" ht="15">
      <c r="A71" s="177" t="s">
        <v>166</v>
      </c>
      <c r="B71" s="188">
        <f>'Open Int.'!E71</f>
        <v>271400</v>
      </c>
      <c r="C71" s="189">
        <f>'Open Int.'!F71</f>
        <v>2950</v>
      </c>
      <c r="D71" s="190">
        <f>'Open Int.'!H71</f>
        <v>53100</v>
      </c>
      <c r="E71" s="329">
        <f>'Open Int.'!I71</f>
        <v>0</v>
      </c>
      <c r="F71" s="191">
        <f>IF('Open Int.'!E71=0,0,'Open Int.'!H71/'Open Int.'!E71)</f>
        <v>0.1956521739130435</v>
      </c>
      <c r="G71" s="155">
        <v>0.1978021978021978</v>
      </c>
      <c r="H71" s="170">
        <f t="shared" si="0"/>
        <v>-0.010869565217391217</v>
      </c>
      <c r="I71" s="185">
        <f>IF(Volume!D71=0,0,Volume!F71/Volume!D71)</f>
        <v>0</v>
      </c>
      <c r="J71" s="176">
        <v>0</v>
      </c>
      <c r="K71" s="170">
        <f t="shared" si="1"/>
        <v>0</v>
      </c>
      <c r="L71" s="60"/>
      <c r="M71" s="6"/>
      <c r="N71" s="59"/>
      <c r="O71" s="3"/>
      <c r="P71" s="3"/>
      <c r="Q71" s="3"/>
      <c r="R71" s="3"/>
      <c r="S71" s="3"/>
      <c r="T71" s="3"/>
      <c r="U71" s="61"/>
      <c r="V71" s="3"/>
      <c r="W71" s="3"/>
      <c r="X71" s="3"/>
      <c r="Y71" s="3"/>
      <c r="Z71" s="3"/>
      <c r="AA71" s="2"/>
    </row>
    <row r="72" spans="1:27" s="7" customFormat="1" ht="15">
      <c r="A72" s="177" t="s">
        <v>221</v>
      </c>
      <c r="B72" s="188">
        <f>'Open Int.'!E72</f>
        <v>616</v>
      </c>
      <c r="C72" s="189">
        <f>'Open Int.'!F72</f>
        <v>0</v>
      </c>
      <c r="D72" s="190">
        <f>'Open Int.'!H72</f>
        <v>0</v>
      </c>
      <c r="E72" s="329">
        <f>'Open Int.'!I72</f>
        <v>0</v>
      </c>
      <c r="F72" s="191">
        <f>IF('Open Int.'!E72=0,0,'Open Int.'!H72/'Open Int.'!E72)</f>
        <v>0</v>
      </c>
      <c r="G72" s="155">
        <v>0</v>
      </c>
      <c r="H72" s="170">
        <f aca="true" t="shared" si="2" ref="H72:H136">IF(G72=0,0,(F72-G72)/G72)</f>
        <v>0</v>
      </c>
      <c r="I72" s="185">
        <f>IF(Volume!D72=0,0,Volume!F72/Volume!D72)</f>
        <v>0</v>
      </c>
      <c r="J72" s="176">
        <v>0</v>
      </c>
      <c r="K72" s="170">
        <f aca="true" t="shared" si="3" ref="K72:K136">IF(J72=0,0,(I72-J72)/J72)</f>
        <v>0</v>
      </c>
      <c r="L72" s="60"/>
      <c r="M72" s="6"/>
      <c r="N72" s="59"/>
      <c r="O72" s="3"/>
      <c r="P72" s="3"/>
      <c r="Q72" s="3"/>
      <c r="R72" s="3"/>
      <c r="S72" s="3"/>
      <c r="T72" s="3"/>
      <c r="U72" s="61"/>
      <c r="V72" s="3"/>
      <c r="W72" s="3"/>
      <c r="X72" s="3"/>
      <c r="Y72" s="3"/>
      <c r="Z72" s="3"/>
      <c r="AA72" s="2"/>
    </row>
    <row r="73" spans="1:27" s="7" customFormat="1" ht="15">
      <c r="A73" s="177" t="s">
        <v>287</v>
      </c>
      <c r="B73" s="188">
        <f>'Open Int.'!E73</f>
        <v>270000</v>
      </c>
      <c r="C73" s="189">
        <f>'Open Int.'!F73</f>
        <v>-10500</v>
      </c>
      <c r="D73" s="190">
        <f>'Open Int.'!H73</f>
        <v>33000</v>
      </c>
      <c r="E73" s="329">
        <f>'Open Int.'!I73</f>
        <v>1500</v>
      </c>
      <c r="F73" s="191">
        <f>IF('Open Int.'!E73=0,0,'Open Int.'!H73/'Open Int.'!E73)</f>
        <v>0.12222222222222222</v>
      </c>
      <c r="G73" s="155">
        <v>0.11229946524064172</v>
      </c>
      <c r="H73" s="170">
        <f t="shared" si="2"/>
        <v>0.08835978835978828</v>
      </c>
      <c r="I73" s="185">
        <f>IF(Volume!D73=0,0,Volume!F73/Volume!D73)</f>
        <v>0.045454545454545456</v>
      </c>
      <c r="J73" s="176">
        <v>0</v>
      </c>
      <c r="K73" s="170">
        <f t="shared" si="3"/>
        <v>0</v>
      </c>
      <c r="L73" s="60"/>
      <c r="M73" s="6"/>
      <c r="N73" s="59"/>
      <c r="O73" s="3"/>
      <c r="P73" s="3"/>
      <c r="Q73" s="3"/>
      <c r="R73" s="3"/>
      <c r="S73" s="3"/>
      <c r="T73" s="3"/>
      <c r="U73" s="61"/>
      <c r="V73" s="3"/>
      <c r="W73" s="3"/>
      <c r="X73" s="3"/>
      <c r="Y73" s="3"/>
      <c r="Z73" s="3"/>
      <c r="AA73" s="2"/>
    </row>
    <row r="74" spans="1:27" s="7" customFormat="1" ht="15">
      <c r="A74" s="177" t="s">
        <v>288</v>
      </c>
      <c r="B74" s="188">
        <f>'Open Int.'!E74</f>
        <v>39200</v>
      </c>
      <c r="C74" s="189">
        <f>'Open Int.'!F74</f>
        <v>0</v>
      </c>
      <c r="D74" s="190">
        <f>'Open Int.'!H74</f>
        <v>0</v>
      </c>
      <c r="E74" s="329">
        <f>'Open Int.'!I74</f>
        <v>0</v>
      </c>
      <c r="F74" s="191">
        <f>IF('Open Int.'!E74=0,0,'Open Int.'!H74/'Open Int.'!E74)</f>
        <v>0</v>
      </c>
      <c r="G74" s="155">
        <v>0</v>
      </c>
      <c r="H74" s="170">
        <f t="shared" si="2"/>
        <v>0</v>
      </c>
      <c r="I74" s="185">
        <f>IF(Volume!D74=0,0,Volume!F74/Volume!D74)</f>
        <v>0</v>
      </c>
      <c r="J74" s="176">
        <v>0</v>
      </c>
      <c r="K74" s="170">
        <f t="shared" si="3"/>
        <v>0</v>
      </c>
      <c r="L74" s="60"/>
      <c r="M74" s="6"/>
      <c r="N74" s="59"/>
      <c r="O74" s="3"/>
      <c r="P74" s="3"/>
      <c r="Q74" s="3"/>
      <c r="R74" s="3"/>
      <c r="S74" s="3"/>
      <c r="T74" s="3"/>
      <c r="U74" s="61"/>
      <c r="V74" s="3"/>
      <c r="W74" s="3"/>
      <c r="X74" s="3"/>
      <c r="Y74" s="3"/>
      <c r="Z74" s="3"/>
      <c r="AA74" s="2"/>
    </row>
    <row r="75" spans="1:27" s="7" customFormat="1" ht="15">
      <c r="A75" s="177" t="s">
        <v>195</v>
      </c>
      <c r="B75" s="188">
        <f>'Open Int.'!E75</f>
        <v>1105232</v>
      </c>
      <c r="C75" s="189">
        <f>'Open Int.'!F75</f>
        <v>-202076</v>
      </c>
      <c r="D75" s="190">
        <f>'Open Int.'!H75</f>
        <v>408276</v>
      </c>
      <c r="E75" s="329">
        <f>'Open Int.'!I75</f>
        <v>-2062</v>
      </c>
      <c r="F75" s="191">
        <f>IF('Open Int.'!E75=0,0,'Open Int.'!H75/'Open Int.'!E75)</f>
        <v>0.3694029850746269</v>
      </c>
      <c r="G75" s="155">
        <v>0.3138801261829653</v>
      </c>
      <c r="H75" s="170">
        <f t="shared" si="2"/>
        <v>0.17689192229805753</v>
      </c>
      <c r="I75" s="185">
        <f>IF(Volume!D75=0,0,Volume!F75/Volume!D75)</f>
        <v>0.25654450261780104</v>
      </c>
      <c r="J75" s="176">
        <v>0.33047210300429186</v>
      </c>
      <c r="K75" s="170">
        <f t="shared" si="3"/>
        <v>-0.22370299857210857</v>
      </c>
      <c r="L75" s="60"/>
      <c r="M75" s="6"/>
      <c r="N75" s="59"/>
      <c r="O75" s="3"/>
      <c r="P75" s="3"/>
      <c r="Q75" s="3"/>
      <c r="R75" s="3"/>
      <c r="S75" s="3"/>
      <c r="T75" s="3"/>
      <c r="U75" s="61"/>
      <c r="V75" s="3"/>
      <c r="W75" s="3"/>
      <c r="X75" s="3"/>
      <c r="Y75" s="3"/>
      <c r="Z75" s="3"/>
      <c r="AA75" s="2"/>
    </row>
    <row r="76" spans="1:27" s="7" customFormat="1" ht="15">
      <c r="A76" s="177" t="s">
        <v>289</v>
      </c>
      <c r="B76" s="188">
        <f>'Open Int.'!E76</f>
        <v>196000</v>
      </c>
      <c r="C76" s="189">
        <f>'Open Int.'!F76</f>
        <v>7000</v>
      </c>
      <c r="D76" s="190">
        <f>'Open Int.'!H76</f>
        <v>33600</v>
      </c>
      <c r="E76" s="329">
        <f>'Open Int.'!I76</f>
        <v>0</v>
      </c>
      <c r="F76" s="191">
        <f>IF('Open Int.'!E76=0,0,'Open Int.'!H76/'Open Int.'!E76)</f>
        <v>0.17142857142857143</v>
      </c>
      <c r="G76" s="155">
        <v>0.17777777777777778</v>
      </c>
      <c r="H76" s="170">
        <f t="shared" si="2"/>
        <v>-0.03571428571428574</v>
      </c>
      <c r="I76" s="185">
        <f>IF(Volume!D76=0,0,Volume!F76/Volume!D76)</f>
        <v>0.037037037037037035</v>
      </c>
      <c r="J76" s="176">
        <v>0</v>
      </c>
      <c r="K76" s="170">
        <f t="shared" si="3"/>
        <v>0</v>
      </c>
      <c r="L76" s="60"/>
      <c r="M76" s="6"/>
      <c r="N76" s="59"/>
      <c r="O76" s="3"/>
      <c r="P76" s="3"/>
      <c r="Q76" s="3"/>
      <c r="R76" s="3"/>
      <c r="S76" s="3"/>
      <c r="T76" s="3"/>
      <c r="U76" s="61"/>
      <c r="V76" s="3"/>
      <c r="W76" s="3"/>
      <c r="X76" s="3"/>
      <c r="Y76" s="3"/>
      <c r="Z76" s="3"/>
      <c r="AA76" s="2"/>
    </row>
    <row r="77" spans="1:27" s="7" customFormat="1" ht="15">
      <c r="A77" s="177" t="s">
        <v>197</v>
      </c>
      <c r="B77" s="188">
        <f>'Open Int.'!E77</f>
        <v>18200</v>
      </c>
      <c r="C77" s="189">
        <f>'Open Int.'!F77</f>
        <v>1300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4</v>
      </c>
      <c r="B78" s="188">
        <f>'Open Int.'!E78</f>
        <v>750</v>
      </c>
      <c r="C78" s="189">
        <f>'Open Int.'!F78</f>
        <v>150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79</v>
      </c>
      <c r="B79" s="188">
        <f>'Open Int.'!E79</f>
        <v>2200</v>
      </c>
      <c r="C79" s="189">
        <f>'Open Int.'!F79</f>
        <v>0</v>
      </c>
      <c r="D79" s="190">
        <f>'Open Int.'!H79</f>
        <v>200</v>
      </c>
      <c r="E79" s="329">
        <f>'Open Int.'!I79</f>
        <v>0</v>
      </c>
      <c r="F79" s="191">
        <f>IF('Open Int.'!E79=0,0,'Open Int.'!H79/'Open Int.'!E79)</f>
        <v>0.09090909090909091</v>
      </c>
      <c r="G79" s="155">
        <v>0.09090909090909091</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196</v>
      </c>
      <c r="B80" s="188">
        <f>'Open Int.'!E80</f>
        <v>2800</v>
      </c>
      <c r="C80" s="189">
        <f>'Open Int.'!F80</f>
        <v>0</v>
      </c>
      <c r="D80" s="190">
        <f>'Open Int.'!H80</f>
        <v>800</v>
      </c>
      <c r="E80" s="329">
        <f>'Open Int.'!I80</f>
        <v>0</v>
      </c>
      <c r="F80" s="191">
        <f>IF('Open Int.'!E80=0,0,'Open Int.'!H80/'Open Int.'!E80)</f>
        <v>0.2857142857142857</v>
      </c>
      <c r="G80" s="155">
        <v>0.2857142857142857</v>
      </c>
      <c r="H80" s="170">
        <f t="shared" si="2"/>
        <v>0</v>
      </c>
      <c r="I80" s="185">
        <f>IF(Volume!D80=0,0,Volume!F80/Volume!D80)</f>
        <v>0</v>
      </c>
      <c r="J80" s="176">
        <v>0</v>
      </c>
      <c r="K80" s="170">
        <f t="shared" si="3"/>
        <v>0</v>
      </c>
      <c r="L80" s="60"/>
      <c r="M80" s="6"/>
      <c r="N80" s="59"/>
      <c r="O80" s="3"/>
      <c r="P80" s="3"/>
      <c r="Q80" s="3"/>
      <c r="R80" s="3"/>
      <c r="S80" s="3"/>
      <c r="T80" s="3"/>
      <c r="U80" s="61"/>
      <c r="V80" s="3"/>
      <c r="W80" s="3"/>
      <c r="X80" s="3"/>
      <c r="Y80" s="3"/>
      <c r="Z80" s="3"/>
      <c r="AA80" s="2"/>
    </row>
    <row r="81" spans="1:27" s="7" customFormat="1" ht="15">
      <c r="A81" s="177" t="s">
        <v>5</v>
      </c>
      <c r="B81" s="188">
        <f>'Open Int.'!E81</f>
        <v>3585560</v>
      </c>
      <c r="C81" s="189">
        <f>'Open Int.'!F81</f>
        <v>478500</v>
      </c>
      <c r="D81" s="190">
        <f>'Open Int.'!H81</f>
        <v>1971420</v>
      </c>
      <c r="E81" s="329">
        <f>'Open Int.'!I81</f>
        <v>320595</v>
      </c>
      <c r="F81" s="191">
        <f>IF('Open Int.'!E81=0,0,'Open Int.'!H81/'Open Int.'!E81)</f>
        <v>0.5498220640569395</v>
      </c>
      <c r="G81" s="155">
        <v>0.5313141683778234</v>
      </c>
      <c r="H81" s="170">
        <f t="shared" si="2"/>
        <v>0.03483418433132178</v>
      </c>
      <c r="I81" s="185">
        <f>IF(Volume!D81=0,0,Volume!F81/Volume!D81)</f>
        <v>0.26383763837638374</v>
      </c>
      <c r="J81" s="176">
        <v>0.33970276008492567</v>
      </c>
      <c r="K81" s="170">
        <f t="shared" si="3"/>
        <v>-0.2233279520295203</v>
      </c>
      <c r="L81" s="60"/>
      <c r="M81" s="6"/>
      <c r="N81" s="59"/>
      <c r="O81" s="3"/>
      <c r="P81" s="3"/>
      <c r="Q81" s="3"/>
      <c r="R81" s="3"/>
      <c r="S81" s="3"/>
      <c r="T81" s="3"/>
      <c r="U81" s="61"/>
      <c r="V81" s="3"/>
      <c r="W81" s="3"/>
      <c r="X81" s="3"/>
      <c r="Y81" s="3"/>
      <c r="Z81" s="3"/>
      <c r="AA81" s="2"/>
    </row>
    <row r="82" spans="1:27" s="7" customFormat="1" ht="15">
      <c r="A82" s="177" t="s">
        <v>198</v>
      </c>
      <c r="B82" s="188">
        <f>'Open Int.'!E82</f>
        <v>226200</v>
      </c>
      <c r="C82" s="189">
        <f>'Open Int.'!F82</f>
        <v>2600</v>
      </c>
      <c r="D82" s="190">
        <f>'Open Int.'!H82</f>
        <v>14300</v>
      </c>
      <c r="E82" s="329">
        <f>'Open Int.'!I82</f>
        <v>0</v>
      </c>
      <c r="F82" s="191">
        <f>IF('Open Int.'!E82=0,0,'Open Int.'!H82/'Open Int.'!E82)</f>
        <v>0.06321839080459771</v>
      </c>
      <c r="G82" s="155">
        <v>0.06395348837209303</v>
      </c>
      <c r="H82" s="170">
        <f t="shared" si="2"/>
        <v>-0.011494252873563163</v>
      </c>
      <c r="I82" s="185">
        <f>IF(Volume!D82=0,0,Volume!F82/Volume!D82)</f>
        <v>0</v>
      </c>
      <c r="J82" s="176">
        <v>0</v>
      </c>
      <c r="K82" s="170">
        <f t="shared" si="3"/>
        <v>0</v>
      </c>
      <c r="L82" s="60"/>
      <c r="M82" s="6"/>
      <c r="N82" s="59"/>
      <c r="O82" s="3"/>
      <c r="P82" s="3"/>
      <c r="Q82" s="3"/>
      <c r="R82" s="3"/>
      <c r="S82" s="3"/>
      <c r="T82" s="3"/>
      <c r="U82" s="61"/>
      <c r="V82" s="3"/>
      <c r="W82" s="3"/>
      <c r="X82" s="3"/>
      <c r="Y82" s="3"/>
      <c r="Z82" s="3"/>
      <c r="AA82" s="2"/>
    </row>
    <row r="83" spans="1:27" s="7" customFormat="1" ht="15">
      <c r="A83" s="193" t="s">
        <v>396</v>
      </c>
      <c r="B83" s="188">
        <f>'Open Int.'!E83</f>
        <v>250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201" t="s">
        <v>487</v>
      </c>
      <c r="B84" s="188">
        <f>'Open Int.'!E84</f>
        <v>1480000</v>
      </c>
      <c r="C84" s="189">
        <f>'Open Int.'!F84</f>
        <v>1480000</v>
      </c>
      <c r="D84" s="190">
        <f>'Open Int.'!H84</f>
        <v>190000</v>
      </c>
      <c r="E84" s="329">
        <f>'Open Int.'!I84</f>
        <v>190000</v>
      </c>
      <c r="F84" s="191">
        <f>IF('Open Int.'!E84=0,0,'Open Int.'!H84/'Open Int.'!E84)</f>
        <v>0.12837837837837837</v>
      </c>
      <c r="G84" s="155">
        <v>0.13241379310344828</v>
      </c>
      <c r="H84" s="170">
        <f>IF(G84=0,0,(F84-G84)/G84)</f>
        <v>-0.030475788288288366</v>
      </c>
      <c r="I84" s="185">
        <f>IF(Volume!D84=0,0,Volume!F84/Volume!D84)</f>
        <v>0.01904761904761905</v>
      </c>
      <c r="J84" s="176">
        <v>0.057692307692307696</v>
      </c>
      <c r="K84" s="170">
        <f>IF(J84=0,0,(I84-J84)/J84)</f>
        <v>-0.6698412698412698</v>
      </c>
      <c r="L84" s="60"/>
      <c r="M84" s="6"/>
      <c r="N84" s="59"/>
      <c r="O84" s="3"/>
      <c r="P84" s="3"/>
      <c r="Q84" s="3"/>
      <c r="R84" s="3"/>
      <c r="S84" s="3"/>
      <c r="T84" s="3"/>
      <c r="U84" s="61"/>
      <c r="V84" s="3"/>
      <c r="W84" s="3"/>
      <c r="X84" s="3"/>
      <c r="Y84" s="3"/>
      <c r="Z84" s="3"/>
      <c r="AA84" s="2"/>
    </row>
    <row r="85" spans="1:27" s="7" customFormat="1" ht="15">
      <c r="A85" s="177" t="s">
        <v>412</v>
      </c>
      <c r="B85" s="188">
        <f>'Open Int.'!E85</f>
        <v>716250</v>
      </c>
      <c r="C85" s="189">
        <f>'Open Int.'!F85</f>
        <v>7500</v>
      </c>
      <c r="D85" s="190">
        <f>'Open Int.'!H85</f>
        <v>3750</v>
      </c>
      <c r="E85" s="329">
        <f>'Open Int.'!I85</f>
        <v>0</v>
      </c>
      <c r="F85" s="191">
        <f>IF('Open Int.'!E85=0,0,'Open Int.'!H85/'Open Int.'!E85)</f>
        <v>0.005235602094240838</v>
      </c>
      <c r="G85" s="155">
        <v>0.005291005291005291</v>
      </c>
      <c r="H85" s="170">
        <f t="shared" si="2"/>
        <v>-0.01047120418848156</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201" t="s">
        <v>468</v>
      </c>
      <c r="B86" s="188">
        <f>'Open Int.'!E86</f>
        <v>750</v>
      </c>
      <c r="C86" s="189">
        <f>'Open Int.'!F86</f>
        <v>0</v>
      </c>
      <c r="D86" s="190">
        <f>'Open Int.'!H86</f>
        <v>0</v>
      </c>
      <c r="E86" s="329">
        <f>'Open Int.'!I86</f>
        <v>0</v>
      </c>
      <c r="F86" s="191">
        <f>IF('Open Int.'!E86=0,0,'Open Int.'!H86/'Open Int.'!E86)</f>
        <v>0</v>
      </c>
      <c r="G86" s="155">
        <v>0</v>
      </c>
      <c r="H86" s="170">
        <f>IF(G86=0,0,(F86-G86)/G86)</f>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43</v>
      </c>
      <c r="B87" s="188">
        <f>'Open Int.'!E87</f>
        <v>1350</v>
      </c>
      <c r="C87" s="189">
        <f>'Open Int.'!F87</f>
        <v>0</v>
      </c>
      <c r="D87" s="190">
        <f>'Open Int.'!H87</f>
        <v>0</v>
      </c>
      <c r="E87" s="329">
        <f>'Open Int.'!I87</f>
        <v>0</v>
      </c>
      <c r="F87" s="191">
        <f>IF('Open Int.'!E87=0,0,'Open Int.'!H87/'Open Int.'!E87)</f>
        <v>0</v>
      </c>
      <c r="G87" s="155">
        <v>0</v>
      </c>
      <c r="H87" s="170">
        <f t="shared" si="2"/>
        <v>0</v>
      </c>
      <c r="I87" s="185">
        <f>IF(Volume!D87=0,0,Volume!F87/Volume!D87)</f>
        <v>0</v>
      </c>
      <c r="J87" s="176">
        <v>0</v>
      </c>
      <c r="K87" s="170">
        <f t="shared" si="3"/>
        <v>0</v>
      </c>
      <c r="L87" s="60"/>
      <c r="M87" s="6"/>
      <c r="N87" s="59"/>
      <c r="O87" s="3"/>
      <c r="P87" s="3"/>
      <c r="Q87" s="3"/>
      <c r="R87" s="3"/>
      <c r="S87" s="3"/>
      <c r="T87" s="3"/>
      <c r="U87" s="61"/>
      <c r="V87" s="3"/>
      <c r="W87" s="3"/>
      <c r="X87" s="3"/>
      <c r="Y87" s="3"/>
      <c r="Z87" s="3"/>
      <c r="AA87" s="2"/>
    </row>
    <row r="88" spans="1:27" s="7" customFormat="1" ht="15">
      <c r="A88" s="177" t="s">
        <v>199</v>
      </c>
      <c r="B88" s="188">
        <f>'Open Int.'!E88</f>
        <v>1868300</v>
      </c>
      <c r="C88" s="189">
        <f>'Open Int.'!F88</f>
        <v>-18900</v>
      </c>
      <c r="D88" s="190">
        <f>'Open Int.'!H88</f>
        <v>439600</v>
      </c>
      <c r="E88" s="329">
        <f>'Open Int.'!I88</f>
        <v>24500</v>
      </c>
      <c r="F88" s="191">
        <f>IF('Open Int.'!E88=0,0,'Open Int.'!H88/'Open Int.'!E88)</f>
        <v>0.23529411764705882</v>
      </c>
      <c r="G88" s="155">
        <v>0.21995548961424333</v>
      </c>
      <c r="H88" s="170">
        <f t="shared" si="2"/>
        <v>0.0697351453228846</v>
      </c>
      <c r="I88" s="185">
        <f>IF(Volume!D88=0,0,Volume!F88/Volume!D88)</f>
        <v>0.10606784519827998</v>
      </c>
      <c r="J88" s="176">
        <v>0.11909650924024641</v>
      </c>
      <c r="K88" s="170">
        <f t="shared" si="3"/>
        <v>-0.10939585152478705</v>
      </c>
      <c r="L88" s="60"/>
      <c r="M88" s="6"/>
      <c r="N88" s="59"/>
      <c r="O88" s="3"/>
      <c r="P88" s="3"/>
      <c r="Q88" s="3"/>
      <c r="R88" s="3"/>
      <c r="S88" s="3"/>
      <c r="T88" s="3"/>
      <c r="U88" s="61"/>
      <c r="V88" s="3"/>
      <c r="W88" s="3"/>
      <c r="X88" s="3"/>
      <c r="Y88" s="3"/>
      <c r="Z88" s="3"/>
      <c r="AA88" s="2"/>
    </row>
    <row r="89" spans="1:27" s="7" customFormat="1" ht="15">
      <c r="A89" s="177" t="s">
        <v>141</v>
      </c>
      <c r="B89" s="188">
        <f>'Open Int.'!E89</f>
        <v>10972800</v>
      </c>
      <c r="C89" s="189">
        <f>'Open Int.'!F89</f>
        <v>-602400</v>
      </c>
      <c r="D89" s="190">
        <f>'Open Int.'!H89</f>
        <v>2467200</v>
      </c>
      <c r="E89" s="329">
        <f>'Open Int.'!I89</f>
        <v>-211200</v>
      </c>
      <c r="F89" s="191">
        <f>IF('Open Int.'!E89=0,0,'Open Int.'!H89/'Open Int.'!E89)</f>
        <v>0.22484689413823272</v>
      </c>
      <c r="G89" s="155">
        <v>0.23139125025917479</v>
      </c>
      <c r="H89" s="170">
        <f t="shared" si="2"/>
        <v>-0.02828264298503904</v>
      </c>
      <c r="I89" s="185">
        <f>IF(Volume!D89=0,0,Volume!F89/Volume!D89)</f>
        <v>0.23141891891891891</v>
      </c>
      <c r="J89" s="176">
        <v>0.22039558181351143</v>
      </c>
      <c r="K89" s="170">
        <f t="shared" si="3"/>
        <v>0.05001614376614374</v>
      </c>
      <c r="L89" s="60"/>
      <c r="M89" s="6"/>
      <c r="N89" s="59"/>
      <c r="O89" s="3"/>
      <c r="P89" s="3"/>
      <c r="Q89" s="3"/>
      <c r="R89" s="3"/>
      <c r="S89" s="3"/>
      <c r="T89" s="3"/>
      <c r="U89" s="61"/>
      <c r="V89" s="3"/>
      <c r="W89" s="3"/>
      <c r="X89" s="3"/>
      <c r="Y89" s="3"/>
      <c r="Z89" s="3"/>
      <c r="AA89" s="2"/>
    </row>
    <row r="90" spans="1:27" s="7" customFormat="1" ht="15">
      <c r="A90" s="177" t="s">
        <v>395</v>
      </c>
      <c r="B90" s="188">
        <f>'Open Int.'!E90</f>
        <v>6723000</v>
      </c>
      <c r="C90" s="189">
        <f>'Open Int.'!F90</f>
        <v>-545400</v>
      </c>
      <c r="D90" s="190">
        <f>'Open Int.'!H90</f>
        <v>2216700</v>
      </c>
      <c r="E90" s="329">
        <f>'Open Int.'!I90</f>
        <v>54000</v>
      </c>
      <c r="F90" s="191">
        <f>IF('Open Int.'!E90=0,0,'Open Int.'!H90/'Open Int.'!E90)</f>
        <v>0.329718875502008</v>
      </c>
      <c r="G90" s="155">
        <v>0.2975482912332838</v>
      </c>
      <c r="H90" s="170">
        <f t="shared" si="2"/>
        <v>0.1081188674799071</v>
      </c>
      <c r="I90" s="185">
        <f>IF(Volume!D90=0,0,Volume!F90/Volume!D90)</f>
        <v>0.13462669018224574</v>
      </c>
      <c r="J90" s="176">
        <v>0.18188795088257867</v>
      </c>
      <c r="K90" s="170">
        <f t="shared" si="3"/>
        <v>-0.25983722655077557</v>
      </c>
      <c r="L90" s="60"/>
      <c r="M90" s="6"/>
      <c r="N90" s="59"/>
      <c r="O90" s="3"/>
      <c r="P90" s="3"/>
      <c r="Q90" s="3"/>
      <c r="R90" s="3"/>
      <c r="S90" s="3"/>
      <c r="T90" s="3"/>
      <c r="U90" s="61"/>
      <c r="V90" s="3"/>
      <c r="W90" s="3"/>
      <c r="X90" s="3"/>
      <c r="Y90" s="3"/>
      <c r="Z90" s="3"/>
      <c r="AA90" s="2"/>
    </row>
    <row r="91" spans="1:27" s="7" customFormat="1" ht="15">
      <c r="A91" s="177" t="s">
        <v>184</v>
      </c>
      <c r="B91" s="188">
        <f>'Open Int.'!E91</f>
        <v>3250900</v>
      </c>
      <c r="C91" s="189">
        <f>'Open Int.'!F91</f>
        <v>115050</v>
      </c>
      <c r="D91" s="190">
        <f>'Open Int.'!H91</f>
        <v>554600</v>
      </c>
      <c r="E91" s="329">
        <f>'Open Int.'!I91</f>
        <v>17700</v>
      </c>
      <c r="F91" s="191">
        <f>IF('Open Int.'!E91=0,0,'Open Int.'!H91/'Open Int.'!E91)</f>
        <v>0.1705989110707804</v>
      </c>
      <c r="G91" s="155">
        <v>0.17121354656632173</v>
      </c>
      <c r="H91" s="170">
        <f t="shared" si="2"/>
        <v>-0.003589876548134266</v>
      </c>
      <c r="I91" s="185">
        <f>IF(Volume!D91=0,0,Volume!F91/Volume!D91)</f>
        <v>0.06296296296296296</v>
      </c>
      <c r="J91" s="176">
        <v>0.07163323782234957</v>
      </c>
      <c r="K91" s="170">
        <f t="shared" si="3"/>
        <v>-0.12103703703703707</v>
      </c>
      <c r="L91" s="60"/>
      <c r="M91" s="6"/>
      <c r="N91" s="59"/>
      <c r="O91" s="3"/>
      <c r="P91" s="3"/>
      <c r="Q91" s="3"/>
      <c r="R91" s="3"/>
      <c r="S91" s="3"/>
      <c r="T91" s="3"/>
      <c r="U91" s="61"/>
      <c r="V91" s="3"/>
      <c r="W91" s="3"/>
      <c r="X91" s="3"/>
      <c r="Y91" s="3"/>
      <c r="Z91" s="3"/>
      <c r="AA91" s="2"/>
    </row>
    <row r="92" spans="1:27" s="7" customFormat="1" ht="15">
      <c r="A92" s="177" t="s">
        <v>175</v>
      </c>
      <c r="B92" s="188">
        <f>'Open Int.'!E92</f>
        <v>23577750</v>
      </c>
      <c r="C92" s="189">
        <f>'Open Int.'!F92</f>
        <v>-409500</v>
      </c>
      <c r="D92" s="190">
        <f>'Open Int.'!H92</f>
        <v>4323375</v>
      </c>
      <c r="E92" s="329">
        <f>'Open Int.'!I92</f>
        <v>-102375</v>
      </c>
      <c r="F92" s="191">
        <f>IF('Open Int.'!E92=0,0,'Open Int.'!H92/'Open Int.'!E92)</f>
        <v>0.18336673346693386</v>
      </c>
      <c r="G92" s="155">
        <v>0.1845042678923178</v>
      </c>
      <c r="H92" s="170">
        <f t="shared" si="2"/>
        <v>-0.0061653556222766885</v>
      </c>
      <c r="I92" s="185">
        <f>IF(Volume!D92=0,0,Volume!F92/Volume!D92)</f>
        <v>0.16379310344827586</v>
      </c>
      <c r="J92" s="176">
        <v>0.16476841305998483</v>
      </c>
      <c r="K92" s="170">
        <f t="shared" si="3"/>
        <v>-0.005919275385348902</v>
      </c>
      <c r="L92" s="60"/>
      <c r="M92" s="6"/>
      <c r="N92" s="59"/>
      <c r="O92" s="3"/>
      <c r="P92" s="3"/>
      <c r="Q92" s="3"/>
      <c r="R92" s="3"/>
      <c r="S92" s="3"/>
      <c r="T92" s="3"/>
      <c r="U92" s="61"/>
      <c r="V92" s="3"/>
      <c r="W92" s="3"/>
      <c r="X92" s="3"/>
      <c r="Y92" s="3"/>
      <c r="Z92" s="3"/>
      <c r="AA92" s="2"/>
    </row>
    <row r="93" spans="1:27" s="7" customFormat="1" ht="15">
      <c r="A93" s="177" t="s">
        <v>142</v>
      </c>
      <c r="B93" s="188">
        <f>'Open Int.'!E93</f>
        <v>640500</v>
      </c>
      <c r="C93" s="189">
        <f>'Open Int.'!F93</f>
        <v>24500</v>
      </c>
      <c r="D93" s="190">
        <f>'Open Int.'!H93</f>
        <v>35000</v>
      </c>
      <c r="E93" s="329">
        <f>'Open Int.'!I93</f>
        <v>0</v>
      </c>
      <c r="F93" s="191">
        <f>IF('Open Int.'!E93=0,0,'Open Int.'!H93/'Open Int.'!E93)</f>
        <v>0.0546448087431694</v>
      </c>
      <c r="G93" s="155">
        <v>0.056818181818181816</v>
      </c>
      <c r="H93" s="170">
        <f t="shared" si="2"/>
        <v>-0.03825136612021858</v>
      </c>
      <c r="I93" s="185">
        <f>IF(Volume!D93=0,0,Volume!F93/Volume!D93)</f>
        <v>0</v>
      </c>
      <c r="J93" s="176">
        <v>0</v>
      </c>
      <c r="K93" s="170">
        <f t="shared" si="3"/>
        <v>0</v>
      </c>
      <c r="L93" s="60"/>
      <c r="M93" s="6"/>
      <c r="N93" s="59"/>
      <c r="O93" s="3"/>
      <c r="P93" s="3"/>
      <c r="Q93" s="3"/>
      <c r="R93" s="3"/>
      <c r="S93" s="3"/>
      <c r="T93" s="3"/>
      <c r="U93" s="61"/>
      <c r="V93" s="3"/>
      <c r="W93" s="3"/>
      <c r="X93" s="3"/>
      <c r="Y93" s="3"/>
      <c r="Z93" s="3"/>
      <c r="AA93" s="2"/>
    </row>
    <row r="94" spans="1:27" s="7" customFormat="1" ht="15">
      <c r="A94" s="177" t="s">
        <v>176</v>
      </c>
      <c r="B94" s="188">
        <f>'Open Int.'!E94</f>
        <v>829400</v>
      </c>
      <c r="C94" s="189">
        <f>'Open Int.'!F94</f>
        <v>39150</v>
      </c>
      <c r="D94" s="190">
        <f>'Open Int.'!H94</f>
        <v>385700</v>
      </c>
      <c r="E94" s="329">
        <f>'Open Int.'!I94</f>
        <v>1450</v>
      </c>
      <c r="F94" s="191">
        <f>IF('Open Int.'!E94=0,0,'Open Int.'!H94/'Open Int.'!E94)</f>
        <v>0.46503496503496505</v>
      </c>
      <c r="G94" s="155">
        <v>0.48623853211009177</v>
      </c>
      <c r="H94" s="170">
        <f t="shared" si="2"/>
        <v>-0.043607336060166264</v>
      </c>
      <c r="I94" s="185">
        <f>IF(Volume!D94=0,0,Volume!F94/Volume!D94)</f>
        <v>0.1450381679389313</v>
      </c>
      <c r="J94" s="176">
        <v>0.42105263157894735</v>
      </c>
      <c r="K94" s="170">
        <f t="shared" si="3"/>
        <v>-0.6555343511450381</v>
      </c>
      <c r="L94" s="60"/>
      <c r="M94" s="6"/>
      <c r="N94" s="59"/>
      <c r="O94" s="3"/>
      <c r="P94" s="3"/>
      <c r="Q94" s="3"/>
      <c r="R94" s="3"/>
      <c r="S94" s="3"/>
      <c r="T94" s="3"/>
      <c r="U94" s="61"/>
      <c r="V94" s="3"/>
      <c r="W94" s="3"/>
      <c r="X94" s="3"/>
      <c r="Y94" s="3"/>
      <c r="Z94" s="3"/>
      <c r="AA94" s="2"/>
    </row>
    <row r="95" spans="1:27" s="7" customFormat="1" ht="15">
      <c r="A95" s="177" t="s">
        <v>413</v>
      </c>
      <c r="B95" s="188">
        <f>'Open Int.'!E95</f>
        <v>57500</v>
      </c>
      <c r="C95" s="189">
        <f>'Open Int.'!F95</f>
        <v>0</v>
      </c>
      <c r="D95" s="190">
        <f>'Open Int.'!H95</f>
        <v>6500</v>
      </c>
      <c r="E95" s="329">
        <f>'Open Int.'!I95</f>
        <v>0</v>
      </c>
      <c r="F95" s="191">
        <f>IF('Open Int.'!E95=0,0,'Open Int.'!H95/'Open Int.'!E95)</f>
        <v>0.11304347826086956</v>
      </c>
      <c r="G95" s="155">
        <v>0.11304347826086956</v>
      </c>
      <c r="H95" s="170">
        <f t="shared" si="2"/>
        <v>0</v>
      </c>
      <c r="I95" s="185">
        <f>IF(Volume!D95=0,0,Volume!F95/Volume!D95)</f>
        <v>0.2</v>
      </c>
      <c r="J95" s="176">
        <v>0.05555555555555555</v>
      </c>
      <c r="K95" s="170">
        <f t="shared" si="3"/>
        <v>2.6000000000000005</v>
      </c>
      <c r="L95" s="60"/>
      <c r="M95" s="6"/>
      <c r="N95" s="59"/>
      <c r="O95" s="3"/>
      <c r="P95" s="3"/>
      <c r="Q95" s="3"/>
      <c r="R95" s="3"/>
      <c r="S95" s="3"/>
      <c r="T95" s="3"/>
      <c r="U95" s="61"/>
      <c r="V95" s="3"/>
      <c r="W95" s="3"/>
      <c r="X95" s="3"/>
      <c r="Y95" s="3"/>
      <c r="Z95" s="3"/>
      <c r="AA95" s="2"/>
    </row>
    <row r="96" spans="1:27" s="7" customFormat="1" ht="15">
      <c r="A96" s="177" t="s">
        <v>394</v>
      </c>
      <c r="B96" s="188">
        <f>'Open Int.'!E96</f>
        <v>50600</v>
      </c>
      <c r="C96" s="189">
        <f>'Open Int.'!F96</f>
        <v>2200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167</v>
      </c>
      <c r="B97" s="188">
        <f>'Open Int.'!E97</f>
        <v>985600</v>
      </c>
      <c r="C97" s="189">
        <f>'Open Int.'!F97</f>
        <v>-11550</v>
      </c>
      <c r="D97" s="190">
        <f>'Open Int.'!H97</f>
        <v>15400</v>
      </c>
      <c r="E97" s="329">
        <f>'Open Int.'!I97</f>
        <v>0</v>
      </c>
      <c r="F97" s="191">
        <f>IF('Open Int.'!E97=0,0,'Open Int.'!H97/'Open Int.'!E97)</f>
        <v>0.015625</v>
      </c>
      <c r="G97" s="155">
        <v>0.015444015444015444</v>
      </c>
      <c r="H97" s="170">
        <f t="shared" si="2"/>
        <v>0.011718749999999976</v>
      </c>
      <c r="I97" s="185">
        <f>IF(Volume!D97=0,0,Volume!F97/Volume!D97)</f>
        <v>0</v>
      </c>
      <c r="J97" s="176">
        <v>0.045454545454545456</v>
      </c>
      <c r="K97" s="170">
        <f t="shared" si="3"/>
        <v>-1</v>
      </c>
      <c r="L97" s="60"/>
      <c r="M97" s="6"/>
      <c r="N97" s="59"/>
      <c r="O97" s="3"/>
      <c r="P97" s="3"/>
      <c r="Q97" s="3"/>
      <c r="R97" s="3"/>
      <c r="S97" s="3"/>
      <c r="T97" s="3"/>
      <c r="U97" s="61"/>
      <c r="V97" s="3"/>
      <c r="W97" s="3"/>
      <c r="X97" s="3"/>
      <c r="Y97" s="3"/>
      <c r="Z97" s="3"/>
      <c r="AA97" s="2"/>
    </row>
    <row r="98" spans="1:27" s="7" customFormat="1" ht="15">
      <c r="A98" s="177" t="s">
        <v>200</v>
      </c>
      <c r="B98" s="188">
        <f>'Open Int.'!E98</f>
        <v>1824200</v>
      </c>
      <c r="C98" s="189">
        <f>'Open Int.'!F98</f>
        <v>-141200</v>
      </c>
      <c r="D98" s="190">
        <f>'Open Int.'!H98</f>
        <v>493200</v>
      </c>
      <c r="E98" s="329">
        <f>'Open Int.'!I98</f>
        <v>-8400</v>
      </c>
      <c r="F98" s="191">
        <f>IF('Open Int.'!E98=0,0,'Open Int.'!H98/'Open Int.'!E98)</f>
        <v>0.2703650915469795</v>
      </c>
      <c r="G98" s="155">
        <v>0.25521522336420066</v>
      </c>
      <c r="H98" s="170">
        <f t="shared" si="2"/>
        <v>0.059361146185074896</v>
      </c>
      <c r="I98" s="185">
        <f>IF(Volume!D98=0,0,Volume!F98/Volume!D98)</f>
        <v>0.30004951312097705</v>
      </c>
      <c r="J98" s="176">
        <v>0.3813559322033898</v>
      </c>
      <c r="K98" s="170">
        <f t="shared" si="3"/>
        <v>-0.21320349892721568</v>
      </c>
      <c r="L98" s="60"/>
      <c r="M98" s="6"/>
      <c r="N98" s="59"/>
      <c r="O98" s="3"/>
      <c r="P98" s="3"/>
      <c r="Q98" s="3"/>
      <c r="R98" s="3"/>
      <c r="S98" s="3"/>
      <c r="T98" s="3"/>
      <c r="U98" s="61"/>
      <c r="V98" s="3"/>
      <c r="W98" s="3"/>
      <c r="X98" s="3"/>
      <c r="Y98" s="3"/>
      <c r="Z98" s="3"/>
      <c r="AA98" s="2"/>
    </row>
    <row r="99" spans="1:27" s="7" customFormat="1" ht="15">
      <c r="A99" s="177" t="s">
        <v>143</v>
      </c>
      <c r="B99" s="188">
        <f>'Open Int.'!E99</f>
        <v>5900</v>
      </c>
      <c r="C99" s="189">
        <f>'Open Int.'!F99</f>
        <v>2950</v>
      </c>
      <c r="D99" s="190">
        <f>'Open Int.'!H99</f>
        <v>2950</v>
      </c>
      <c r="E99" s="329">
        <f>'Open Int.'!I99</f>
        <v>0</v>
      </c>
      <c r="F99" s="191">
        <f>IF('Open Int.'!E99=0,0,'Open Int.'!H99/'Open Int.'!E99)</f>
        <v>0.5</v>
      </c>
      <c r="G99" s="155">
        <v>1</v>
      </c>
      <c r="H99" s="170">
        <f t="shared" si="2"/>
        <v>-0.5</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90</v>
      </c>
      <c r="B100" s="188">
        <f>'Open Int.'!E100</f>
        <v>1800</v>
      </c>
      <c r="C100" s="189">
        <f>'Open Int.'!F100</f>
        <v>0</v>
      </c>
      <c r="D100" s="190">
        <f>'Open Int.'!H100</f>
        <v>0</v>
      </c>
      <c r="E100" s="329">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35</v>
      </c>
      <c r="B101" s="188">
        <f>'Open Int.'!E101</f>
        <v>19800</v>
      </c>
      <c r="C101" s="189">
        <f>'Open Int.'!F101</f>
        <v>1100</v>
      </c>
      <c r="D101" s="190">
        <f>'Open Int.'!H101</f>
        <v>2200</v>
      </c>
      <c r="E101" s="329">
        <f>'Open Int.'!I101</f>
        <v>1100</v>
      </c>
      <c r="F101" s="191">
        <f>IF('Open Int.'!E101=0,0,'Open Int.'!H101/'Open Int.'!E101)</f>
        <v>0.1111111111111111</v>
      </c>
      <c r="G101" s="155">
        <v>0.058823529411764705</v>
      </c>
      <c r="H101" s="170">
        <f t="shared" si="2"/>
        <v>0.8888888888888888</v>
      </c>
      <c r="I101" s="185">
        <f>IF(Volume!D101=0,0,Volume!F101/Volume!D101)</f>
        <v>0.2</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6</v>
      </c>
      <c r="B102" s="188">
        <f>'Open Int.'!E102</f>
        <v>4124250</v>
      </c>
      <c r="C102" s="189">
        <f>'Open Int.'!F102</f>
        <v>96750</v>
      </c>
      <c r="D102" s="190">
        <f>'Open Int.'!H102</f>
        <v>643500</v>
      </c>
      <c r="E102" s="329">
        <f>'Open Int.'!I102</f>
        <v>6750</v>
      </c>
      <c r="F102" s="191">
        <f>IF('Open Int.'!E102=0,0,'Open Int.'!H102/'Open Int.'!E102)</f>
        <v>0.15602836879432624</v>
      </c>
      <c r="G102" s="155">
        <v>0.15810055865921788</v>
      </c>
      <c r="H102" s="170">
        <f t="shared" si="2"/>
        <v>-0.013106783951081351</v>
      </c>
      <c r="I102" s="185">
        <f>IF(Volume!D102=0,0,Volume!F102/Volume!D102)</f>
        <v>0.057291666666666664</v>
      </c>
      <c r="J102" s="176">
        <v>0.07584830339321358</v>
      </c>
      <c r="K102" s="170">
        <f t="shared" si="3"/>
        <v>-0.244654605263158</v>
      </c>
      <c r="L102" s="60"/>
      <c r="M102" s="6"/>
      <c r="N102" s="59"/>
      <c r="O102" s="3"/>
      <c r="P102" s="3"/>
      <c r="Q102" s="3"/>
      <c r="R102" s="3"/>
      <c r="S102" s="3"/>
      <c r="T102" s="3"/>
      <c r="U102" s="61"/>
      <c r="V102" s="3"/>
      <c r="W102" s="3"/>
      <c r="X102" s="3"/>
      <c r="Y102" s="3"/>
      <c r="Z102" s="3"/>
      <c r="AA102" s="2"/>
    </row>
    <row r="103" spans="1:27" s="7" customFormat="1" ht="15">
      <c r="A103" s="177" t="s">
        <v>177</v>
      </c>
      <c r="B103" s="188">
        <f>'Open Int.'!E103</f>
        <v>455500</v>
      </c>
      <c r="C103" s="189">
        <f>'Open Int.'!F103</f>
        <v>24500</v>
      </c>
      <c r="D103" s="190">
        <f>'Open Int.'!H103</f>
        <v>51500</v>
      </c>
      <c r="E103" s="329">
        <f>'Open Int.'!I103</f>
        <v>0</v>
      </c>
      <c r="F103" s="191">
        <f>IF('Open Int.'!E103=0,0,'Open Int.'!H103/'Open Int.'!E103)</f>
        <v>0.11306256860592755</v>
      </c>
      <c r="G103" s="155">
        <v>0.11948955916473318</v>
      </c>
      <c r="H103" s="170">
        <f t="shared" si="2"/>
        <v>-0.05378704720087822</v>
      </c>
      <c r="I103" s="185">
        <f>IF(Volume!D103=0,0,Volume!F103/Volume!D103)</f>
        <v>0.01875</v>
      </c>
      <c r="J103" s="176">
        <v>0.07033639143730887</v>
      </c>
      <c r="K103" s="170">
        <f t="shared" si="3"/>
        <v>-0.7334239130434782</v>
      </c>
      <c r="L103" s="60"/>
      <c r="M103" s="6"/>
      <c r="N103" s="59"/>
      <c r="O103" s="3"/>
      <c r="P103" s="3"/>
      <c r="Q103" s="3"/>
      <c r="R103" s="3"/>
      <c r="S103" s="3"/>
      <c r="T103" s="3"/>
      <c r="U103" s="61"/>
      <c r="V103" s="3"/>
      <c r="W103" s="3"/>
      <c r="X103" s="3"/>
      <c r="Y103" s="3"/>
      <c r="Z103" s="3"/>
      <c r="AA103" s="2"/>
    </row>
    <row r="104" spans="1:27" s="7" customFormat="1" ht="15">
      <c r="A104" s="177" t="s">
        <v>168</v>
      </c>
      <c r="B104" s="188">
        <f>'Open Int.'!E104</f>
        <v>0</v>
      </c>
      <c r="C104" s="189">
        <f>'Open Int.'!F104</f>
        <v>0</v>
      </c>
      <c r="D104" s="190">
        <f>'Open Int.'!H104</f>
        <v>0</v>
      </c>
      <c r="E104" s="329">
        <f>'Open Int.'!I104</f>
        <v>0</v>
      </c>
      <c r="F104" s="191">
        <f>IF('Open Int.'!E104=0,0,'Open Int.'!H104/'Open Int.'!E104)</f>
        <v>0</v>
      </c>
      <c r="G104" s="155">
        <v>0</v>
      </c>
      <c r="H104" s="170">
        <f t="shared" si="2"/>
        <v>0</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132</v>
      </c>
      <c r="B105" s="188">
        <f>'Open Int.'!E105</f>
        <v>7600</v>
      </c>
      <c r="C105" s="189">
        <f>'Open Int.'!F105</f>
        <v>2800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144</v>
      </c>
      <c r="B106" s="188">
        <f>'Open Int.'!E106</f>
        <v>875</v>
      </c>
      <c r="C106" s="189">
        <f>'Open Int.'!F106</f>
        <v>0</v>
      </c>
      <c r="D106" s="190">
        <f>'Open Int.'!H106</f>
        <v>0</v>
      </c>
      <c r="E106" s="329">
        <f>'Open Int.'!I106</f>
        <v>0</v>
      </c>
      <c r="F106" s="191">
        <f>IF('Open Int.'!E106=0,0,'Open Int.'!H106/'Open Int.'!E106)</f>
        <v>0</v>
      </c>
      <c r="G106" s="155">
        <v>0</v>
      </c>
      <c r="H106" s="170">
        <f t="shared" si="2"/>
        <v>0</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7" s="7" customFormat="1" ht="15">
      <c r="A107" s="177" t="s">
        <v>290</v>
      </c>
      <c r="B107" s="188">
        <f>'Open Int.'!E107</f>
        <v>3900</v>
      </c>
      <c r="C107" s="189">
        <f>'Open Int.'!F107</f>
        <v>0</v>
      </c>
      <c r="D107" s="190">
        <f>'Open Int.'!H107</f>
        <v>1800</v>
      </c>
      <c r="E107" s="329">
        <f>'Open Int.'!I107</f>
        <v>0</v>
      </c>
      <c r="F107" s="191">
        <f>IF('Open Int.'!E107=0,0,'Open Int.'!H107/'Open Int.'!E107)</f>
        <v>0.46153846153846156</v>
      </c>
      <c r="G107" s="155">
        <v>0.46153846153846156</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133</v>
      </c>
      <c r="B108" s="188">
        <f>'Open Int.'!E108</f>
        <v>5225000</v>
      </c>
      <c r="C108" s="189">
        <f>'Open Int.'!F108</f>
        <v>-137500</v>
      </c>
      <c r="D108" s="190">
        <f>'Open Int.'!H108</f>
        <v>931250</v>
      </c>
      <c r="E108" s="329">
        <f>'Open Int.'!I108</f>
        <v>-12500</v>
      </c>
      <c r="F108" s="191">
        <f>IF('Open Int.'!E108=0,0,'Open Int.'!H108/'Open Int.'!E108)</f>
        <v>0.17822966507177032</v>
      </c>
      <c r="G108" s="155">
        <v>0.175990675990676</v>
      </c>
      <c r="H108" s="170">
        <f t="shared" si="2"/>
        <v>0.0127222028581386</v>
      </c>
      <c r="I108" s="185">
        <f>IF(Volume!D108=0,0,Volume!F108/Volume!D108)</f>
        <v>0.10714285714285714</v>
      </c>
      <c r="J108" s="176">
        <v>0.017543859649122806</v>
      </c>
      <c r="K108" s="170">
        <f t="shared" si="3"/>
        <v>5.107142857142857</v>
      </c>
      <c r="L108" s="60"/>
      <c r="M108" s="6"/>
      <c r="N108" s="59"/>
      <c r="O108" s="3"/>
      <c r="P108" s="3"/>
      <c r="Q108" s="3"/>
      <c r="R108" s="3"/>
      <c r="S108" s="3"/>
      <c r="T108" s="3"/>
      <c r="U108" s="61"/>
      <c r="V108" s="3"/>
      <c r="W108" s="3"/>
      <c r="X108" s="3"/>
      <c r="Y108" s="3"/>
      <c r="Z108" s="3"/>
      <c r="AA108" s="2"/>
    </row>
    <row r="109" spans="1:27" s="7" customFormat="1" ht="15">
      <c r="A109" s="177" t="s">
        <v>169</v>
      </c>
      <c r="B109" s="188">
        <f>'Open Int.'!E109</f>
        <v>10000</v>
      </c>
      <c r="C109" s="189">
        <f>'Open Int.'!F109</f>
        <v>0</v>
      </c>
      <c r="D109" s="190">
        <f>'Open Int.'!H109</f>
        <v>4000</v>
      </c>
      <c r="E109" s="329">
        <f>'Open Int.'!I109</f>
        <v>0</v>
      </c>
      <c r="F109" s="191">
        <f>IF('Open Int.'!E109=0,0,'Open Int.'!H109/'Open Int.'!E109)</f>
        <v>0.4</v>
      </c>
      <c r="G109" s="155">
        <v>0.4</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7" s="7" customFormat="1" ht="15">
      <c r="A110" s="177" t="s">
        <v>291</v>
      </c>
      <c r="B110" s="188">
        <f>'Open Int.'!E110</f>
        <v>12650</v>
      </c>
      <c r="C110" s="189">
        <f>'Open Int.'!F110</f>
        <v>0</v>
      </c>
      <c r="D110" s="190">
        <f>'Open Int.'!H110</f>
        <v>550</v>
      </c>
      <c r="E110" s="329">
        <f>'Open Int.'!I110</f>
        <v>0</v>
      </c>
      <c r="F110" s="191">
        <f>IF('Open Int.'!E110=0,0,'Open Int.'!H110/'Open Int.'!E110)</f>
        <v>0.043478260869565216</v>
      </c>
      <c r="G110" s="155">
        <v>0.043478260869565216</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row>
    <row r="111" spans="1:27" s="7" customFormat="1" ht="15">
      <c r="A111" s="177" t="s">
        <v>414</v>
      </c>
      <c r="B111" s="188">
        <f>'Open Int.'!E111</f>
        <v>1500</v>
      </c>
      <c r="C111" s="189">
        <f>'Open Int.'!F111</f>
        <v>0</v>
      </c>
      <c r="D111" s="190">
        <f>'Open Int.'!H111</f>
        <v>0</v>
      </c>
      <c r="E111" s="329">
        <f>'Open Int.'!I111</f>
        <v>0</v>
      </c>
      <c r="F111" s="191">
        <f>IF('Open Int.'!E111=0,0,'Open Int.'!H111/'Open Int.'!E111)</f>
        <v>0</v>
      </c>
      <c r="G111" s="155">
        <v>0</v>
      </c>
      <c r="H111" s="170">
        <f t="shared" si="2"/>
        <v>0</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7" s="7" customFormat="1" ht="15">
      <c r="A112" s="177" t="s">
        <v>292</v>
      </c>
      <c r="B112" s="188">
        <f>'Open Int.'!E112</f>
        <v>5500</v>
      </c>
      <c r="C112" s="189">
        <f>'Open Int.'!F112</f>
        <v>0</v>
      </c>
      <c r="D112" s="190">
        <f>'Open Int.'!H112</f>
        <v>0</v>
      </c>
      <c r="E112" s="329">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row>
    <row r="113" spans="1:27" s="7" customFormat="1" ht="15">
      <c r="A113" s="177" t="s">
        <v>178</v>
      </c>
      <c r="B113" s="188">
        <f>'Open Int.'!E113</f>
        <v>153750</v>
      </c>
      <c r="C113" s="189">
        <f>'Open Int.'!F113</f>
        <v>-17500</v>
      </c>
      <c r="D113" s="190">
        <f>'Open Int.'!H113</f>
        <v>8750</v>
      </c>
      <c r="E113" s="329">
        <f>'Open Int.'!I113</f>
        <v>0</v>
      </c>
      <c r="F113" s="191">
        <f>IF('Open Int.'!E113=0,0,'Open Int.'!H113/'Open Int.'!E113)</f>
        <v>0.056910569105691054</v>
      </c>
      <c r="G113" s="155">
        <v>0.051094890510948905</v>
      </c>
      <c r="H113" s="170">
        <f t="shared" si="2"/>
        <v>0.11382113821138207</v>
      </c>
      <c r="I113" s="185">
        <f>IF(Volume!D113=0,0,Volume!F113/Volume!D113)</f>
        <v>0</v>
      </c>
      <c r="J113" s="176">
        <v>0.01694915254237288</v>
      </c>
      <c r="K113" s="170">
        <f t="shared" si="3"/>
        <v>-1</v>
      </c>
      <c r="L113" s="60"/>
      <c r="M113" s="6"/>
      <c r="N113" s="59"/>
      <c r="O113" s="3"/>
      <c r="P113" s="3"/>
      <c r="Q113" s="3"/>
      <c r="R113" s="3"/>
      <c r="S113" s="3"/>
      <c r="T113" s="3"/>
      <c r="U113" s="61"/>
      <c r="V113" s="3"/>
      <c r="W113" s="3"/>
      <c r="X113" s="3"/>
      <c r="Y113" s="3"/>
      <c r="Z113" s="3"/>
      <c r="AA113" s="2"/>
    </row>
    <row r="114" spans="1:29" s="58" customFormat="1" ht="15">
      <c r="A114" s="177" t="s">
        <v>145</v>
      </c>
      <c r="B114" s="188">
        <f>'Open Int.'!E114</f>
        <v>108800</v>
      </c>
      <c r="C114" s="189">
        <f>'Open Int.'!F114</f>
        <v>3400</v>
      </c>
      <c r="D114" s="190">
        <f>'Open Int.'!H114</f>
        <v>15300</v>
      </c>
      <c r="E114" s="329">
        <f>'Open Int.'!I114</f>
        <v>1700</v>
      </c>
      <c r="F114" s="191">
        <f>IF('Open Int.'!E114=0,0,'Open Int.'!H114/'Open Int.'!E114)</f>
        <v>0.140625</v>
      </c>
      <c r="G114" s="155">
        <v>0.12903225806451613</v>
      </c>
      <c r="H114" s="170">
        <f t="shared" si="2"/>
        <v>0.08984375000000003</v>
      </c>
      <c r="I114" s="185">
        <f>IF(Volume!D114=0,0,Volume!F114/Volume!D114)</f>
        <v>0.4</v>
      </c>
      <c r="J114" s="176">
        <v>0.7142857142857143</v>
      </c>
      <c r="K114" s="170">
        <f t="shared" si="3"/>
        <v>-0.44</v>
      </c>
      <c r="L114" s="60"/>
      <c r="M114" s="6"/>
      <c r="N114" s="59"/>
      <c r="O114" s="3"/>
      <c r="P114" s="3"/>
      <c r="Q114" s="3"/>
      <c r="R114" s="3"/>
      <c r="S114" s="3"/>
      <c r="T114" s="3"/>
      <c r="U114" s="61"/>
      <c r="V114" s="3"/>
      <c r="W114" s="3"/>
      <c r="X114" s="3"/>
      <c r="Y114" s="3"/>
      <c r="Z114" s="3"/>
      <c r="AA114" s="2"/>
      <c r="AB114" s="78"/>
      <c r="AC114" s="77"/>
    </row>
    <row r="115" spans="1:27" s="7" customFormat="1" ht="15">
      <c r="A115" s="177" t="s">
        <v>271</v>
      </c>
      <c r="B115" s="188">
        <f>'Open Int.'!E115</f>
        <v>71400</v>
      </c>
      <c r="C115" s="189">
        <f>'Open Int.'!F115</f>
        <v>850</v>
      </c>
      <c r="D115" s="190">
        <f>'Open Int.'!H115</f>
        <v>5100</v>
      </c>
      <c r="E115" s="329">
        <f>'Open Int.'!I115</f>
        <v>0</v>
      </c>
      <c r="F115" s="191">
        <f>IF('Open Int.'!E115=0,0,'Open Int.'!H115/'Open Int.'!E115)</f>
        <v>0.07142857142857142</v>
      </c>
      <c r="G115" s="155">
        <v>0.07228915662650602</v>
      </c>
      <c r="H115" s="170">
        <f t="shared" si="2"/>
        <v>-0.011904761904761916</v>
      </c>
      <c r="I115" s="185">
        <f>IF(Volume!D115=0,0,Volume!F115/Volume!D115)</f>
        <v>0</v>
      </c>
      <c r="J115" s="176">
        <v>0.16666666666666666</v>
      </c>
      <c r="K115" s="170">
        <f t="shared" si="3"/>
        <v>-1</v>
      </c>
      <c r="L115" s="60"/>
      <c r="M115" s="6"/>
      <c r="N115" s="59"/>
      <c r="O115" s="3"/>
      <c r="P115" s="3"/>
      <c r="Q115" s="3"/>
      <c r="R115" s="3"/>
      <c r="S115" s="3"/>
      <c r="T115" s="3"/>
      <c r="U115" s="61"/>
      <c r="V115" s="3"/>
      <c r="W115" s="3"/>
      <c r="X115" s="3"/>
      <c r="Y115" s="3"/>
      <c r="Z115" s="3"/>
      <c r="AA115" s="2"/>
    </row>
    <row r="116" spans="1:27" s="7" customFormat="1" ht="15">
      <c r="A116" s="177" t="s">
        <v>209</v>
      </c>
      <c r="B116" s="188">
        <f>'Open Int.'!E116</f>
        <v>98000</v>
      </c>
      <c r="C116" s="189">
        <f>'Open Int.'!F116</f>
        <v>5600</v>
      </c>
      <c r="D116" s="190">
        <f>'Open Int.'!H116</f>
        <v>18000</v>
      </c>
      <c r="E116" s="329">
        <f>'Open Int.'!I116</f>
        <v>2200</v>
      </c>
      <c r="F116" s="191">
        <f>IF('Open Int.'!E116=0,0,'Open Int.'!H116/'Open Int.'!E116)</f>
        <v>0.1836734693877551</v>
      </c>
      <c r="G116" s="155">
        <v>0.170995670995671</v>
      </c>
      <c r="H116" s="170">
        <f t="shared" si="2"/>
        <v>0.07414104882459312</v>
      </c>
      <c r="I116" s="185">
        <f>IF(Volume!D116=0,0,Volume!F116/Volume!D116)</f>
        <v>0.11274509803921569</v>
      </c>
      <c r="J116" s="176">
        <v>0.1953125</v>
      </c>
      <c r="K116" s="170">
        <f t="shared" si="3"/>
        <v>-0.42274509803921567</v>
      </c>
      <c r="L116" s="60"/>
      <c r="M116" s="6"/>
      <c r="N116" s="59"/>
      <c r="O116" s="3"/>
      <c r="P116" s="3"/>
      <c r="Q116" s="3"/>
      <c r="R116" s="3"/>
      <c r="S116" s="3"/>
      <c r="T116" s="3"/>
      <c r="U116" s="61"/>
      <c r="V116" s="3"/>
      <c r="W116" s="3"/>
      <c r="X116" s="3"/>
      <c r="Y116" s="3"/>
      <c r="Z116" s="3"/>
      <c r="AA116" s="2"/>
    </row>
    <row r="117" spans="1:27" s="7" customFormat="1" ht="15">
      <c r="A117" s="177" t="s">
        <v>293</v>
      </c>
      <c r="B117" s="188">
        <f>'Open Int.'!E117</f>
        <v>16100</v>
      </c>
      <c r="C117" s="189">
        <f>'Open Int.'!F117</f>
        <v>1400</v>
      </c>
      <c r="D117" s="190">
        <f>'Open Int.'!H117</f>
        <v>350</v>
      </c>
      <c r="E117" s="329">
        <f>'Open Int.'!I117</f>
        <v>350</v>
      </c>
      <c r="F117" s="191">
        <f>IF('Open Int.'!E117=0,0,'Open Int.'!H117/'Open Int.'!E117)</f>
        <v>0.021739130434782608</v>
      </c>
      <c r="G117" s="155">
        <v>0</v>
      </c>
      <c r="H117" s="170">
        <f t="shared" si="2"/>
        <v>0</v>
      </c>
      <c r="I117" s="185">
        <f>IF(Volume!D117=0,0,Volume!F117/Volume!D117)</f>
        <v>0.05263157894736842</v>
      </c>
      <c r="J117" s="176">
        <v>0</v>
      </c>
      <c r="K117" s="170">
        <f t="shared" si="3"/>
        <v>0</v>
      </c>
      <c r="L117" s="60"/>
      <c r="M117" s="6"/>
      <c r="N117" s="59"/>
      <c r="O117" s="3"/>
      <c r="P117" s="3"/>
      <c r="Q117" s="3"/>
      <c r="R117" s="3"/>
      <c r="S117" s="3"/>
      <c r="T117" s="3"/>
      <c r="U117" s="61"/>
      <c r="V117" s="3"/>
      <c r="W117" s="3"/>
      <c r="X117" s="3"/>
      <c r="Y117" s="3"/>
      <c r="Z117" s="3"/>
      <c r="AA117" s="2"/>
    </row>
    <row r="118" spans="1:27" s="7" customFormat="1" ht="15">
      <c r="A118" s="177" t="s">
        <v>7</v>
      </c>
      <c r="B118" s="188">
        <f>'Open Int.'!E118</f>
        <v>48360</v>
      </c>
      <c r="C118" s="189">
        <f>'Open Int.'!F118</f>
        <v>-4056</v>
      </c>
      <c r="D118" s="190">
        <f>'Open Int.'!H118</f>
        <v>3432</v>
      </c>
      <c r="E118" s="329">
        <f>'Open Int.'!I118</f>
        <v>0</v>
      </c>
      <c r="F118" s="191">
        <f>IF('Open Int.'!E118=0,0,'Open Int.'!H118/'Open Int.'!E118)</f>
        <v>0.07096774193548387</v>
      </c>
      <c r="G118" s="155">
        <v>0.06547619047619048</v>
      </c>
      <c r="H118" s="170">
        <f t="shared" si="2"/>
        <v>0.08387096774193545</v>
      </c>
      <c r="I118" s="185">
        <f>IF(Volume!D118=0,0,Volume!F118/Volume!D118)</f>
        <v>0</v>
      </c>
      <c r="J118" s="176">
        <v>0.3333333333333333</v>
      </c>
      <c r="K118" s="170">
        <f t="shared" si="3"/>
        <v>-1</v>
      </c>
      <c r="L118" s="60"/>
      <c r="M118" s="6"/>
      <c r="N118" s="59"/>
      <c r="O118" s="3"/>
      <c r="P118" s="3"/>
      <c r="Q118" s="3"/>
      <c r="R118" s="3"/>
      <c r="S118" s="3"/>
      <c r="T118" s="3"/>
      <c r="U118" s="61"/>
      <c r="V118" s="3"/>
      <c r="W118" s="3"/>
      <c r="X118" s="3"/>
      <c r="Y118" s="3"/>
      <c r="Z118" s="3"/>
      <c r="AA118" s="2"/>
    </row>
    <row r="119" spans="1:27" s="7" customFormat="1" ht="15">
      <c r="A119" s="177" t="s">
        <v>170</v>
      </c>
      <c r="B119" s="188">
        <f>'Open Int.'!E119</f>
        <v>0</v>
      </c>
      <c r="C119" s="189">
        <f>'Open Int.'!F119</f>
        <v>0</v>
      </c>
      <c r="D119" s="190">
        <f>'Open Int.'!H119</f>
        <v>0</v>
      </c>
      <c r="E119" s="329">
        <f>'Open Int.'!I119</f>
        <v>0</v>
      </c>
      <c r="F119" s="191">
        <f>IF('Open Int.'!E119=0,0,'Open Int.'!H119/'Open Int.'!E119)</f>
        <v>0</v>
      </c>
      <c r="G119" s="155">
        <v>0</v>
      </c>
      <c r="H119" s="170">
        <f t="shared" si="2"/>
        <v>0</v>
      </c>
      <c r="I119" s="185">
        <f>IF(Volume!D119=0,0,Volume!F119/Volume!D119)</f>
        <v>0</v>
      </c>
      <c r="J119" s="176">
        <v>0</v>
      </c>
      <c r="K119" s="170">
        <f t="shared" si="3"/>
        <v>0</v>
      </c>
      <c r="L119" s="60"/>
      <c r="M119" s="6"/>
      <c r="N119" s="59"/>
      <c r="O119" s="3"/>
      <c r="P119" s="3"/>
      <c r="Q119" s="3"/>
      <c r="R119" s="3"/>
      <c r="S119" s="3"/>
      <c r="T119" s="3"/>
      <c r="U119" s="61"/>
      <c r="V119" s="3"/>
      <c r="W119" s="3"/>
      <c r="X119" s="3"/>
      <c r="Y119" s="3"/>
      <c r="Z119" s="3"/>
      <c r="AA119" s="2"/>
    </row>
    <row r="120" spans="1:29" s="58" customFormat="1" ht="15">
      <c r="A120" s="177" t="s">
        <v>222</v>
      </c>
      <c r="B120" s="188">
        <f>'Open Int.'!E120</f>
        <v>43200</v>
      </c>
      <c r="C120" s="189">
        <f>'Open Int.'!F120</f>
        <v>0</v>
      </c>
      <c r="D120" s="190">
        <f>'Open Int.'!H120</f>
        <v>4400</v>
      </c>
      <c r="E120" s="329">
        <f>'Open Int.'!I120</f>
        <v>0</v>
      </c>
      <c r="F120" s="191">
        <f>IF('Open Int.'!E120=0,0,'Open Int.'!H120/'Open Int.'!E120)</f>
        <v>0.10185185185185185</v>
      </c>
      <c r="G120" s="155">
        <v>0.10185185185185185</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c r="AB120" s="78"/>
      <c r="AC120" s="77"/>
    </row>
    <row r="121" spans="1:27" s="7" customFormat="1" ht="15">
      <c r="A121" s="177" t="s">
        <v>206</v>
      </c>
      <c r="B121" s="188">
        <f>'Open Int.'!E121</f>
        <v>103750</v>
      </c>
      <c r="C121" s="189">
        <f>'Open Int.'!F121</f>
        <v>5000</v>
      </c>
      <c r="D121" s="190">
        <f>'Open Int.'!H121</f>
        <v>5000</v>
      </c>
      <c r="E121" s="329">
        <f>'Open Int.'!I121</f>
        <v>0</v>
      </c>
      <c r="F121" s="191">
        <f>IF('Open Int.'!E121=0,0,'Open Int.'!H121/'Open Int.'!E121)</f>
        <v>0.04819277108433735</v>
      </c>
      <c r="G121" s="155">
        <v>0.05063291139240506</v>
      </c>
      <c r="H121" s="170">
        <f t="shared" si="2"/>
        <v>-0.04819277108433728</v>
      </c>
      <c r="I121" s="185">
        <f>IF(Volume!D121=0,0,Volume!F121/Volume!D121)</f>
        <v>0.14285714285714285</v>
      </c>
      <c r="J121" s="176">
        <v>0.043478260869565216</v>
      </c>
      <c r="K121" s="170">
        <f t="shared" si="3"/>
        <v>2.2857142857142856</v>
      </c>
      <c r="L121" s="60"/>
      <c r="M121" s="6"/>
      <c r="N121" s="59"/>
      <c r="O121" s="3"/>
      <c r="P121" s="3"/>
      <c r="Q121" s="3"/>
      <c r="R121" s="3"/>
      <c r="S121" s="3"/>
      <c r="T121" s="3"/>
      <c r="U121" s="61"/>
      <c r="V121" s="3"/>
      <c r="W121" s="3"/>
      <c r="X121" s="3"/>
      <c r="Y121" s="3"/>
      <c r="Z121" s="3"/>
      <c r="AA121" s="2"/>
    </row>
    <row r="122" spans="1:27" s="7" customFormat="1" ht="15">
      <c r="A122" s="177" t="s">
        <v>294</v>
      </c>
      <c r="B122" s="188">
        <f>'Open Int.'!E122</f>
        <v>4500</v>
      </c>
      <c r="C122" s="189">
        <f>'Open Int.'!F122</f>
        <v>500</v>
      </c>
      <c r="D122" s="190">
        <f>'Open Int.'!H122</f>
        <v>0</v>
      </c>
      <c r="E122" s="329">
        <f>'Open Int.'!I122</f>
        <v>0</v>
      </c>
      <c r="F122" s="191">
        <f>IF('Open Int.'!E122=0,0,'Open Int.'!H122/'Open Int.'!E122)</f>
        <v>0</v>
      </c>
      <c r="G122" s="155">
        <v>0</v>
      </c>
      <c r="H122" s="170">
        <f t="shared" si="2"/>
        <v>0</v>
      </c>
      <c r="I122" s="185">
        <f>IF(Volume!D122=0,0,Volume!F122/Volume!D122)</f>
        <v>0</v>
      </c>
      <c r="J122" s="176">
        <v>0</v>
      </c>
      <c r="K122" s="170">
        <f t="shared" si="3"/>
        <v>0</v>
      </c>
      <c r="L122" s="60"/>
      <c r="M122" s="6"/>
      <c r="N122" s="59"/>
      <c r="O122" s="3"/>
      <c r="P122" s="3"/>
      <c r="Q122" s="3"/>
      <c r="R122" s="3"/>
      <c r="S122" s="3"/>
      <c r="T122" s="3"/>
      <c r="U122" s="61"/>
      <c r="V122" s="3"/>
      <c r="W122" s="3"/>
      <c r="X122" s="3"/>
      <c r="Y122" s="3"/>
      <c r="Z122" s="3"/>
      <c r="AA122" s="2"/>
    </row>
    <row r="123" spans="1:27" s="7" customFormat="1" ht="15">
      <c r="A123" s="177" t="s">
        <v>415</v>
      </c>
      <c r="B123" s="188">
        <f>'Open Int.'!E123</f>
        <v>18150</v>
      </c>
      <c r="C123" s="189">
        <f>'Open Int.'!F123</f>
        <v>825</v>
      </c>
      <c r="D123" s="190">
        <f>'Open Int.'!H123</f>
        <v>0</v>
      </c>
      <c r="E123" s="329">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276</v>
      </c>
      <c r="B124" s="188">
        <f>'Open Int.'!E124</f>
        <v>60800</v>
      </c>
      <c r="C124" s="189">
        <f>'Open Int.'!F124</f>
        <v>0</v>
      </c>
      <c r="D124" s="190">
        <f>'Open Int.'!H124</f>
        <v>0</v>
      </c>
      <c r="E124" s="329">
        <f>'Open Int.'!I124</f>
        <v>0</v>
      </c>
      <c r="F124" s="191">
        <f>IF('Open Int.'!E124=0,0,'Open Int.'!H124/'Open Int.'!E124)</f>
        <v>0</v>
      </c>
      <c r="G124" s="155">
        <v>0</v>
      </c>
      <c r="H124" s="170">
        <f t="shared" si="2"/>
        <v>0</v>
      </c>
      <c r="I124" s="185">
        <f>IF(Volume!D124=0,0,Volume!F124/Volume!D124)</f>
        <v>0</v>
      </c>
      <c r="J124" s="176">
        <v>0</v>
      </c>
      <c r="K124" s="170">
        <f t="shared" si="3"/>
        <v>0</v>
      </c>
      <c r="L124" s="60"/>
      <c r="M124" s="6"/>
      <c r="N124" s="59"/>
      <c r="O124" s="3"/>
      <c r="P124" s="3"/>
      <c r="Q124" s="3"/>
      <c r="R124" s="3"/>
      <c r="S124" s="3"/>
      <c r="T124" s="3"/>
      <c r="U124" s="61"/>
      <c r="V124" s="3"/>
      <c r="W124" s="3"/>
      <c r="X124" s="3"/>
      <c r="Y124" s="3"/>
      <c r="Z124" s="3"/>
      <c r="AA124" s="2"/>
    </row>
    <row r="125" spans="1:29" s="58" customFormat="1" ht="15">
      <c r="A125" s="177" t="s">
        <v>146</v>
      </c>
      <c r="B125" s="188">
        <f>'Open Int.'!E125</f>
        <v>1432900</v>
      </c>
      <c r="C125" s="189">
        <f>'Open Int.'!F125</f>
        <v>44500</v>
      </c>
      <c r="D125" s="190">
        <f>'Open Int.'!H125</f>
        <v>71200</v>
      </c>
      <c r="E125" s="329">
        <f>'Open Int.'!I125</f>
        <v>-8900</v>
      </c>
      <c r="F125" s="191">
        <f>IF('Open Int.'!E125=0,0,'Open Int.'!H125/'Open Int.'!E125)</f>
        <v>0.049689440993788817</v>
      </c>
      <c r="G125" s="155">
        <v>0.057692307692307696</v>
      </c>
      <c r="H125" s="170">
        <f t="shared" si="2"/>
        <v>-0.13871635610766056</v>
      </c>
      <c r="I125" s="185">
        <f>IF(Volume!D125=0,0,Volume!F125/Volume!D125)</f>
        <v>0</v>
      </c>
      <c r="J125" s="176">
        <v>0</v>
      </c>
      <c r="K125" s="170">
        <f t="shared" si="3"/>
        <v>0</v>
      </c>
      <c r="L125" s="60"/>
      <c r="M125" s="6"/>
      <c r="N125" s="59"/>
      <c r="O125" s="3"/>
      <c r="P125" s="3"/>
      <c r="Q125" s="3"/>
      <c r="R125" s="3"/>
      <c r="S125" s="3"/>
      <c r="T125" s="3"/>
      <c r="U125" s="61"/>
      <c r="V125" s="3"/>
      <c r="W125" s="3"/>
      <c r="X125" s="3"/>
      <c r="Y125" s="3"/>
      <c r="Z125" s="3"/>
      <c r="AA125" s="2"/>
      <c r="AB125" s="78"/>
      <c r="AC125" s="77"/>
    </row>
    <row r="126" spans="1:29" s="58" customFormat="1" ht="15">
      <c r="A126" s="177" t="s">
        <v>8</v>
      </c>
      <c r="B126" s="188">
        <f>'Open Int.'!E126</f>
        <v>2211200</v>
      </c>
      <c r="C126" s="189">
        <f>'Open Int.'!F126</f>
        <v>33600</v>
      </c>
      <c r="D126" s="190">
        <f>'Open Int.'!H126</f>
        <v>339200</v>
      </c>
      <c r="E126" s="329">
        <f>'Open Int.'!I126</f>
        <v>-3200</v>
      </c>
      <c r="F126" s="191">
        <f>IF('Open Int.'!E126=0,0,'Open Int.'!H126/'Open Int.'!E126)</f>
        <v>0.15340086830680175</v>
      </c>
      <c r="G126" s="155">
        <v>0.15723732549595884</v>
      </c>
      <c r="H126" s="170">
        <f t="shared" si="2"/>
        <v>-0.024399150628237408</v>
      </c>
      <c r="I126" s="185">
        <f>IF(Volume!D126=0,0,Volume!F126/Volume!D126)</f>
        <v>0.07692307692307693</v>
      </c>
      <c r="J126" s="176">
        <v>0.21518987341772153</v>
      </c>
      <c r="K126" s="170">
        <f t="shared" si="3"/>
        <v>-0.6425339366515838</v>
      </c>
      <c r="L126" s="60"/>
      <c r="M126" s="6"/>
      <c r="N126" s="59"/>
      <c r="O126" s="3"/>
      <c r="P126" s="3"/>
      <c r="Q126" s="3"/>
      <c r="R126" s="3"/>
      <c r="S126" s="3"/>
      <c r="T126" s="3"/>
      <c r="U126" s="61"/>
      <c r="V126" s="3"/>
      <c r="W126" s="3"/>
      <c r="X126" s="3"/>
      <c r="Y126" s="3"/>
      <c r="Z126" s="3"/>
      <c r="AA126" s="2"/>
      <c r="AB126" s="78"/>
      <c r="AC126" s="77"/>
    </row>
    <row r="127" spans="1:27" s="7" customFormat="1" ht="15">
      <c r="A127" s="177" t="s">
        <v>295</v>
      </c>
      <c r="B127" s="188">
        <f>'Open Int.'!E127</f>
        <v>103000</v>
      </c>
      <c r="C127" s="189">
        <f>'Open Int.'!F127</f>
        <v>-1000</v>
      </c>
      <c r="D127" s="190">
        <f>'Open Int.'!H127</f>
        <v>7000</v>
      </c>
      <c r="E127" s="329">
        <f>'Open Int.'!I127</f>
        <v>0</v>
      </c>
      <c r="F127" s="191">
        <f>IF('Open Int.'!E127=0,0,'Open Int.'!H127/'Open Int.'!E127)</f>
        <v>0.06796116504854369</v>
      </c>
      <c r="G127" s="155">
        <v>0.0673076923076923</v>
      </c>
      <c r="H127" s="170">
        <f t="shared" si="2"/>
        <v>0.009708737864077681</v>
      </c>
      <c r="I127" s="185">
        <f>IF(Volume!D127=0,0,Volume!F127/Volume!D127)</f>
        <v>0</v>
      </c>
      <c r="J127" s="176">
        <v>0.07692307692307693</v>
      </c>
      <c r="K127" s="170">
        <f t="shared" si="3"/>
        <v>-1</v>
      </c>
      <c r="L127" s="60"/>
      <c r="M127" s="6"/>
      <c r="N127" s="59"/>
      <c r="O127" s="3"/>
      <c r="P127" s="3"/>
      <c r="Q127" s="3"/>
      <c r="R127" s="3"/>
      <c r="S127" s="3"/>
      <c r="T127" s="3"/>
      <c r="U127" s="61"/>
      <c r="V127" s="3"/>
      <c r="W127" s="3"/>
      <c r="X127" s="3"/>
      <c r="Y127" s="3"/>
      <c r="Z127" s="3"/>
      <c r="AA127" s="2"/>
    </row>
    <row r="128" spans="1:27" s="7" customFormat="1" ht="15">
      <c r="A128" s="177" t="s">
        <v>179</v>
      </c>
      <c r="B128" s="188">
        <f>'Open Int.'!E128</f>
        <v>7518000</v>
      </c>
      <c r="C128" s="189">
        <f>'Open Int.'!F128</f>
        <v>-154000</v>
      </c>
      <c r="D128" s="190">
        <f>'Open Int.'!H128</f>
        <v>1218000</v>
      </c>
      <c r="E128" s="329">
        <f>'Open Int.'!I128</f>
        <v>-14000</v>
      </c>
      <c r="F128" s="191">
        <f>IF('Open Int.'!E128=0,0,'Open Int.'!H128/'Open Int.'!E128)</f>
        <v>0.16201117318435754</v>
      </c>
      <c r="G128" s="155">
        <v>0.16058394160583941</v>
      </c>
      <c r="H128" s="170">
        <f t="shared" si="2"/>
        <v>0.008887760284408314</v>
      </c>
      <c r="I128" s="185">
        <f>IF(Volume!D128=0,0,Volume!F128/Volume!D128)</f>
        <v>0.17647058823529413</v>
      </c>
      <c r="J128" s="176">
        <v>0</v>
      </c>
      <c r="K128" s="170">
        <f t="shared" si="3"/>
        <v>0</v>
      </c>
      <c r="L128" s="60"/>
      <c r="M128" s="6"/>
      <c r="N128" s="59"/>
      <c r="O128" s="3"/>
      <c r="P128" s="3"/>
      <c r="Q128" s="3"/>
      <c r="R128" s="3"/>
      <c r="S128" s="3"/>
      <c r="T128" s="3"/>
      <c r="U128" s="61"/>
      <c r="V128" s="3"/>
      <c r="W128" s="3"/>
      <c r="X128" s="3"/>
      <c r="Y128" s="3"/>
      <c r="Z128" s="3"/>
      <c r="AA128" s="2"/>
    </row>
    <row r="129" spans="1:27" s="7" customFormat="1" ht="15">
      <c r="A129" s="177" t="s">
        <v>201</v>
      </c>
      <c r="B129" s="188">
        <f>'Open Int.'!E129</f>
        <v>57500</v>
      </c>
      <c r="C129" s="189">
        <f>'Open Int.'!F129</f>
        <v>0</v>
      </c>
      <c r="D129" s="190">
        <f>'Open Int.'!H129</f>
        <v>40250</v>
      </c>
      <c r="E129" s="329">
        <f>'Open Int.'!I129</f>
        <v>0</v>
      </c>
      <c r="F129" s="191">
        <f>IF('Open Int.'!E129=0,0,'Open Int.'!H129/'Open Int.'!E129)</f>
        <v>0.7</v>
      </c>
      <c r="G129" s="155">
        <v>0.7</v>
      </c>
      <c r="H129" s="170">
        <f t="shared" si="2"/>
        <v>0</v>
      </c>
      <c r="I129" s="185">
        <f>IF(Volume!D129=0,0,Volume!F129/Volume!D129)</f>
        <v>0</v>
      </c>
      <c r="J129" s="176">
        <v>0.21052631578947367</v>
      </c>
      <c r="K129" s="170">
        <f t="shared" si="3"/>
        <v>-1</v>
      </c>
      <c r="L129" s="60"/>
      <c r="M129" s="6"/>
      <c r="N129" s="59"/>
      <c r="O129" s="3"/>
      <c r="P129" s="3"/>
      <c r="Q129" s="3"/>
      <c r="R129" s="3"/>
      <c r="S129" s="3"/>
      <c r="T129" s="3"/>
      <c r="U129" s="61"/>
      <c r="V129" s="3"/>
      <c r="W129" s="3"/>
      <c r="X129" s="3"/>
      <c r="Y129" s="3"/>
      <c r="Z129" s="3"/>
      <c r="AA129" s="2"/>
    </row>
    <row r="130" spans="1:29" s="58" customFormat="1" ht="15">
      <c r="A130" s="177" t="s">
        <v>171</v>
      </c>
      <c r="B130" s="188">
        <f>'Open Int.'!E130</f>
        <v>25300</v>
      </c>
      <c r="C130" s="189">
        <f>'Open Int.'!F130</f>
        <v>5500</v>
      </c>
      <c r="D130" s="190">
        <f>'Open Int.'!H130</f>
        <v>7700</v>
      </c>
      <c r="E130" s="329">
        <f>'Open Int.'!I130</f>
        <v>1100</v>
      </c>
      <c r="F130" s="191">
        <f>IF('Open Int.'!E130=0,0,'Open Int.'!H130/'Open Int.'!E130)</f>
        <v>0.30434782608695654</v>
      </c>
      <c r="G130" s="155">
        <v>0.3333333333333333</v>
      </c>
      <c r="H130" s="170">
        <f t="shared" si="2"/>
        <v>-0.08695652173913032</v>
      </c>
      <c r="I130" s="185">
        <f>IF(Volume!D130=0,0,Volume!F130/Volume!D130)</f>
        <v>0.6</v>
      </c>
      <c r="J130" s="176">
        <v>0.36363636363636365</v>
      </c>
      <c r="K130" s="170">
        <f t="shared" si="3"/>
        <v>0.6499999999999999</v>
      </c>
      <c r="L130" s="60"/>
      <c r="M130" s="6"/>
      <c r="N130" s="59"/>
      <c r="O130" s="3"/>
      <c r="P130" s="3"/>
      <c r="Q130" s="3"/>
      <c r="R130" s="3"/>
      <c r="S130" s="3"/>
      <c r="T130" s="3"/>
      <c r="U130" s="61"/>
      <c r="V130" s="3"/>
      <c r="W130" s="3"/>
      <c r="X130" s="3"/>
      <c r="Y130" s="3"/>
      <c r="Z130" s="3"/>
      <c r="AA130" s="2"/>
      <c r="AB130" s="78"/>
      <c r="AC130" s="77"/>
    </row>
    <row r="131" spans="1:29" s="58" customFormat="1" ht="15">
      <c r="A131" s="177" t="s">
        <v>147</v>
      </c>
      <c r="B131" s="188">
        <f>'Open Int.'!E131</f>
        <v>407100</v>
      </c>
      <c r="C131" s="189">
        <f>'Open Int.'!F131</f>
        <v>141600</v>
      </c>
      <c r="D131" s="190">
        <f>'Open Int.'!H131</f>
        <v>35400</v>
      </c>
      <c r="E131" s="329">
        <f>'Open Int.'!I131</f>
        <v>23600</v>
      </c>
      <c r="F131" s="191">
        <f>IF('Open Int.'!E131=0,0,'Open Int.'!H131/'Open Int.'!E131)</f>
        <v>0.08695652173913043</v>
      </c>
      <c r="G131" s="155">
        <v>0.044444444444444446</v>
      </c>
      <c r="H131" s="170">
        <f t="shared" si="2"/>
        <v>0.9565217391304347</v>
      </c>
      <c r="I131" s="185">
        <f>IF(Volume!D131=0,0,Volume!F131/Volume!D131)</f>
        <v>0.03550295857988166</v>
      </c>
      <c r="J131" s="176">
        <v>0</v>
      </c>
      <c r="K131" s="170">
        <f t="shared" si="3"/>
        <v>0</v>
      </c>
      <c r="L131" s="60"/>
      <c r="M131" s="6"/>
      <c r="N131" s="59"/>
      <c r="O131" s="3"/>
      <c r="P131" s="3"/>
      <c r="Q131" s="3"/>
      <c r="R131" s="3"/>
      <c r="S131" s="3"/>
      <c r="T131" s="3"/>
      <c r="U131" s="61"/>
      <c r="V131" s="3"/>
      <c r="W131" s="3"/>
      <c r="X131" s="3"/>
      <c r="Y131" s="3"/>
      <c r="Z131" s="3"/>
      <c r="AA131" s="2"/>
      <c r="AB131" s="78"/>
      <c r="AC131" s="77"/>
    </row>
    <row r="132" spans="1:29" s="58" customFormat="1" ht="15">
      <c r="A132" s="177" t="s">
        <v>148</v>
      </c>
      <c r="B132" s="188">
        <f>'Open Int.'!E132</f>
        <v>8360</v>
      </c>
      <c r="C132" s="189">
        <f>'Open Int.'!F132</f>
        <v>1045</v>
      </c>
      <c r="D132" s="190">
        <f>'Open Int.'!H132</f>
        <v>2090</v>
      </c>
      <c r="E132" s="329">
        <f>'Open Int.'!I132</f>
        <v>0</v>
      </c>
      <c r="F132" s="191">
        <f>IF('Open Int.'!E132=0,0,'Open Int.'!H132/'Open Int.'!E132)</f>
        <v>0.25</v>
      </c>
      <c r="G132" s="155">
        <v>0.2857142857142857</v>
      </c>
      <c r="H132" s="170">
        <f t="shared" si="2"/>
        <v>-0.12499999999999994</v>
      </c>
      <c r="I132" s="185">
        <f>IF(Volume!D132=0,0,Volume!F132/Volume!D132)</f>
        <v>0</v>
      </c>
      <c r="J132" s="176">
        <v>0</v>
      </c>
      <c r="K132" s="170">
        <f t="shared" si="3"/>
        <v>0</v>
      </c>
      <c r="L132" s="60"/>
      <c r="M132" s="6"/>
      <c r="N132" s="59"/>
      <c r="O132" s="3"/>
      <c r="P132" s="3"/>
      <c r="Q132" s="3"/>
      <c r="R132" s="3"/>
      <c r="S132" s="3"/>
      <c r="T132" s="3"/>
      <c r="U132" s="61"/>
      <c r="V132" s="3"/>
      <c r="W132" s="3"/>
      <c r="X132" s="3"/>
      <c r="Y132" s="3"/>
      <c r="Z132" s="3"/>
      <c r="AA132" s="2"/>
      <c r="AB132" s="78"/>
      <c r="AC132" s="77"/>
    </row>
    <row r="133" spans="1:29" s="58" customFormat="1" ht="15">
      <c r="A133" s="177" t="s">
        <v>122</v>
      </c>
      <c r="B133" s="188">
        <f>'Open Int.'!E133</f>
        <v>2819375</v>
      </c>
      <c r="C133" s="189">
        <f>'Open Int.'!F133</f>
        <v>22750</v>
      </c>
      <c r="D133" s="190">
        <f>'Open Int.'!H133</f>
        <v>359125</v>
      </c>
      <c r="E133" s="329">
        <f>'Open Int.'!I133</f>
        <v>1625</v>
      </c>
      <c r="F133" s="191">
        <f>IF('Open Int.'!E133=0,0,'Open Int.'!H133/'Open Int.'!E133)</f>
        <v>0.12737752161383284</v>
      </c>
      <c r="G133" s="155">
        <v>0.12783265543288785</v>
      </c>
      <c r="H133" s="170">
        <f t="shared" si="2"/>
        <v>-0.0035603877390621833</v>
      </c>
      <c r="I133" s="185">
        <f>IF(Volume!D133=0,0,Volume!F133/Volume!D133)</f>
        <v>0.07723577235772358</v>
      </c>
      <c r="J133" s="176">
        <v>0.21115537848605578</v>
      </c>
      <c r="K133" s="170">
        <f t="shared" si="3"/>
        <v>-0.634223040343611</v>
      </c>
      <c r="L133" s="60"/>
      <c r="M133" s="6"/>
      <c r="N133" s="59"/>
      <c r="O133" s="3"/>
      <c r="P133" s="3"/>
      <c r="Q133" s="3"/>
      <c r="R133" s="3"/>
      <c r="S133" s="3"/>
      <c r="T133" s="3"/>
      <c r="U133" s="61"/>
      <c r="V133" s="3"/>
      <c r="W133" s="3"/>
      <c r="X133" s="3"/>
      <c r="Y133" s="3"/>
      <c r="Z133" s="3"/>
      <c r="AA133" s="2"/>
      <c r="AB133" s="78"/>
      <c r="AC133" s="77"/>
    </row>
    <row r="134" spans="1:29" s="58" customFormat="1" ht="15">
      <c r="A134" s="177" t="s">
        <v>36</v>
      </c>
      <c r="B134" s="188">
        <f>'Open Int.'!E134</f>
        <v>263925</v>
      </c>
      <c r="C134" s="189">
        <f>'Open Int.'!F134</f>
        <v>22275</v>
      </c>
      <c r="D134" s="190">
        <f>'Open Int.'!H134</f>
        <v>56700</v>
      </c>
      <c r="E134" s="329">
        <f>'Open Int.'!I134</f>
        <v>2250</v>
      </c>
      <c r="F134" s="191">
        <f>IF('Open Int.'!E134=0,0,'Open Int.'!H134/'Open Int.'!E134)</f>
        <v>0.21483375959079284</v>
      </c>
      <c r="G134" s="155">
        <v>0.22532588454376165</v>
      </c>
      <c r="H134" s="170">
        <f t="shared" si="2"/>
        <v>-0.046564223964828504</v>
      </c>
      <c r="I134" s="185">
        <f>IF(Volume!D134=0,0,Volume!F134/Volume!D134)</f>
        <v>0.04975124378109453</v>
      </c>
      <c r="J134" s="176">
        <v>0.10294117647058823</v>
      </c>
      <c r="K134" s="170">
        <f t="shared" si="3"/>
        <v>-0.5167022032693674</v>
      </c>
      <c r="L134" s="60"/>
      <c r="M134" s="6"/>
      <c r="N134" s="59"/>
      <c r="O134" s="3"/>
      <c r="P134" s="3"/>
      <c r="Q134" s="3"/>
      <c r="R134" s="3"/>
      <c r="S134" s="3"/>
      <c r="T134" s="3"/>
      <c r="U134" s="61"/>
      <c r="V134" s="3"/>
      <c r="W134" s="3"/>
      <c r="X134" s="3"/>
      <c r="Y134" s="3"/>
      <c r="Z134" s="3"/>
      <c r="AA134" s="2"/>
      <c r="AB134" s="78"/>
      <c r="AC134" s="77"/>
    </row>
    <row r="135" spans="1:29" s="58" customFormat="1" ht="15">
      <c r="A135" s="177" t="s">
        <v>172</v>
      </c>
      <c r="B135" s="188">
        <f>'Open Int.'!E135</f>
        <v>72450</v>
      </c>
      <c r="C135" s="189">
        <f>'Open Int.'!F135</f>
        <v>13650</v>
      </c>
      <c r="D135" s="190">
        <f>'Open Int.'!H135</f>
        <v>0</v>
      </c>
      <c r="E135" s="329">
        <f>'Open Int.'!I135</f>
        <v>0</v>
      </c>
      <c r="F135" s="191">
        <f>IF('Open Int.'!E135=0,0,'Open Int.'!H135/'Open Int.'!E135)</f>
        <v>0</v>
      </c>
      <c r="G135" s="155">
        <v>0</v>
      </c>
      <c r="H135" s="170">
        <f t="shared" si="2"/>
        <v>0</v>
      </c>
      <c r="I135" s="185">
        <f>IF(Volume!D135=0,0,Volume!F135/Volume!D135)</f>
        <v>0</v>
      </c>
      <c r="J135" s="176">
        <v>0</v>
      </c>
      <c r="K135" s="170">
        <f t="shared" si="3"/>
        <v>0</v>
      </c>
      <c r="L135" s="60"/>
      <c r="M135" s="6"/>
      <c r="N135" s="59"/>
      <c r="O135" s="3"/>
      <c r="P135" s="3"/>
      <c r="Q135" s="3"/>
      <c r="R135" s="3"/>
      <c r="S135" s="3"/>
      <c r="T135" s="3"/>
      <c r="U135" s="61"/>
      <c r="V135" s="3"/>
      <c r="W135" s="3"/>
      <c r="X135" s="3"/>
      <c r="Y135" s="3"/>
      <c r="Z135" s="3"/>
      <c r="AA135" s="2"/>
      <c r="AB135" s="78"/>
      <c r="AC135" s="77"/>
    </row>
    <row r="136" spans="1:29" s="58" customFormat="1" ht="15">
      <c r="A136" s="177" t="s">
        <v>80</v>
      </c>
      <c r="B136" s="188">
        <f>'Open Int.'!E136</f>
        <v>20400</v>
      </c>
      <c r="C136" s="189">
        <f>'Open Int.'!F136</f>
        <v>0</v>
      </c>
      <c r="D136" s="190">
        <f>'Open Int.'!H136</f>
        <v>0</v>
      </c>
      <c r="E136" s="329">
        <f>'Open Int.'!I136</f>
        <v>0</v>
      </c>
      <c r="F136" s="191">
        <f>IF('Open Int.'!E136=0,0,'Open Int.'!H136/'Open Int.'!E136)</f>
        <v>0</v>
      </c>
      <c r="G136" s="155">
        <v>0</v>
      </c>
      <c r="H136" s="170">
        <f t="shared" si="2"/>
        <v>0</v>
      </c>
      <c r="I136" s="185">
        <f>IF(Volume!D136=0,0,Volume!F136/Volume!D136)</f>
        <v>0</v>
      </c>
      <c r="J136" s="176">
        <v>0</v>
      </c>
      <c r="K136" s="170">
        <f t="shared" si="3"/>
        <v>0</v>
      </c>
      <c r="L136" s="60"/>
      <c r="M136" s="6"/>
      <c r="N136" s="59"/>
      <c r="O136" s="3"/>
      <c r="P136" s="3"/>
      <c r="Q136" s="3"/>
      <c r="R136" s="3"/>
      <c r="S136" s="3"/>
      <c r="T136" s="3"/>
      <c r="U136" s="61"/>
      <c r="V136" s="3"/>
      <c r="W136" s="3"/>
      <c r="X136" s="3"/>
      <c r="Y136" s="3"/>
      <c r="Z136" s="3"/>
      <c r="AA136" s="2"/>
      <c r="AB136" s="78"/>
      <c r="AC136" s="77"/>
    </row>
    <row r="137" spans="1:29" s="58" customFormat="1" ht="15">
      <c r="A137" s="177" t="s">
        <v>416</v>
      </c>
      <c r="B137" s="188">
        <f>'Open Int.'!E137</f>
        <v>2500</v>
      </c>
      <c r="C137" s="189">
        <f>'Open Int.'!F137</f>
        <v>0</v>
      </c>
      <c r="D137" s="190">
        <f>'Open Int.'!H137</f>
        <v>0</v>
      </c>
      <c r="E137" s="329">
        <f>'Open Int.'!I137</f>
        <v>0</v>
      </c>
      <c r="F137" s="191">
        <f>IF('Open Int.'!E137=0,0,'Open Int.'!H137/'Open Int.'!E137)</f>
        <v>0</v>
      </c>
      <c r="G137" s="155">
        <v>0</v>
      </c>
      <c r="H137" s="170">
        <f aca="true" t="shared" si="4" ref="H137:H196">IF(G137=0,0,(F137-G137)/G137)</f>
        <v>0</v>
      </c>
      <c r="I137" s="185">
        <f>IF(Volume!D137=0,0,Volume!F137/Volume!D137)</f>
        <v>0</v>
      </c>
      <c r="J137" s="176">
        <v>0</v>
      </c>
      <c r="K137" s="170">
        <f aca="true" t="shared" si="5" ref="K137:K196">IF(J137=0,0,(I137-J137)/J137)</f>
        <v>0</v>
      </c>
      <c r="L137" s="60"/>
      <c r="M137" s="6"/>
      <c r="N137" s="59"/>
      <c r="O137" s="3"/>
      <c r="P137" s="3"/>
      <c r="Q137" s="3"/>
      <c r="R137" s="3"/>
      <c r="S137" s="3"/>
      <c r="T137" s="3"/>
      <c r="U137" s="61"/>
      <c r="V137" s="3"/>
      <c r="W137" s="3"/>
      <c r="X137" s="3"/>
      <c r="Y137" s="3"/>
      <c r="Z137" s="3"/>
      <c r="AA137" s="2"/>
      <c r="AB137" s="78"/>
      <c r="AC137" s="77"/>
    </row>
    <row r="138" spans="1:29" s="58" customFormat="1" ht="15">
      <c r="A138" s="177" t="s">
        <v>273</v>
      </c>
      <c r="B138" s="188">
        <f>'Open Int.'!E138</f>
        <v>60900</v>
      </c>
      <c r="C138" s="189">
        <f>'Open Int.'!F138</f>
        <v>1400</v>
      </c>
      <c r="D138" s="190">
        <f>'Open Int.'!H138</f>
        <v>8400</v>
      </c>
      <c r="E138" s="329">
        <f>'Open Int.'!I138</f>
        <v>0</v>
      </c>
      <c r="F138" s="191">
        <f>IF('Open Int.'!E138=0,0,'Open Int.'!H138/'Open Int.'!E138)</f>
        <v>0.13793103448275862</v>
      </c>
      <c r="G138" s="155">
        <v>0.1411764705882353</v>
      </c>
      <c r="H138" s="170">
        <f t="shared" si="4"/>
        <v>-0.022988505747126436</v>
      </c>
      <c r="I138" s="185">
        <f>IF(Volume!D138=0,0,Volume!F138/Volume!D138)</f>
        <v>0</v>
      </c>
      <c r="J138" s="176">
        <v>0.6666666666666666</v>
      </c>
      <c r="K138" s="170">
        <f t="shared" si="5"/>
        <v>-1</v>
      </c>
      <c r="L138" s="60"/>
      <c r="M138" s="6"/>
      <c r="N138" s="59"/>
      <c r="O138" s="3"/>
      <c r="P138" s="3"/>
      <c r="Q138" s="3"/>
      <c r="R138" s="3"/>
      <c r="S138" s="3"/>
      <c r="T138" s="3"/>
      <c r="U138" s="61"/>
      <c r="V138" s="3"/>
      <c r="W138" s="3"/>
      <c r="X138" s="3"/>
      <c r="Y138" s="3"/>
      <c r="Z138" s="3"/>
      <c r="AA138" s="2"/>
      <c r="AB138" s="78"/>
      <c r="AC138" s="77"/>
    </row>
    <row r="139" spans="1:29" s="58" customFormat="1" ht="15">
      <c r="A139" s="177" t="s">
        <v>417</v>
      </c>
      <c r="B139" s="188">
        <f>'Open Int.'!E139</f>
        <v>500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c r="AB139" s="78"/>
      <c r="AC139" s="77"/>
    </row>
    <row r="140" spans="1:29" s="58" customFormat="1" ht="15">
      <c r="A140" s="177" t="s">
        <v>223</v>
      </c>
      <c r="B140" s="188">
        <f>'Open Int.'!E140</f>
        <v>5850</v>
      </c>
      <c r="C140" s="189">
        <f>'Open Int.'!F140</f>
        <v>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9" s="58" customFormat="1" ht="15">
      <c r="A141" s="177" t="s">
        <v>418</v>
      </c>
      <c r="B141" s="188">
        <f>'Open Int.'!E141</f>
        <v>1100</v>
      </c>
      <c r="C141" s="189">
        <f>'Open Int.'!F141</f>
        <v>550</v>
      </c>
      <c r="D141" s="190">
        <f>'Open Int.'!H141</f>
        <v>0</v>
      </c>
      <c r="E141" s="329">
        <f>'Open Int.'!I141</f>
        <v>0</v>
      </c>
      <c r="F141" s="191">
        <f>IF('Open Int.'!E141=0,0,'Open Int.'!H141/'Open Int.'!E141)</f>
        <v>0</v>
      </c>
      <c r="G141" s="155">
        <v>0</v>
      </c>
      <c r="H141" s="170">
        <f t="shared" si="4"/>
        <v>0</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9" s="58" customFormat="1" ht="15">
      <c r="A142" s="177" t="s">
        <v>419</v>
      </c>
      <c r="B142" s="188">
        <f>'Open Int.'!E142</f>
        <v>5711200</v>
      </c>
      <c r="C142" s="189">
        <f>'Open Int.'!F142</f>
        <v>17600</v>
      </c>
      <c r="D142" s="190">
        <f>'Open Int.'!H142</f>
        <v>959200</v>
      </c>
      <c r="E142" s="329">
        <f>'Open Int.'!I142</f>
        <v>39600</v>
      </c>
      <c r="F142" s="191">
        <f>IF('Open Int.'!E142=0,0,'Open Int.'!H142/'Open Int.'!E142)</f>
        <v>0.1679506933744222</v>
      </c>
      <c r="G142" s="155">
        <v>0.1615146831530139</v>
      </c>
      <c r="H142" s="170">
        <f t="shared" si="4"/>
        <v>0.039847833619628424</v>
      </c>
      <c r="I142" s="185">
        <f>IF(Volume!D142=0,0,Volume!F142/Volume!D142)</f>
        <v>0.10372340425531915</v>
      </c>
      <c r="J142" s="176">
        <v>0.1643835616438356</v>
      </c>
      <c r="K142" s="170">
        <f t="shared" si="5"/>
        <v>-0.3690159574468085</v>
      </c>
      <c r="L142" s="60"/>
      <c r="M142" s="6"/>
      <c r="N142" s="59"/>
      <c r="O142" s="3"/>
      <c r="P142" s="3"/>
      <c r="Q142" s="3"/>
      <c r="R142" s="3"/>
      <c r="S142" s="3"/>
      <c r="T142" s="3"/>
      <c r="U142" s="61"/>
      <c r="V142" s="3"/>
      <c r="W142" s="3"/>
      <c r="X142" s="3"/>
      <c r="Y142" s="3"/>
      <c r="Z142" s="3"/>
      <c r="AA142" s="2"/>
      <c r="AB142" s="78"/>
      <c r="AC142" s="77"/>
    </row>
    <row r="143" spans="1:29" s="58" customFormat="1" ht="15">
      <c r="A143" s="177" t="s">
        <v>391</v>
      </c>
      <c r="B143" s="188">
        <f>'Open Int.'!E143</f>
        <v>2467200</v>
      </c>
      <c r="C143" s="189">
        <f>'Open Int.'!F143</f>
        <v>144000</v>
      </c>
      <c r="D143" s="190">
        <f>'Open Int.'!H143</f>
        <v>1048800</v>
      </c>
      <c r="E143" s="329">
        <f>'Open Int.'!I143</f>
        <v>12000</v>
      </c>
      <c r="F143" s="191">
        <f>IF('Open Int.'!E143=0,0,'Open Int.'!H143/'Open Int.'!E143)</f>
        <v>0.42509727626459143</v>
      </c>
      <c r="G143" s="155">
        <v>0.4462809917355372</v>
      </c>
      <c r="H143" s="170">
        <f t="shared" si="4"/>
        <v>-0.04746721429600812</v>
      </c>
      <c r="I143" s="185">
        <f>IF(Volume!D143=0,0,Volume!F143/Volume!D143)</f>
        <v>0.125</v>
      </c>
      <c r="J143" s="176">
        <v>0.19658119658119658</v>
      </c>
      <c r="K143" s="170">
        <f t="shared" si="5"/>
        <v>-0.3641304347826087</v>
      </c>
      <c r="L143" s="60"/>
      <c r="M143" s="6"/>
      <c r="N143" s="59"/>
      <c r="O143" s="3"/>
      <c r="P143" s="3"/>
      <c r="Q143" s="3"/>
      <c r="R143" s="3"/>
      <c r="S143" s="3"/>
      <c r="T143" s="3"/>
      <c r="U143" s="61"/>
      <c r="V143" s="3"/>
      <c r="W143" s="3"/>
      <c r="X143" s="3"/>
      <c r="Y143" s="3"/>
      <c r="Z143" s="3"/>
      <c r="AA143" s="2"/>
      <c r="AB143" s="78"/>
      <c r="AC143" s="77"/>
    </row>
    <row r="144" spans="1:29" s="58" customFormat="1" ht="15">
      <c r="A144" s="177" t="s">
        <v>81</v>
      </c>
      <c r="B144" s="188">
        <f>'Open Int.'!E144</f>
        <v>7200</v>
      </c>
      <c r="C144" s="189">
        <f>'Open Int.'!F144</f>
        <v>1200</v>
      </c>
      <c r="D144" s="190">
        <f>'Open Int.'!H144</f>
        <v>2400</v>
      </c>
      <c r="E144" s="329">
        <f>'Open Int.'!I144</f>
        <v>0</v>
      </c>
      <c r="F144" s="191">
        <f>IF('Open Int.'!E144=0,0,'Open Int.'!H144/'Open Int.'!E144)</f>
        <v>0.3333333333333333</v>
      </c>
      <c r="G144" s="155">
        <v>0.4</v>
      </c>
      <c r="H144" s="170">
        <f t="shared" si="4"/>
        <v>-0.16666666666666677</v>
      </c>
      <c r="I144" s="185">
        <f>IF(Volume!D144=0,0,Volume!F144/Volume!D144)</f>
        <v>0</v>
      </c>
      <c r="J144" s="176">
        <v>0</v>
      </c>
      <c r="K144" s="170">
        <f t="shared" si="5"/>
        <v>0</v>
      </c>
      <c r="L144" s="60"/>
      <c r="M144" s="6"/>
      <c r="N144" s="59"/>
      <c r="O144" s="3"/>
      <c r="P144" s="3"/>
      <c r="Q144" s="3"/>
      <c r="R144" s="3"/>
      <c r="S144" s="3"/>
      <c r="T144" s="3"/>
      <c r="U144" s="61"/>
      <c r="V144" s="3"/>
      <c r="W144" s="3"/>
      <c r="X144" s="3"/>
      <c r="Y144" s="3"/>
      <c r="Z144" s="3"/>
      <c r="AA144" s="2"/>
      <c r="AB144" s="78"/>
      <c r="AC144" s="77"/>
    </row>
    <row r="145" spans="1:29" s="58" customFormat="1" ht="15">
      <c r="A145" s="177" t="s">
        <v>224</v>
      </c>
      <c r="B145" s="188">
        <f>'Open Int.'!E145</f>
        <v>515200</v>
      </c>
      <c r="C145" s="189">
        <f>'Open Int.'!F145</f>
        <v>32200</v>
      </c>
      <c r="D145" s="190">
        <f>'Open Int.'!H145</f>
        <v>14000</v>
      </c>
      <c r="E145" s="329">
        <f>'Open Int.'!I145</f>
        <v>-1400</v>
      </c>
      <c r="F145" s="191">
        <f>IF('Open Int.'!E145=0,0,'Open Int.'!H145/'Open Int.'!E145)</f>
        <v>0.02717391304347826</v>
      </c>
      <c r="G145" s="155">
        <v>0.03188405797101449</v>
      </c>
      <c r="H145" s="170">
        <f t="shared" si="4"/>
        <v>-0.1477272727272727</v>
      </c>
      <c r="I145" s="185">
        <f>IF(Volume!D145=0,0,Volume!F145/Volume!D145)</f>
        <v>0.08333333333333333</v>
      </c>
      <c r="J145" s="176">
        <v>0</v>
      </c>
      <c r="K145" s="170">
        <f t="shared" si="5"/>
        <v>0</v>
      </c>
      <c r="L145" s="60"/>
      <c r="M145" s="6"/>
      <c r="N145" s="59"/>
      <c r="O145" s="3"/>
      <c r="P145" s="3"/>
      <c r="Q145" s="3"/>
      <c r="R145" s="3"/>
      <c r="S145" s="3"/>
      <c r="T145" s="3"/>
      <c r="U145" s="61"/>
      <c r="V145" s="3"/>
      <c r="W145" s="3"/>
      <c r="X145" s="3"/>
      <c r="Y145" s="3"/>
      <c r="Z145" s="3"/>
      <c r="AA145" s="2"/>
      <c r="AB145" s="78"/>
      <c r="AC145" s="77"/>
    </row>
    <row r="146" spans="1:27" s="7" customFormat="1" ht="15">
      <c r="A146" s="177" t="s">
        <v>296</v>
      </c>
      <c r="B146" s="188">
        <f>'Open Int.'!E146</f>
        <v>594000</v>
      </c>
      <c r="C146" s="189">
        <f>'Open Int.'!F146</f>
        <v>4400</v>
      </c>
      <c r="D146" s="190">
        <f>'Open Int.'!H146</f>
        <v>50600</v>
      </c>
      <c r="E146" s="329">
        <f>'Open Int.'!I146</f>
        <v>-4400</v>
      </c>
      <c r="F146" s="191">
        <f>IF('Open Int.'!E146=0,0,'Open Int.'!H146/'Open Int.'!E146)</f>
        <v>0.08518518518518518</v>
      </c>
      <c r="G146" s="155">
        <v>0.09328358208955224</v>
      </c>
      <c r="H146" s="170">
        <f t="shared" si="4"/>
        <v>-0.08681481481481489</v>
      </c>
      <c r="I146" s="185">
        <f>IF(Volume!D146=0,0,Volume!F146/Volume!D146)</f>
        <v>0.125</v>
      </c>
      <c r="J146" s="176">
        <v>0</v>
      </c>
      <c r="K146" s="170">
        <f t="shared" si="5"/>
        <v>0</v>
      </c>
      <c r="L146" s="60"/>
      <c r="M146" s="6"/>
      <c r="N146" s="59"/>
      <c r="O146" s="3"/>
      <c r="P146" s="3"/>
      <c r="Q146" s="3"/>
      <c r="R146" s="3"/>
      <c r="S146" s="3"/>
      <c r="T146" s="3"/>
      <c r="U146" s="61"/>
      <c r="V146" s="3"/>
      <c r="W146" s="3"/>
      <c r="X146" s="3"/>
      <c r="Y146" s="3"/>
      <c r="Z146" s="3"/>
      <c r="AA146" s="2"/>
    </row>
    <row r="147" spans="1:27" s="7" customFormat="1" ht="15">
      <c r="A147" s="177" t="s">
        <v>225</v>
      </c>
      <c r="B147" s="188">
        <f>'Open Int.'!E147</f>
        <v>144000</v>
      </c>
      <c r="C147" s="189">
        <f>'Open Int.'!F147</f>
        <v>0</v>
      </c>
      <c r="D147" s="190">
        <f>'Open Int.'!H147</f>
        <v>18000</v>
      </c>
      <c r="E147" s="329">
        <f>'Open Int.'!I147</f>
        <v>0</v>
      </c>
      <c r="F147" s="191">
        <f>IF('Open Int.'!E147=0,0,'Open Int.'!H147/'Open Int.'!E147)</f>
        <v>0.125</v>
      </c>
      <c r="G147" s="155">
        <v>0.125</v>
      </c>
      <c r="H147" s="170">
        <f t="shared" si="4"/>
        <v>0</v>
      </c>
      <c r="I147" s="185">
        <f>IF(Volume!D147=0,0,Volume!F147/Volume!D147)</f>
        <v>0.07142857142857142</v>
      </c>
      <c r="J147" s="176">
        <v>0</v>
      </c>
      <c r="K147" s="170">
        <f t="shared" si="5"/>
        <v>0</v>
      </c>
      <c r="L147" s="60"/>
      <c r="M147" s="6"/>
      <c r="N147" s="59"/>
      <c r="O147" s="3"/>
      <c r="P147" s="3"/>
      <c r="Q147" s="3"/>
      <c r="R147" s="3"/>
      <c r="S147" s="3"/>
      <c r="T147" s="3"/>
      <c r="U147" s="61"/>
      <c r="V147" s="3"/>
      <c r="W147" s="3"/>
      <c r="X147" s="3"/>
      <c r="Y147" s="3"/>
      <c r="Z147" s="3"/>
      <c r="AA147" s="2"/>
    </row>
    <row r="148" spans="1:27" s="7" customFormat="1" ht="15">
      <c r="A148" s="177" t="s">
        <v>420</v>
      </c>
      <c r="B148" s="188">
        <f>'Open Int.'!E148</f>
        <v>0</v>
      </c>
      <c r="C148" s="189">
        <f>'Open Int.'!F148</f>
        <v>0</v>
      </c>
      <c r="D148" s="190">
        <f>'Open Int.'!H148</f>
        <v>0</v>
      </c>
      <c r="E148" s="329">
        <f>'Open Int.'!I148</f>
        <v>0</v>
      </c>
      <c r="F148" s="191">
        <f>IF('Open Int.'!E148=0,0,'Open Int.'!H148/'Open Int.'!E148)</f>
        <v>0</v>
      </c>
      <c r="G148" s="155">
        <v>0</v>
      </c>
      <c r="H148" s="170">
        <f t="shared" si="4"/>
        <v>0</v>
      </c>
      <c r="I148" s="185">
        <f>IF(Volume!D148=0,0,Volume!F148/Volume!D148)</f>
        <v>0</v>
      </c>
      <c r="J148" s="176">
        <v>0</v>
      </c>
      <c r="K148" s="170">
        <f t="shared" si="5"/>
        <v>0</v>
      </c>
      <c r="L148" s="60"/>
      <c r="M148" s="6"/>
      <c r="N148" s="59"/>
      <c r="O148" s="3"/>
      <c r="P148" s="3"/>
      <c r="Q148" s="3"/>
      <c r="R148" s="3"/>
      <c r="S148" s="3"/>
      <c r="T148" s="3"/>
      <c r="U148" s="61"/>
      <c r="V148" s="3"/>
      <c r="W148" s="3"/>
      <c r="X148" s="3"/>
      <c r="Y148" s="3"/>
      <c r="Z148" s="3"/>
      <c r="AA148" s="2"/>
    </row>
    <row r="149" spans="1:27" s="7" customFormat="1" ht="15">
      <c r="A149" s="177" t="s">
        <v>226</v>
      </c>
      <c r="B149" s="188">
        <f>'Open Int.'!E149</f>
        <v>532800</v>
      </c>
      <c r="C149" s="189">
        <f>'Open Int.'!F149</f>
        <v>96800</v>
      </c>
      <c r="D149" s="190">
        <f>'Open Int.'!H149</f>
        <v>49600</v>
      </c>
      <c r="E149" s="329">
        <f>'Open Int.'!I149</f>
        <v>9600</v>
      </c>
      <c r="F149" s="191">
        <f>IF('Open Int.'!E149=0,0,'Open Int.'!H149/'Open Int.'!E149)</f>
        <v>0.09309309309309309</v>
      </c>
      <c r="G149" s="155">
        <v>0.09174311926605505</v>
      </c>
      <c r="H149" s="170">
        <f t="shared" si="4"/>
        <v>0.014714714714714631</v>
      </c>
      <c r="I149" s="185">
        <f>IF(Volume!D149=0,0,Volume!F149/Volume!D149)</f>
        <v>0.07875894988066826</v>
      </c>
      <c r="J149" s="176">
        <v>0.09836065573770492</v>
      </c>
      <c r="K149" s="170">
        <f t="shared" si="5"/>
        <v>-0.19928400954653938</v>
      </c>
      <c r="L149" s="60"/>
      <c r="M149" s="6"/>
      <c r="N149" s="59"/>
      <c r="O149" s="3"/>
      <c r="P149" s="3"/>
      <c r="Q149" s="3"/>
      <c r="R149" s="3"/>
      <c r="S149" s="3"/>
      <c r="T149" s="3"/>
      <c r="U149" s="61"/>
      <c r="V149" s="3"/>
      <c r="W149" s="3"/>
      <c r="X149" s="3"/>
      <c r="Y149" s="3"/>
      <c r="Z149" s="3"/>
      <c r="AA149" s="2"/>
    </row>
    <row r="150" spans="1:27" s="7" customFormat="1" ht="15">
      <c r="A150" s="177" t="s">
        <v>233</v>
      </c>
      <c r="B150" s="188">
        <f>'Open Int.'!E150</f>
        <v>2254000</v>
      </c>
      <c r="C150" s="189">
        <f>'Open Int.'!F150</f>
        <v>137900</v>
      </c>
      <c r="D150" s="190">
        <f>'Open Int.'!H150</f>
        <v>692300</v>
      </c>
      <c r="E150" s="329">
        <f>'Open Int.'!I150</f>
        <v>81900</v>
      </c>
      <c r="F150" s="191">
        <f>IF('Open Int.'!E150=0,0,'Open Int.'!H150/'Open Int.'!E150)</f>
        <v>0.30714285714285716</v>
      </c>
      <c r="G150" s="155">
        <v>0.2884551769765134</v>
      </c>
      <c r="H150" s="170">
        <f t="shared" si="4"/>
        <v>0.06478538663171694</v>
      </c>
      <c r="I150" s="185">
        <f>IF(Volume!D150=0,0,Volume!F150/Volume!D150)</f>
        <v>0.16279069767441862</v>
      </c>
      <c r="J150" s="176">
        <v>0.1864406779661017</v>
      </c>
      <c r="K150" s="170">
        <f t="shared" si="5"/>
        <v>-0.1268498942917547</v>
      </c>
      <c r="L150" s="60"/>
      <c r="M150" s="6"/>
      <c r="N150" s="59"/>
      <c r="O150" s="3"/>
      <c r="P150" s="3"/>
      <c r="Q150" s="3"/>
      <c r="R150" s="3"/>
      <c r="S150" s="3"/>
      <c r="T150" s="3"/>
      <c r="U150" s="61"/>
      <c r="V150" s="3"/>
      <c r="W150" s="3"/>
      <c r="X150" s="3"/>
      <c r="Y150" s="3"/>
      <c r="Z150" s="3"/>
      <c r="AA150" s="2"/>
    </row>
    <row r="151" spans="1:27" s="7" customFormat="1" ht="15">
      <c r="A151" s="177" t="s">
        <v>98</v>
      </c>
      <c r="B151" s="188">
        <f>'Open Int.'!E151</f>
        <v>578600</v>
      </c>
      <c r="C151" s="189">
        <f>'Open Int.'!F151</f>
        <v>48400</v>
      </c>
      <c r="D151" s="190">
        <f>'Open Int.'!H151</f>
        <v>84150</v>
      </c>
      <c r="E151" s="329">
        <f>'Open Int.'!I151</f>
        <v>5500</v>
      </c>
      <c r="F151" s="191">
        <f>IF('Open Int.'!E151=0,0,'Open Int.'!H151/'Open Int.'!E151)</f>
        <v>0.14543726235741444</v>
      </c>
      <c r="G151" s="155">
        <v>0.1483402489626556</v>
      </c>
      <c r="H151" s="170">
        <f t="shared" si="4"/>
        <v>-0.019569783828339002</v>
      </c>
      <c r="I151" s="185">
        <f>IF(Volume!D151=0,0,Volume!F151/Volume!D151)</f>
        <v>0.06451612903225806</v>
      </c>
      <c r="J151" s="176">
        <v>0.0941385435168739</v>
      </c>
      <c r="K151" s="170">
        <f t="shared" si="5"/>
        <v>-0.314668289713938</v>
      </c>
      <c r="L151" s="60"/>
      <c r="M151" s="6"/>
      <c r="N151" s="59"/>
      <c r="O151" s="3"/>
      <c r="P151" s="3"/>
      <c r="Q151" s="3"/>
      <c r="R151" s="3"/>
      <c r="S151" s="3"/>
      <c r="T151" s="3"/>
      <c r="U151" s="61"/>
      <c r="V151" s="3"/>
      <c r="W151" s="3"/>
      <c r="X151" s="3"/>
      <c r="Y151" s="3"/>
      <c r="Z151" s="3"/>
      <c r="AA151" s="2"/>
    </row>
    <row r="152" spans="1:27" s="7" customFormat="1" ht="15">
      <c r="A152" s="177" t="s">
        <v>149</v>
      </c>
      <c r="B152" s="188">
        <f>'Open Int.'!E152</f>
        <v>701250</v>
      </c>
      <c r="C152" s="189">
        <f>'Open Int.'!F152</f>
        <v>7150</v>
      </c>
      <c r="D152" s="190">
        <f>'Open Int.'!H152</f>
        <v>273900</v>
      </c>
      <c r="E152" s="329">
        <f>'Open Int.'!I152</f>
        <v>550</v>
      </c>
      <c r="F152" s="191">
        <f>IF('Open Int.'!E152=0,0,'Open Int.'!H152/'Open Int.'!E152)</f>
        <v>0.3905882352941176</v>
      </c>
      <c r="G152" s="155">
        <v>0.3938193343898574</v>
      </c>
      <c r="H152" s="170">
        <f t="shared" si="4"/>
        <v>-0.008204521245117873</v>
      </c>
      <c r="I152" s="185">
        <f>IF(Volume!D152=0,0,Volume!F152/Volume!D152)</f>
        <v>0.09225092250922509</v>
      </c>
      <c r="J152" s="176">
        <v>0.20973782771535582</v>
      </c>
      <c r="K152" s="170">
        <f t="shared" si="5"/>
        <v>-0.5601607801792304</v>
      </c>
      <c r="L152" s="60"/>
      <c r="M152" s="6"/>
      <c r="N152" s="59"/>
      <c r="O152" s="3"/>
      <c r="P152" s="3"/>
      <c r="Q152" s="3"/>
      <c r="R152" s="3"/>
      <c r="S152" s="3"/>
      <c r="T152" s="3"/>
      <c r="U152" s="61"/>
      <c r="V152" s="3"/>
      <c r="W152" s="3"/>
      <c r="X152" s="3"/>
      <c r="Y152" s="3"/>
      <c r="Z152" s="3"/>
      <c r="AA152" s="2"/>
    </row>
    <row r="153" spans="1:29" s="58" customFormat="1" ht="15">
      <c r="A153" s="177" t="s">
        <v>202</v>
      </c>
      <c r="B153" s="188">
        <f>'Open Int.'!E153</f>
        <v>1785300</v>
      </c>
      <c r="C153" s="189">
        <f>'Open Int.'!F153</f>
        <v>-98100</v>
      </c>
      <c r="D153" s="190">
        <f>'Open Int.'!H153</f>
        <v>909750</v>
      </c>
      <c r="E153" s="329">
        <f>'Open Int.'!I153</f>
        <v>123750</v>
      </c>
      <c r="F153" s="191">
        <f>IF('Open Int.'!E153=0,0,'Open Int.'!H153/'Open Int.'!E153)</f>
        <v>0.5095782221475382</v>
      </c>
      <c r="G153" s="155">
        <v>0.4173303599872571</v>
      </c>
      <c r="H153" s="170">
        <f t="shared" si="4"/>
        <v>0.22104277810772707</v>
      </c>
      <c r="I153" s="185">
        <f>IF(Volume!D153=0,0,Volume!F153/Volume!D153)</f>
        <v>0.3170024841291747</v>
      </c>
      <c r="J153" s="176">
        <v>0.34074213599547937</v>
      </c>
      <c r="K153" s="170">
        <f t="shared" si="5"/>
        <v>-0.06967043214937063</v>
      </c>
      <c r="L153" s="60"/>
      <c r="M153" s="6"/>
      <c r="N153" s="59"/>
      <c r="O153" s="3"/>
      <c r="P153" s="3"/>
      <c r="Q153" s="3"/>
      <c r="R153" s="3"/>
      <c r="S153" s="3"/>
      <c r="T153" s="3"/>
      <c r="U153" s="61"/>
      <c r="V153" s="3"/>
      <c r="W153" s="3"/>
      <c r="X153" s="3"/>
      <c r="Y153" s="3"/>
      <c r="Z153" s="3"/>
      <c r="AA153" s="2"/>
      <c r="AB153" s="78"/>
      <c r="AC153" s="77"/>
    </row>
    <row r="154" spans="1:27" s="7" customFormat="1" ht="15">
      <c r="A154" s="177" t="s">
        <v>297</v>
      </c>
      <c r="B154" s="188">
        <f>'Open Int.'!E154</f>
        <v>21000</v>
      </c>
      <c r="C154" s="189">
        <f>'Open Int.'!F154</f>
        <v>0</v>
      </c>
      <c r="D154" s="190">
        <f>'Open Int.'!H154</f>
        <v>0</v>
      </c>
      <c r="E154" s="329">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7" s="7" customFormat="1" ht="15">
      <c r="A155" s="177" t="s">
        <v>421</v>
      </c>
      <c r="B155" s="188">
        <f>'Open Int.'!E155</f>
        <v>22672650</v>
      </c>
      <c r="C155" s="189">
        <f>'Open Int.'!F155</f>
        <v>71500</v>
      </c>
      <c r="D155" s="190">
        <f>'Open Int.'!H155</f>
        <v>7614750</v>
      </c>
      <c r="E155" s="329">
        <f>'Open Int.'!I155</f>
        <v>264550</v>
      </c>
      <c r="F155" s="191">
        <f>IF('Open Int.'!E155=0,0,'Open Int.'!H155/'Open Int.'!E155)</f>
        <v>0.3358561967833491</v>
      </c>
      <c r="G155" s="155">
        <v>0.32521354001898134</v>
      </c>
      <c r="H155" s="170">
        <f t="shared" si="4"/>
        <v>0.032725134272535504</v>
      </c>
      <c r="I155" s="185">
        <f>IF(Volume!D155=0,0,Volume!F155/Volume!D155)</f>
        <v>0.2538552787663108</v>
      </c>
      <c r="J155" s="176">
        <v>0.20561719833564493</v>
      </c>
      <c r="K155" s="170">
        <f t="shared" si="5"/>
        <v>0.23460138948067522</v>
      </c>
      <c r="L155" s="60"/>
      <c r="M155" s="6"/>
      <c r="N155" s="59"/>
      <c r="O155" s="3"/>
      <c r="P155" s="3"/>
      <c r="Q155" s="3"/>
      <c r="R155" s="3"/>
      <c r="S155" s="3"/>
      <c r="T155" s="3"/>
      <c r="U155" s="61"/>
      <c r="V155" s="3"/>
      <c r="W155" s="3"/>
      <c r="X155" s="3"/>
      <c r="Y155" s="3"/>
      <c r="Z155" s="3"/>
      <c r="AA155" s="2"/>
    </row>
    <row r="156" spans="1:27" s="7" customFormat="1" ht="15">
      <c r="A156" s="177" t="s">
        <v>422</v>
      </c>
      <c r="B156" s="188">
        <f>'Open Int.'!E156</f>
        <v>900</v>
      </c>
      <c r="C156" s="189">
        <f>'Open Int.'!F156</f>
        <v>0</v>
      </c>
      <c r="D156" s="190">
        <f>'Open Int.'!H156</f>
        <v>0</v>
      </c>
      <c r="E156" s="329">
        <f>'Open Int.'!I156</f>
        <v>0</v>
      </c>
      <c r="F156" s="191">
        <f>IF('Open Int.'!E156=0,0,'Open Int.'!H156/'Open Int.'!E156)</f>
        <v>0</v>
      </c>
      <c r="G156" s="155">
        <v>0</v>
      </c>
      <c r="H156" s="170">
        <f t="shared" si="4"/>
        <v>0</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row>
    <row r="157" spans="1:29" s="58" customFormat="1" ht="15">
      <c r="A157" s="177" t="s">
        <v>215</v>
      </c>
      <c r="B157" s="188">
        <f>'Open Int.'!E157</f>
        <v>19215600</v>
      </c>
      <c r="C157" s="189">
        <f>'Open Int.'!F157</f>
        <v>700150</v>
      </c>
      <c r="D157" s="190">
        <f>'Open Int.'!H157</f>
        <v>5594500</v>
      </c>
      <c r="E157" s="329">
        <f>'Open Int.'!I157</f>
        <v>154100</v>
      </c>
      <c r="F157" s="191">
        <f>IF('Open Int.'!E157=0,0,'Open Int.'!H157/'Open Int.'!E157)</f>
        <v>0.29114365411436544</v>
      </c>
      <c r="G157" s="155">
        <v>0.29383028767866837</v>
      </c>
      <c r="H157" s="170">
        <f t="shared" si="4"/>
        <v>-0.009143487506097477</v>
      </c>
      <c r="I157" s="185">
        <f>IF(Volume!D157=0,0,Volume!F157/Volume!D157)</f>
        <v>0.148975791433892</v>
      </c>
      <c r="J157" s="176">
        <v>0.2657757980697847</v>
      </c>
      <c r="K157" s="170">
        <f t="shared" si="5"/>
        <v>-0.43946818139259064</v>
      </c>
      <c r="L157" s="60"/>
      <c r="M157" s="6"/>
      <c r="N157" s="59"/>
      <c r="O157" s="3"/>
      <c r="P157" s="3"/>
      <c r="Q157" s="3"/>
      <c r="R157" s="3"/>
      <c r="S157" s="3"/>
      <c r="T157" s="3"/>
      <c r="U157" s="61"/>
      <c r="V157" s="3"/>
      <c r="W157" s="3"/>
      <c r="X157" s="3"/>
      <c r="Y157" s="3"/>
      <c r="Z157" s="3"/>
      <c r="AA157" s="2"/>
      <c r="AB157" s="78"/>
      <c r="AC157" s="77"/>
    </row>
    <row r="158" spans="1:29" s="58" customFormat="1" ht="15">
      <c r="A158" s="177" t="s">
        <v>234</v>
      </c>
      <c r="B158" s="188">
        <f>'Open Int.'!E158</f>
        <v>7443900</v>
      </c>
      <c r="C158" s="189">
        <f>'Open Int.'!F158</f>
        <v>710100</v>
      </c>
      <c r="D158" s="190">
        <f>'Open Int.'!H158</f>
        <v>2376000</v>
      </c>
      <c r="E158" s="329">
        <f>'Open Int.'!I158</f>
        <v>51300</v>
      </c>
      <c r="F158" s="191">
        <f>IF('Open Int.'!E158=0,0,'Open Int.'!H158/'Open Int.'!E158)</f>
        <v>0.31918752266956835</v>
      </c>
      <c r="G158" s="155">
        <v>0.34522854851643947</v>
      </c>
      <c r="H158" s="170">
        <f t="shared" si="4"/>
        <v>-0.07543126418361973</v>
      </c>
      <c r="I158" s="185">
        <f>IF(Volume!D158=0,0,Volume!F158/Volume!D158)</f>
        <v>0.14693534844668346</v>
      </c>
      <c r="J158" s="176">
        <v>0.18742724097788127</v>
      </c>
      <c r="K158" s="170">
        <f t="shared" si="5"/>
        <v>-0.21604059431241562</v>
      </c>
      <c r="L158" s="60"/>
      <c r="M158" s="6"/>
      <c r="N158" s="59"/>
      <c r="O158" s="3"/>
      <c r="P158" s="3"/>
      <c r="Q158" s="3"/>
      <c r="R158" s="3"/>
      <c r="S158" s="3"/>
      <c r="T158" s="3"/>
      <c r="U158" s="61"/>
      <c r="V158" s="3"/>
      <c r="W158" s="3"/>
      <c r="X158" s="3"/>
      <c r="Y158" s="3"/>
      <c r="Z158" s="3"/>
      <c r="AA158" s="2"/>
      <c r="AB158" s="78"/>
      <c r="AC158" s="77"/>
    </row>
    <row r="159" spans="1:29" s="58" customFormat="1" ht="15">
      <c r="A159" s="177" t="s">
        <v>203</v>
      </c>
      <c r="B159" s="188">
        <f>'Open Int.'!E159</f>
        <v>1956600</v>
      </c>
      <c r="C159" s="189">
        <f>'Open Int.'!F159</f>
        <v>118200</v>
      </c>
      <c r="D159" s="190">
        <f>'Open Int.'!H159</f>
        <v>387000</v>
      </c>
      <c r="E159" s="329">
        <f>'Open Int.'!I159</f>
        <v>32400</v>
      </c>
      <c r="F159" s="191">
        <f>IF('Open Int.'!E159=0,0,'Open Int.'!H159/'Open Int.'!E159)</f>
        <v>0.19779208831646733</v>
      </c>
      <c r="G159" s="155">
        <v>0.1928851174934726</v>
      </c>
      <c r="H159" s="170">
        <f t="shared" si="4"/>
        <v>0.02543986227014531</v>
      </c>
      <c r="I159" s="185">
        <f>IF(Volume!D159=0,0,Volume!F159/Volume!D159)</f>
        <v>0.28996865203761757</v>
      </c>
      <c r="J159" s="176">
        <v>0.18413978494623656</v>
      </c>
      <c r="K159" s="170">
        <f t="shared" si="5"/>
        <v>0.5747202709196165</v>
      </c>
      <c r="L159" s="60"/>
      <c r="M159" s="6"/>
      <c r="N159" s="59"/>
      <c r="O159" s="3"/>
      <c r="P159" s="3"/>
      <c r="Q159" s="3"/>
      <c r="R159" s="3"/>
      <c r="S159" s="3"/>
      <c r="T159" s="3"/>
      <c r="U159" s="61"/>
      <c r="V159" s="3"/>
      <c r="W159" s="3"/>
      <c r="X159" s="3"/>
      <c r="Y159" s="3"/>
      <c r="Z159" s="3"/>
      <c r="AA159" s="2"/>
      <c r="AB159" s="78"/>
      <c r="AC159" s="77"/>
    </row>
    <row r="160" spans="1:27" s="7" customFormat="1" ht="15">
      <c r="A160" s="177" t="s">
        <v>204</v>
      </c>
      <c r="B160" s="188">
        <f>'Open Int.'!E160</f>
        <v>868000</v>
      </c>
      <c r="C160" s="189">
        <f>'Open Int.'!F160</f>
        <v>10250</v>
      </c>
      <c r="D160" s="190">
        <f>'Open Int.'!H160</f>
        <v>725250</v>
      </c>
      <c r="E160" s="329">
        <f>'Open Int.'!I160</f>
        <v>34500</v>
      </c>
      <c r="F160" s="191">
        <f>IF('Open Int.'!E160=0,0,'Open Int.'!H160/'Open Int.'!E160)</f>
        <v>0.8355414746543779</v>
      </c>
      <c r="G160" s="155">
        <v>0.8053045759253862</v>
      </c>
      <c r="H160" s="170">
        <f t="shared" si="4"/>
        <v>0.037547158718483735</v>
      </c>
      <c r="I160" s="185">
        <f>IF(Volume!D160=0,0,Volume!F160/Volume!D160)</f>
        <v>0.4936416184971098</v>
      </c>
      <c r="J160" s="176">
        <v>0.562254259501966</v>
      </c>
      <c r="K160" s="170">
        <f t="shared" si="5"/>
        <v>-0.12203134052845044</v>
      </c>
      <c r="L160" s="60"/>
      <c r="M160" s="6"/>
      <c r="N160" s="59"/>
      <c r="O160" s="3"/>
      <c r="P160" s="3"/>
      <c r="Q160" s="3"/>
      <c r="R160" s="3"/>
      <c r="S160" s="3"/>
      <c r="T160" s="3"/>
      <c r="U160" s="61"/>
      <c r="V160" s="3"/>
      <c r="W160" s="3"/>
      <c r="X160" s="3"/>
      <c r="Y160" s="3"/>
      <c r="Z160" s="3"/>
      <c r="AA160" s="2"/>
    </row>
    <row r="161" spans="1:27" s="7" customFormat="1" ht="15">
      <c r="A161" s="177" t="s">
        <v>37</v>
      </c>
      <c r="B161" s="188">
        <f>'Open Int.'!E161</f>
        <v>88000</v>
      </c>
      <c r="C161" s="189">
        <f>'Open Int.'!F161</f>
        <v>-3200</v>
      </c>
      <c r="D161" s="190">
        <f>'Open Int.'!H161</f>
        <v>3200</v>
      </c>
      <c r="E161" s="329">
        <f>'Open Int.'!I161</f>
        <v>0</v>
      </c>
      <c r="F161" s="191">
        <f>IF('Open Int.'!E161=0,0,'Open Int.'!H161/'Open Int.'!E161)</f>
        <v>0.03636363636363636</v>
      </c>
      <c r="G161" s="155">
        <v>0.03508771929824561</v>
      </c>
      <c r="H161" s="170">
        <f t="shared" si="4"/>
        <v>0.03636363636363637</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row>
    <row r="162" spans="1:29" s="58" customFormat="1" ht="15">
      <c r="A162" s="177" t="s">
        <v>298</v>
      </c>
      <c r="B162" s="188">
        <f>'Open Int.'!E162</f>
        <v>27000</v>
      </c>
      <c r="C162" s="189">
        <f>'Open Int.'!F162</f>
        <v>450</v>
      </c>
      <c r="D162" s="190">
        <f>'Open Int.'!H162</f>
        <v>1650</v>
      </c>
      <c r="E162" s="329">
        <f>'Open Int.'!I162</f>
        <v>0</v>
      </c>
      <c r="F162" s="191">
        <f>IF('Open Int.'!E162=0,0,'Open Int.'!H162/'Open Int.'!E162)</f>
        <v>0.06111111111111111</v>
      </c>
      <c r="G162" s="155">
        <v>0.062146892655367235</v>
      </c>
      <c r="H162" s="170">
        <f t="shared" si="4"/>
        <v>-0.01666666666666675</v>
      </c>
      <c r="I162" s="185">
        <f>IF(Volume!D162=0,0,Volume!F162/Volume!D162)</f>
        <v>0</v>
      </c>
      <c r="J162" s="176">
        <v>0</v>
      </c>
      <c r="K162" s="170">
        <f t="shared" si="5"/>
        <v>0</v>
      </c>
      <c r="L162" s="60"/>
      <c r="M162" s="6"/>
      <c r="N162" s="59"/>
      <c r="O162" s="3"/>
      <c r="P162" s="3"/>
      <c r="Q162" s="3"/>
      <c r="R162" s="3"/>
      <c r="S162" s="3"/>
      <c r="T162" s="3"/>
      <c r="U162" s="61"/>
      <c r="V162" s="3"/>
      <c r="W162" s="3"/>
      <c r="X162" s="3"/>
      <c r="Y162" s="3"/>
      <c r="Z162" s="3"/>
      <c r="AA162" s="2"/>
      <c r="AB162" s="78"/>
      <c r="AC162" s="77"/>
    </row>
    <row r="163" spans="1:29" s="58" customFormat="1" ht="15">
      <c r="A163" s="177" t="s">
        <v>423</v>
      </c>
      <c r="B163" s="188">
        <f>'Open Int.'!E163</f>
        <v>0</v>
      </c>
      <c r="C163" s="189">
        <f>'Open Int.'!F163</f>
        <v>0</v>
      </c>
      <c r="D163" s="190">
        <f>'Open Int.'!H163</f>
        <v>0</v>
      </c>
      <c r="E163" s="329">
        <f>'Open Int.'!I163</f>
        <v>0</v>
      </c>
      <c r="F163" s="191">
        <f>IF('Open Int.'!E163=0,0,'Open Int.'!H163/'Open Int.'!E163)</f>
        <v>0</v>
      </c>
      <c r="G163" s="155">
        <v>0</v>
      </c>
      <c r="H163" s="170">
        <f t="shared" si="4"/>
        <v>0</v>
      </c>
      <c r="I163" s="185">
        <f>IF(Volume!D163=0,0,Volume!F163/Volume!D163)</f>
        <v>0</v>
      </c>
      <c r="J163" s="176">
        <v>0</v>
      </c>
      <c r="K163" s="170">
        <f t="shared" si="5"/>
        <v>0</v>
      </c>
      <c r="L163" s="60"/>
      <c r="M163" s="6"/>
      <c r="N163" s="59"/>
      <c r="O163" s="3"/>
      <c r="P163" s="3"/>
      <c r="Q163" s="3"/>
      <c r="R163" s="3"/>
      <c r="S163" s="3"/>
      <c r="T163" s="3"/>
      <c r="U163" s="61"/>
      <c r="V163" s="3"/>
      <c r="W163" s="3"/>
      <c r="X163" s="3"/>
      <c r="Y163" s="3"/>
      <c r="Z163" s="3"/>
      <c r="AA163" s="2"/>
      <c r="AB163" s="78"/>
      <c r="AC163" s="77"/>
    </row>
    <row r="164" spans="1:27" s="7" customFormat="1" ht="15">
      <c r="A164" s="177" t="s">
        <v>227</v>
      </c>
      <c r="B164" s="188">
        <f>'Open Int.'!E164</f>
        <v>8460</v>
      </c>
      <c r="C164" s="189">
        <f>'Open Int.'!F164</f>
        <v>376</v>
      </c>
      <c r="D164" s="190">
        <f>'Open Int.'!H164</f>
        <v>564</v>
      </c>
      <c r="E164" s="329">
        <f>'Open Int.'!I164</f>
        <v>0</v>
      </c>
      <c r="F164" s="191">
        <f>IF('Open Int.'!E164=0,0,'Open Int.'!H164/'Open Int.'!E164)</f>
        <v>0.06666666666666667</v>
      </c>
      <c r="G164" s="155">
        <v>0.06976744186046512</v>
      </c>
      <c r="H164" s="170">
        <f t="shared" si="4"/>
        <v>-0.044444444444444446</v>
      </c>
      <c r="I164" s="185">
        <f>IF(Volume!D164=0,0,Volume!F164/Volume!D164)</f>
        <v>0</v>
      </c>
      <c r="J164" s="176">
        <v>0.3333333333333333</v>
      </c>
      <c r="K164" s="170">
        <f t="shared" si="5"/>
        <v>-1</v>
      </c>
      <c r="L164" s="60"/>
      <c r="M164" s="6"/>
      <c r="N164" s="59"/>
      <c r="O164" s="3"/>
      <c r="P164" s="3"/>
      <c r="Q164" s="3"/>
      <c r="R164" s="3"/>
      <c r="S164" s="3"/>
      <c r="T164" s="3"/>
      <c r="U164" s="61"/>
      <c r="V164" s="3"/>
      <c r="W164" s="3"/>
      <c r="X164" s="3"/>
      <c r="Y164" s="3"/>
      <c r="Z164" s="3"/>
      <c r="AA164" s="2"/>
    </row>
    <row r="165" spans="1:27" s="7" customFormat="1" ht="15">
      <c r="A165" s="177" t="s">
        <v>424</v>
      </c>
      <c r="B165" s="188">
        <f>'Open Int.'!E165</f>
        <v>41600</v>
      </c>
      <c r="C165" s="189">
        <f>'Open Int.'!F165</f>
        <v>2600</v>
      </c>
      <c r="D165" s="190">
        <f>'Open Int.'!H165</f>
        <v>7800</v>
      </c>
      <c r="E165" s="329">
        <f>'Open Int.'!I165</f>
        <v>0</v>
      </c>
      <c r="F165" s="191">
        <f>IF('Open Int.'!E165=0,0,'Open Int.'!H165/'Open Int.'!E165)</f>
        <v>0.1875</v>
      </c>
      <c r="G165" s="155">
        <v>0.2</v>
      </c>
      <c r="H165" s="170">
        <f t="shared" si="4"/>
        <v>-0.06250000000000006</v>
      </c>
      <c r="I165" s="185">
        <f>IF(Volume!D165=0,0,Volume!F165/Volume!D165)</f>
        <v>0</v>
      </c>
      <c r="J165" s="176">
        <v>0</v>
      </c>
      <c r="K165" s="170">
        <f t="shared" si="5"/>
        <v>0</v>
      </c>
      <c r="L165" s="60"/>
      <c r="M165" s="6"/>
      <c r="N165" s="59"/>
      <c r="O165" s="3"/>
      <c r="P165" s="3"/>
      <c r="Q165" s="3"/>
      <c r="R165" s="3"/>
      <c r="S165" s="3"/>
      <c r="T165" s="3"/>
      <c r="U165" s="61"/>
      <c r="V165" s="3"/>
      <c r="W165" s="3"/>
      <c r="X165" s="3"/>
      <c r="Y165" s="3"/>
      <c r="Z165" s="3"/>
      <c r="AA165" s="2"/>
    </row>
    <row r="166" spans="1:29" s="58" customFormat="1" ht="15">
      <c r="A166" s="177" t="s">
        <v>275</v>
      </c>
      <c r="B166" s="188">
        <f>'Open Int.'!E166</f>
        <v>2450</v>
      </c>
      <c r="C166" s="189">
        <f>'Open Int.'!F166</f>
        <v>0</v>
      </c>
      <c r="D166" s="190">
        <f>'Open Int.'!H166</f>
        <v>0</v>
      </c>
      <c r="E166" s="329">
        <f>'Open Int.'!I166</f>
        <v>0</v>
      </c>
      <c r="F166" s="191">
        <f>IF('Open Int.'!E166=0,0,'Open Int.'!H166/'Open Int.'!E166)</f>
        <v>0</v>
      </c>
      <c r="G166" s="155">
        <v>0</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c r="AB166" s="78"/>
      <c r="AC166" s="77"/>
    </row>
    <row r="167" spans="1:27" s="7" customFormat="1" ht="15">
      <c r="A167" s="177" t="s">
        <v>180</v>
      </c>
      <c r="B167" s="188">
        <f>'Open Int.'!E167</f>
        <v>508500</v>
      </c>
      <c r="C167" s="189">
        <f>'Open Int.'!F167</f>
        <v>31500</v>
      </c>
      <c r="D167" s="190">
        <f>'Open Int.'!H167</f>
        <v>45000</v>
      </c>
      <c r="E167" s="329">
        <f>'Open Int.'!I167</f>
        <v>0</v>
      </c>
      <c r="F167" s="191">
        <f>IF('Open Int.'!E167=0,0,'Open Int.'!H167/'Open Int.'!E167)</f>
        <v>0.08849557522123894</v>
      </c>
      <c r="G167" s="155">
        <v>0.09433962264150944</v>
      </c>
      <c r="H167" s="170">
        <f t="shared" si="4"/>
        <v>-0.06194690265486734</v>
      </c>
      <c r="I167" s="185">
        <f>IF(Volume!D167=0,0,Volume!F167/Volume!D167)</f>
        <v>0.02040816326530612</v>
      </c>
      <c r="J167" s="176">
        <v>0.06060606060606061</v>
      </c>
      <c r="K167" s="170">
        <f t="shared" si="5"/>
        <v>-0.663265306122449</v>
      </c>
      <c r="L167" s="60"/>
      <c r="M167" s="6"/>
      <c r="N167" s="59"/>
      <c r="O167" s="3"/>
      <c r="P167" s="3"/>
      <c r="Q167" s="3"/>
      <c r="R167" s="3"/>
      <c r="S167" s="3"/>
      <c r="T167" s="3"/>
      <c r="U167" s="61"/>
      <c r="V167" s="3"/>
      <c r="W167" s="3"/>
      <c r="X167" s="3"/>
      <c r="Y167" s="3"/>
      <c r="Z167" s="3"/>
      <c r="AA167" s="2"/>
    </row>
    <row r="168" spans="1:27" s="7" customFormat="1" ht="15">
      <c r="A168" s="177" t="s">
        <v>181</v>
      </c>
      <c r="B168" s="188">
        <f>'Open Int.'!E168</f>
        <v>0</v>
      </c>
      <c r="C168" s="189">
        <f>'Open Int.'!F168</f>
        <v>0</v>
      </c>
      <c r="D168" s="190">
        <f>'Open Int.'!H168</f>
        <v>0</v>
      </c>
      <c r="E168" s="329">
        <f>'Open Int.'!I168</f>
        <v>0</v>
      </c>
      <c r="F168" s="191">
        <f>IF('Open Int.'!E168=0,0,'Open Int.'!H168/'Open Int.'!E168)</f>
        <v>0</v>
      </c>
      <c r="G168" s="155">
        <v>0</v>
      </c>
      <c r="H168" s="170">
        <f t="shared" si="4"/>
        <v>0</v>
      </c>
      <c r="I168" s="185">
        <f>IF(Volume!D168=0,0,Volume!F168/Volume!D168)</f>
        <v>0</v>
      </c>
      <c r="J168" s="176">
        <v>0</v>
      </c>
      <c r="K168" s="170">
        <f t="shared" si="5"/>
        <v>0</v>
      </c>
      <c r="L168" s="60"/>
      <c r="M168" s="6"/>
      <c r="N168" s="59"/>
      <c r="O168" s="3"/>
      <c r="P168" s="3"/>
      <c r="Q168" s="3"/>
      <c r="R168" s="3"/>
      <c r="S168" s="3"/>
      <c r="T168" s="3"/>
      <c r="U168" s="61"/>
      <c r="V168" s="3"/>
      <c r="W168" s="3"/>
      <c r="X168" s="3"/>
      <c r="Y168" s="3"/>
      <c r="Z168" s="3"/>
      <c r="AA168" s="2"/>
    </row>
    <row r="169" spans="1:27" s="7" customFormat="1" ht="15">
      <c r="A169" s="177" t="s">
        <v>150</v>
      </c>
      <c r="B169" s="188">
        <f>'Open Int.'!E169</f>
        <v>38544</v>
      </c>
      <c r="C169" s="189">
        <f>'Open Int.'!F169</f>
        <v>-876</v>
      </c>
      <c r="D169" s="190">
        <f>'Open Int.'!H169</f>
        <v>3942</v>
      </c>
      <c r="E169" s="329">
        <f>'Open Int.'!I169</f>
        <v>0</v>
      </c>
      <c r="F169" s="191">
        <f>IF('Open Int.'!E169=0,0,'Open Int.'!H169/'Open Int.'!E169)</f>
        <v>0.10227272727272728</v>
      </c>
      <c r="G169" s="155">
        <v>0.1</v>
      </c>
      <c r="H169" s="170">
        <f t="shared" si="4"/>
        <v>0.022727272727272735</v>
      </c>
      <c r="I169" s="185">
        <f>IF(Volume!D169=0,0,Volume!F169/Volume!D169)</f>
        <v>0.25</v>
      </c>
      <c r="J169" s="176">
        <v>0.08163265306122448</v>
      </c>
      <c r="K169" s="170">
        <f t="shared" si="5"/>
        <v>2.0625000000000004</v>
      </c>
      <c r="L169" s="60"/>
      <c r="M169" s="6"/>
      <c r="N169" s="59"/>
      <c r="O169" s="3"/>
      <c r="P169" s="3"/>
      <c r="Q169" s="3"/>
      <c r="R169" s="3"/>
      <c r="S169" s="3"/>
      <c r="T169" s="3"/>
      <c r="U169" s="61"/>
      <c r="V169" s="3"/>
      <c r="W169" s="3"/>
      <c r="X169" s="3"/>
      <c r="Y169" s="3"/>
      <c r="Z169" s="3"/>
      <c r="AA169" s="2"/>
    </row>
    <row r="170" spans="1:27" s="7" customFormat="1" ht="15">
      <c r="A170" s="177" t="s">
        <v>425</v>
      </c>
      <c r="B170" s="188">
        <f>'Open Int.'!E170</f>
        <v>13750</v>
      </c>
      <c r="C170" s="189">
        <f>'Open Int.'!F170</f>
        <v>-1250</v>
      </c>
      <c r="D170" s="190">
        <f>'Open Int.'!H170</f>
        <v>0</v>
      </c>
      <c r="E170" s="329">
        <f>'Open Int.'!I170</f>
        <v>0</v>
      </c>
      <c r="F170" s="191">
        <f>IF('Open Int.'!E170=0,0,'Open Int.'!H170/'Open Int.'!E170)</f>
        <v>0</v>
      </c>
      <c r="G170" s="155">
        <v>0</v>
      </c>
      <c r="H170" s="170">
        <f t="shared" si="4"/>
        <v>0</v>
      </c>
      <c r="I170" s="185">
        <f>IF(Volume!D170=0,0,Volume!F170/Volume!D170)</f>
        <v>0</v>
      </c>
      <c r="J170" s="176">
        <v>0</v>
      </c>
      <c r="K170" s="170">
        <f t="shared" si="5"/>
        <v>0</v>
      </c>
      <c r="L170" s="60"/>
      <c r="M170" s="6"/>
      <c r="N170" s="59"/>
      <c r="O170" s="3"/>
      <c r="P170" s="3"/>
      <c r="Q170" s="3"/>
      <c r="R170" s="3"/>
      <c r="S170" s="3"/>
      <c r="T170" s="3"/>
      <c r="U170" s="61"/>
      <c r="V170" s="3"/>
      <c r="W170" s="3"/>
      <c r="X170" s="3"/>
      <c r="Y170" s="3"/>
      <c r="Z170" s="3"/>
      <c r="AA170" s="2"/>
    </row>
    <row r="171" spans="1:27" s="7" customFormat="1" ht="15">
      <c r="A171" s="177" t="s">
        <v>426</v>
      </c>
      <c r="B171" s="188">
        <f>'Open Int.'!E171</f>
        <v>44100</v>
      </c>
      <c r="C171" s="189">
        <f>'Open Int.'!F171</f>
        <v>-1050</v>
      </c>
      <c r="D171" s="190">
        <f>'Open Int.'!H171</f>
        <v>4200</v>
      </c>
      <c r="E171" s="329">
        <f>'Open Int.'!I171</f>
        <v>0</v>
      </c>
      <c r="F171" s="191">
        <f>IF('Open Int.'!E171=0,0,'Open Int.'!H171/'Open Int.'!E171)</f>
        <v>0.09523809523809523</v>
      </c>
      <c r="G171" s="155">
        <v>0.09302325581395349</v>
      </c>
      <c r="H171" s="170">
        <f t="shared" si="4"/>
        <v>0.023809523809523767</v>
      </c>
      <c r="I171" s="185">
        <f>IF(Volume!D171=0,0,Volume!F171/Volume!D171)</f>
        <v>0</v>
      </c>
      <c r="J171" s="176">
        <v>0</v>
      </c>
      <c r="K171" s="170">
        <f t="shared" si="5"/>
        <v>0</v>
      </c>
      <c r="L171" s="60"/>
      <c r="M171" s="6"/>
      <c r="N171" s="59"/>
      <c r="O171" s="3"/>
      <c r="P171" s="3"/>
      <c r="Q171" s="3"/>
      <c r="R171" s="3"/>
      <c r="S171" s="3"/>
      <c r="T171" s="3"/>
      <c r="U171" s="61"/>
      <c r="V171" s="3"/>
      <c r="W171" s="3"/>
      <c r="X171" s="3"/>
      <c r="Y171" s="3"/>
      <c r="Z171" s="3"/>
      <c r="AA171" s="2"/>
    </row>
    <row r="172" spans="1:27" s="7" customFormat="1" ht="15">
      <c r="A172" s="177" t="s">
        <v>151</v>
      </c>
      <c r="B172" s="188">
        <f>'Open Int.'!E172</f>
        <v>0</v>
      </c>
      <c r="C172" s="189">
        <f>'Open Int.'!F172</f>
        <v>0</v>
      </c>
      <c r="D172" s="190">
        <f>'Open Int.'!H172</f>
        <v>0</v>
      </c>
      <c r="E172" s="329">
        <f>'Open Int.'!I172</f>
        <v>0</v>
      </c>
      <c r="F172" s="191">
        <f>IF('Open Int.'!E172=0,0,'Open Int.'!H172/'Open Int.'!E172)</f>
        <v>0</v>
      </c>
      <c r="G172" s="155">
        <v>0</v>
      </c>
      <c r="H172" s="170">
        <f t="shared" si="4"/>
        <v>0</v>
      </c>
      <c r="I172" s="185">
        <f>IF(Volume!D172=0,0,Volume!F172/Volume!D172)</f>
        <v>0</v>
      </c>
      <c r="J172" s="176">
        <v>0</v>
      </c>
      <c r="K172" s="170">
        <f t="shared" si="5"/>
        <v>0</v>
      </c>
      <c r="L172" s="60"/>
      <c r="M172" s="6"/>
      <c r="N172" s="59"/>
      <c r="O172" s="3"/>
      <c r="P172" s="3"/>
      <c r="Q172" s="3"/>
      <c r="R172" s="3"/>
      <c r="S172" s="3"/>
      <c r="T172" s="3"/>
      <c r="U172" s="61"/>
      <c r="V172" s="3"/>
      <c r="W172" s="3"/>
      <c r="X172" s="3"/>
      <c r="Y172" s="3"/>
      <c r="Z172" s="3"/>
      <c r="AA172" s="2"/>
    </row>
    <row r="173" spans="1:27" s="7" customFormat="1" ht="15">
      <c r="A173" s="177" t="s">
        <v>213</v>
      </c>
      <c r="B173" s="188">
        <f>'Open Int.'!E173</f>
        <v>0</v>
      </c>
      <c r="C173" s="189">
        <f>'Open Int.'!F173</f>
        <v>0</v>
      </c>
      <c r="D173" s="190">
        <f>'Open Int.'!H173</f>
        <v>0</v>
      </c>
      <c r="E173" s="329">
        <f>'Open Int.'!I173</f>
        <v>0</v>
      </c>
      <c r="F173" s="191">
        <f>IF('Open Int.'!E173=0,0,'Open Int.'!H173/'Open Int.'!E173)</f>
        <v>0</v>
      </c>
      <c r="G173" s="155">
        <v>0</v>
      </c>
      <c r="H173" s="170">
        <f t="shared" si="4"/>
        <v>0</v>
      </c>
      <c r="I173" s="185">
        <f>IF(Volume!D173=0,0,Volume!F173/Volume!D173)</f>
        <v>0</v>
      </c>
      <c r="J173" s="176">
        <v>0</v>
      </c>
      <c r="K173" s="170">
        <f t="shared" si="5"/>
        <v>0</v>
      </c>
      <c r="L173" s="60"/>
      <c r="M173" s="6"/>
      <c r="N173" s="59"/>
      <c r="O173" s="3"/>
      <c r="P173" s="3"/>
      <c r="Q173" s="3"/>
      <c r="R173" s="3"/>
      <c r="S173" s="3"/>
      <c r="T173" s="3"/>
      <c r="U173" s="61"/>
      <c r="V173" s="3"/>
      <c r="W173" s="3"/>
      <c r="X173" s="3"/>
      <c r="Y173" s="3"/>
      <c r="Z173" s="3"/>
      <c r="AA173" s="2"/>
    </row>
    <row r="174" spans="1:29" s="58" customFormat="1" ht="15">
      <c r="A174" s="177" t="s">
        <v>228</v>
      </c>
      <c r="B174" s="188">
        <f>'Open Int.'!E174</f>
        <v>7600</v>
      </c>
      <c r="C174" s="189">
        <f>'Open Int.'!F174</f>
        <v>0</v>
      </c>
      <c r="D174" s="190">
        <f>'Open Int.'!H174</f>
        <v>400</v>
      </c>
      <c r="E174" s="329">
        <f>'Open Int.'!I174</f>
        <v>0</v>
      </c>
      <c r="F174" s="191">
        <f>IF('Open Int.'!E174=0,0,'Open Int.'!H174/'Open Int.'!E174)</f>
        <v>0.05263157894736842</v>
      </c>
      <c r="G174" s="155">
        <v>0.05263157894736842</v>
      </c>
      <c r="H174" s="170">
        <f t="shared" si="4"/>
        <v>0</v>
      </c>
      <c r="I174" s="185">
        <f>IF(Volume!D174=0,0,Volume!F174/Volume!D174)</f>
        <v>0</v>
      </c>
      <c r="J174" s="176">
        <v>0</v>
      </c>
      <c r="K174" s="170">
        <f t="shared" si="5"/>
        <v>0</v>
      </c>
      <c r="L174" s="60"/>
      <c r="M174" s="6"/>
      <c r="N174" s="59"/>
      <c r="O174" s="3"/>
      <c r="P174" s="3"/>
      <c r="Q174" s="3"/>
      <c r="R174" s="3"/>
      <c r="S174" s="3"/>
      <c r="T174" s="3"/>
      <c r="U174" s="61"/>
      <c r="V174" s="3"/>
      <c r="W174" s="3"/>
      <c r="X174" s="3"/>
      <c r="Y174" s="3"/>
      <c r="Z174" s="3"/>
      <c r="AA174" s="2"/>
      <c r="AB174" s="78"/>
      <c r="AC174" s="77"/>
    </row>
    <row r="175" spans="1:27" s="7" customFormat="1" ht="15">
      <c r="A175" s="177" t="s">
        <v>91</v>
      </c>
      <c r="B175" s="188">
        <f>'Open Int.'!E175</f>
        <v>1816400</v>
      </c>
      <c r="C175" s="189">
        <f>'Open Int.'!F175</f>
        <v>72200</v>
      </c>
      <c r="D175" s="190">
        <f>'Open Int.'!H175</f>
        <v>459800</v>
      </c>
      <c r="E175" s="329">
        <f>'Open Int.'!I175</f>
        <v>19000</v>
      </c>
      <c r="F175" s="191">
        <f>IF('Open Int.'!E175=0,0,'Open Int.'!H175/'Open Int.'!E175)</f>
        <v>0.25313807531380755</v>
      </c>
      <c r="G175" s="155">
        <v>0.25272331154684097</v>
      </c>
      <c r="H175" s="170">
        <f t="shared" si="4"/>
        <v>0.001641177319290198</v>
      </c>
      <c r="I175" s="185">
        <f>IF(Volume!D175=0,0,Volume!F175/Volume!D175)</f>
        <v>0.19444444444444445</v>
      </c>
      <c r="J175" s="176">
        <v>0.19375</v>
      </c>
      <c r="K175" s="170">
        <f t="shared" si="5"/>
        <v>0.0035842293906809906</v>
      </c>
      <c r="L175" s="60"/>
      <c r="M175" s="6"/>
      <c r="N175" s="59"/>
      <c r="O175" s="3"/>
      <c r="P175" s="3"/>
      <c r="Q175" s="3"/>
      <c r="R175" s="3"/>
      <c r="S175" s="3"/>
      <c r="T175" s="3"/>
      <c r="U175" s="61"/>
      <c r="V175" s="3"/>
      <c r="W175" s="3"/>
      <c r="X175" s="3"/>
      <c r="Y175" s="3"/>
      <c r="Z175" s="3"/>
      <c r="AA175" s="2"/>
    </row>
    <row r="176" spans="1:27" s="7" customFormat="1" ht="15">
      <c r="A176" s="177" t="s">
        <v>152</v>
      </c>
      <c r="B176" s="188">
        <f>'Open Int.'!E176</f>
        <v>79650</v>
      </c>
      <c r="C176" s="189">
        <f>'Open Int.'!F176</f>
        <v>-1350</v>
      </c>
      <c r="D176" s="190">
        <f>'Open Int.'!H176</f>
        <v>14850</v>
      </c>
      <c r="E176" s="329">
        <f>'Open Int.'!I176</f>
        <v>-5400</v>
      </c>
      <c r="F176" s="191">
        <f>IF('Open Int.'!E176=0,0,'Open Int.'!H176/'Open Int.'!E176)</f>
        <v>0.1864406779661017</v>
      </c>
      <c r="G176" s="155">
        <v>0.25</v>
      </c>
      <c r="H176" s="170">
        <f t="shared" si="4"/>
        <v>-0.2542372881355932</v>
      </c>
      <c r="I176" s="185">
        <f>IF(Volume!D176=0,0,Volume!F176/Volume!D176)</f>
        <v>0.4166666666666667</v>
      </c>
      <c r="J176" s="176">
        <v>0.1111111111111111</v>
      </c>
      <c r="K176" s="170">
        <f t="shared" si="5"/>
        <v>2.7500000000000004</v>
      </c>
      <c r="L176" s="60"/>
      <c r="M176" s="6"/>
      <c r="N176" s="59"/>
      <c r="O176" s="3"/>
      <c r="P176" s="3"/>
      <c r="Q176" s="3"/>
      <c r="R176" s="3"/>
      <c r="S176" s="3"/>
      <c r="T176" s="3"/>
      <c r="U176" s="61"/>
      <c r="V176" s="3"/>
      <c r="W176" s="3"/>
      <c r="X176" s="3"/>
      <c r="Y176" s="3"/>
      <c r="Z176" s="3"/>
      <c r="AA176" s="2"/>
    </row>
    <row r="177" spans="1:29" s="58" customFormat="1" ht="15">
      <c r="A177" s="177" t="s">
        <v>207</v>
      </c>
      <c r="B177" s="188">
        <f>'Open Int.'!E177</f>
        <v>194876</v>
      </c>
      <c r="C177" s="189">
        <f>'Open Int.'!F177</f>
        <v>-8240</v>
      </c>
      <c r="D177" s="190">
        <f>'Open Int.'!H177</f>
        <v>57268</v>
      </c>
      <c r="E177" s="329">
        <f>'Open Int.'!I177</f>
        <v>-412</v>
      </c>
      <c r="F177" s="191">
        <f>IF('Open Int.'!E177=0,0,'Open Int.'!H177/'Open Int.'!E177)</f>
        <v>0.2938689217758985</v>
      </c>
      <c r="G177" s="155">
        <v>0.2839756592292089</v>
      </c>
      <c r="H177" s="170">
        <f t="shared" si="4"/>
        <v>0.03483841739655694</v>
      </c>
      <c r="I177" s="185">
        <f>IF(Volume!D177=0,0,Volume!F177/Volume!D177)</f>
        <v>0.2127659574468085</v>
      </c>
      <c r="J177" s="176">
        <v>0.16296296296296298</v>
      </c>
      <c r="K177" s="170">
        <f t="shared" si="5"/>
        <v>0.30560928433268847</v>
      </c>
      <c r="L177" s="60"/>
      <c r="M177" s="6"/>
      <c r="N177" s="59"/>
      <c r="O177" s="3"/>
      <c r="P177" s="3"/>
      <c r="Q177" s="3"/>
      <c r="R177" s="3"/>
      <c r="S177" s="3"/>
      <c r="T177" s="3"/>
      <c r="U177" s="61"/>
      <c r="V177" s="3"/>
      <c r="W177" s="3"/>
      <c r="X177" s="3"/>
      <c r="Y177" s="3"/>
      <c r="Z177" s="3"/>
      <c r="AA177" s="2"/>
      <c r="AB177" s="78"/>
      <c r="AC177" s="77"/>
    </row>
    <row r="178" spans="1:27" s="7" customFormat="1" ht="15">
      <c r="A178" s="177" t="s">
        <v>229</v>
      </c>
      <c r="B178" s="188">
        <f>'Open Int.'!E178</f>
        <v>18400</v>
      </c>
      <c r="C178" s="189">
        <f>'Open Int.'!F178</f>
        <v>-400</v>
      </c>
      <c r="D178" s="190">
        <f>'Open Int.'!H178</f>
        <v>3200</v>
      </c>
      <c r="E178" s="329">
        <f>'Open Int.'!I178</f>
        <v>0</v>
      </c>
      <c r="F178" s="191">
        <f>IF('Open Int.'!E178=0,0,'Open Int.'!H178/'Open Int.'!E178)</f>
        <v>0.17391304347826086</v>
      </c>
      <c r="G178" s="155">
        <v>0.1702127659574468</v>
      </c>
      <c r="H178" s="170">
        <f t="shared" si="4"/>
        <v>0.021739130434782605</v>
      </c>
      <c r="I178" s="185">
        <f>IF(Volume!D178=0,0,Volume!F178/Volume!D178)</f>
        <v>0</v>
      </c>
      <c r="J178" s="176">
        <v>0.3333333333333333</v>
      </c>
      <c r="K178" s="170">
        <f t="shared" si="5"/>
        <v>-1</v>
      </c>
      <c r="L178" s="60"/>
      <c r="M178" s="6"/>
      <c r="N178" s="59"/>
      <c r="O178" s="3"/>
      <c r="P178" s="3"/>
      <c r="Q178" s="3"/>
      <c r="R178" s="3"/>
      <c r="S178" s="3"/>
      <c r="T178" s="3"/>
      <c r="U178" s="61"/>
      <c r="V178" s="3"/>
      <c r="W178" s="3"/>
      <c r="X178" s="3"/>
      <c r="Y178" s="3"/>
      <c r="Z178" s="3"/>
      <c r="AA178" s="2"/>
    </row>
    <row r="179" spans="1:27" s="7" customFormat="1" ht="15">
      <c r="A179" s="177" t="s">
        <v>185</v>
      </c>
      <c r="B179" s="188">
        <f>'Open Int.'!E179</f>
        <v>1983150</v>
      </c>
      <c r="C179" s="189">
        <f>'Open Int.'!F179</f>
        <v>56025</v>
      </c>
      <c r="D179" s="190">
        <f>'Open Int.'!H179</f>
        <v>1498500</v>
      </c>
      <c r="E179" s="329">
        <f>'Open Int.'!I179</f>
        <v>22950</v>
      </c>
      <c r="F179" s="191">
        <f>IF('Open Int.'!E179=0,0,'Open Int.'!H179/'Open Int.'!E179)</f>
        <v>0.7556160653505786</v>
      </c>
      <c r="G179" s="155">
        <v>0.7656742556917688</v>
      </c>
      <c r="H179" s="170">
        <f t="shared" si="4"/>
        <v>-0.013136383085131842</v>
      </c>
      <c r="I179" s="185">
        <f>IF(Volume!D179=0,0,Volume!F179/Volume!D179)</f>
        <v>0.45990180032733224</v>
      </c>
      <c r="J179" s="176">
        <v>0.3888888888888889</v>
      </c>
      <c r="K179" s="170">
        <f t="shared" si="5"/>
        <v>0.18260462941314004</v>
      </c>
      <c r="L179" s="60"/>
      <c r="M179" s="6"/>
      <c r="N179" s="59"/>
      <c r="O179" s="3"/>
      <c r="P179" s="3"/>
      <c r="Q179" s="3"/>
      <c r="R179" s="3"/>
      <c r="S179" s="3"/>
      <c r="T179" s="3"/>
      <c r="U179" s="61"/>
      <c r="V179" s="3"/>
      <c r="W179" s="3"/>
      <c r="X179" s="3"/>
      <c r="Y179" s="3"/>
      <c r="Z179" s="3"/>
      <c r="AA179" s="2"/>
    </row>
    <row r="180" spans="1:29" s="58" customFormat="1" ht="15">
      <c r="A180" s="177" t="s">
        <v>205</v>
      </c>
      <c r="B180" s="188">
        <f>'Open Int.'!E180</f>
        <v>29700</v>
      </c>
      <c r="C180" s="189">
        <f>'Open Int.'!F180</f>
        <v>550</v>
      </c>
      <c r="D180" s="190">
        <f>'Open Int.'!H180</f>
        <v>0</v>
      </c>
      <c r="E180" s="329">
        <f>'Open Int.'!I180</f>
        <v>0</v>
      </c>
      <c r="F180" s="191">
        <f>IF('Open Int.'!E180=0,0,'Open Int.'!H180/'Open Int.'!E180)</f>
        <v>0</v>
      </c>
      <c r="G180" s="155">
        <v>0</v>
      </c>
      <c r="H180" s="170">
        <f t="shared" si="4"/>
        <v>0</v>
      </c>
      <c r="I180" s="185">
        <f>IF(Volume!D180=0,0,Volume!F180/Volume!D180)</f>
        <v>0</v>
      </c>
      <c r="J180" s="176">
        <v>0</v>
      </c>
      <c r="K180" s="170">
        <f t="shared" si="5"/>
        <v>0</v>
      </c>
      <c r="L180" s="60"/>
      <c r="M180" s="6"/>
      <c r="N180" s="59"/>
      <c r="O180" s="3"/>
      <c r="P180" s="3"/>
      <c r="Q180" s="3"/>
      <c r="R180" s="3"/>
      <c r="S180" s="3"/>
      <c r="T180" s="3"/>
      <c r="U180" s="61"/>
      <c r="V180" s="3"/>
      <c r="W180" s="3"/>
      <c r="X180" s="3"/>
      <c r="Y180" s="3"/>
      <c r="Z180" s="3"/>
      <c r="AA180" s="2"/>
      <c r="AB180" s="78"/>
      <c r="AC180" s="77"/>
    </row>
    <row r="181" spans="1:27" s="7" customFormat="1" ht="15">
      <c r="A181" s="177" t="s">
        <v>118</v>
      </c>
      <c r="B181" s="188">
        <f>'Open Int.'!E181</f>
        <v>606750</v>
      </c>
      <c r="C181" s="189">
        <f>'Open Int.'!F181</f>
        <v>-6000</v>
      </c>
      <c r="D181" s="190">
        <f>'Open Int.'!H181</f>
        <v>110000</v>
      </c>
      <c r="E181" s="329">
        <f>'Open Int.'!I181</f>
        <v>-13000</v>
      </c>
      <c r="F181" s="191">
        <f>IF('Open Int.'!E181=0,0,'Open Int.'!H181/'Open Int.'!E181)</f>
        <v>0.18129377832715288</v>
      </c>
      <c r="G181" s="155">
        <v>0.200734394124847</v>
      </c>
      <c r="H181" s="170">
        <f t="shared" si="4"/>
        <v>-0.0968474579677811</v>
      </c>
      <c r="I181" s="185">
        <f>IF(Volume!D181=0,0,Volume!F181/Volume!D181)</f>
        <v>0.0983397190293742</v>
      </c>
      <c r="J181" s="176">
        <v>0.12325581395348838</v>
      </c>
      <c r="K181" s="170">
        <f t="shared" si="5"/>
        <v>-0.20214944938432253</v>
      </c>
      <c r="L181" s="60"/>
      <c r="M181" s="6"/>
      <c r="N181" s="59"/>
      <c r="O181" s="3"/>
      <c r="P181" s="3"/>
      <c r="Q181" s="3"/>
      <c r="R181" s="3"/>
      <c r="S181" s="3"/>
      <c r="T181" s="3"/>
      <c r="U181" s="61"/>
      <c r="V181" s="3"/>
      <c r="W181" s="3"/>
      <c r="X181" s="3"/>
      <c r="Y181" s="3"/>
      <c r="Z181" s="3"/>
      <c r="AA181" s="2"/>
    </row>
    <row r="182" spans="1:29" s="58" customFormat="1" ht="15">
      <c r="A182" s="177" t="s">
        <v>230</v>
      </c>
      <c r="B182" s="188">
        <f>'Open Int.'!E182</f>
        <v>2060</v>
      </c>
      <c r="C182" s="189">
        <f>'Open Int.'!F182</f>
        <v>0</v>
      </c>
      <c r="D182" s="190">
        <f>'Open Int.'!H182</f>
        <v>206</v>
      </c>
      <c r="E182" s="329">
        <f>'Open Int.'!I182</f>
        <v>0</v>
      </c>
      <c r="F182" s="191">
        <f>IF('Open Int.'!E182=0,0,'Open Int.'!H182/'Open Int.'!E182)</f>
        <v>0.1</v>
      </c>
      <c r="G182" s="155">
        <v>0.1</v>
      </c>
      <c r="H182" s="170">
        <f t="shared" si="4"/>
        <v>0</v>
      </c>
      <c r="I182" s="185">
        <f>IF(Volume!D182=0,0,Volume!F182/Volume!D182)</f>
        <v>0</v>
      </c>
      <c r="J182" s="176">
        <v>0</v>
      </c>
      <c r="K182" s="170">
        <f t="shared" si="5"/>
        <v>0</v>
      </c>
      <c r="L182" s="60"/>
      <c r="M182" s="6"/>
      <c r="N182" s="59"/>
      <c r="O182" s="3"/>
      <c r="P182" s="3"/>
      <c r="Q182" s="3"/>
      <c r="R182" s="3"/>
      <c r="S182" s="3"/>
      <c r="T182" s="3"/>
      <c r="U182" s="61"/>
      <c r="V182" s="3"/>
      <c r="W182" s="3"/>
      <c r="X182" s="3"/>
      <c r="Y182" s="3"/>
      <c r="Z182" s="3"/>
      <c r="AA182" s="2"/>
      <c r="AB182" s="78"/>
      <c r="AC182" s="77"/>
    </row>
    <row r="183" spans="1:27" s="7" customFormat="1" ht="15">
      <c r="A183" s="177" t="s">
        <v>299</v>
      </c>
      <c r="B183" s="188">
        <f>'Open Int.'!E183</f>
        <v>123200</v>
      </c>
      <c r="C183" s="189">
        <f>'Open Int.'!F183</f>
        <v>0</v>
      </c>
      <c r="D183" s="190">
        <f>'Open Int.'!H183</f>
        <v>15400</v>
      </c>
      <c r="E183" s="329">
        <f>'Open Int.'!I183</f>
        <v>0</v>
      </c>
      <c r="F183" s="191">
        <f>IF('Open Int.'!E183=0,0,'Open Int.'!H183/'Open Int.'!E183)</f>
        <v>0.125</v>
      </c>
      <c r="G183" s="155">
        <v>0.125</v>
      </c>
      <c r="H183" s="170">
        <f t="shared" si="4"/>
        <v>0</v>
      </c>
      <c r="I183" s="185">
        <f>IF(Volume!D183=0,0,Volume!F183/Volume!D183)</f>
        <v>0</v>
      </c>
      <c r="J183" s="176">
        <v>0</v>
      </c>
      <c r="K183" s="170">
        <f t="shared" si="5"/>
        <v>0</v>
      </c>
      <c r="L183" s="60"/>
      <c r="M183" s="6"/>
      <c r="N183" s="59"/>
      <c r="O183" s="3"/>
      <c r="P183" s="3"/>
      <c r="Q183" s="3"/>
      <c r="R183" s="3"/>
      <c r="S183" s="3"/>
      <c r="T183" s="3"/>
      <c r="U183" s="61"/>
      <c r="V183" s="3"/>
      <c r="W183" s="3"/>
      <c r="X183" s="3"/>
      <c r="Y183" s="3"/>
      <c r="Z183" s="3"/>
      <c r="AA183" s="2"/>
    </row>
    <row r="184" spans="1:27" s="7" customFormat="1" ht="15">
      <c r="A184" s="177" t="s">
        <v>300</v>
      </c>
      <c r="B184" s="188">
        <f>'Open Int.'!E184</f>
        <v>16416950</v>
      </c>
      <c r="C184" s="189">
        <f>'Open Int.'!F184</f>
        <v>-773300</v>
      </c>
      <c r="D184" s="190">
        <f>'Open Int.'!H184</f>
        <v>2717000</v>
      </c>
      <c r="E184" s="329">
        <f>'Open Int.'!I184</f>
        <v>-282150</v>
      </c>
      <c r="F184" s="191">
        <f>IF('Open Int.'!E184=0,0,'Open Int.'!H184/'Open Int.'!E184)</f>
        <v>0.1654996817313813</v>
      </c>
      <c r="G184" s="155">
        <v>0.17446808510638298</v>
      </c>
      <c r="H184" s="170">
        <f t="shared" si="4"/>
        <v>-0.05140426324696086</v>
      </c>
      <c r="I184" s="185">
        <f>IF(Volume!D184=0,0,Volume!F184/Volume!D184)</f>
        <v>0.16262975778546712</v>
      </c>
      <c r="J184" s="176">
        <v>0.3416666666666667</v>
      </c>
      <c r="K184" s="170">
        <f t="shared" si="5"/>
        <v>-0.524010465018145</v>
      </c>
      <c r="L184" s="60"/>
      <c r="M184" s="6"/>
      <c r="N184" s="59"/>
      <c r="O184" s="3"/>
      <c r="P184" s="3"/>
      <c r="Q184" s="3"/>
      <c r="R184" s="3"/>
      <c r="S184" s="3"/>
      <c r="T184" s="3"/>
      <c r="U184" s="61"/>
      <c r="V184" s="3"/>
      <c r="W184" s="3"/>
      <c r="X184" s="3"/>
      <c r="Y184" s="3"/>
      <c r="Z184" s="3"/>
      <c r="AA184" s="2"/>
    </row>
    <row r="185" spans="1:27" s="7" customFormat="1" ht="15">
      <c r="A185" s="177" t="s">
        <v>173</v>
      </c>
      <c r="B185" s="188">
        <f>'Open Int.'!E185</f>
        <v>587050</v>
      </c>
      <c r="C185" s="189">
        <f>'Open Int.'!F185</f>
        <v>-2950</v>
      </c>
      <c r="D185" s="190">
        <f>'Open Int.'!H185</f>
        <v>64900</v>
      </c>
      <c r="E185" s="329">
        <f>'Open Int.'!I185</f>
        <v>0</v>
      </c>
      <c r="F185" s="191">
        <f>IF('Open Int.'!E185=0,0,'Open Int.'!H185/'Open Int.'!E185)</f>
        <v>0.11055276381909548</v>
      </c>
      <c r="G185" s="155">
        <v>0.11</v>
      </c>
      <c r="H185" s="170">
        <f t="shared" si="4"/>
        <v>0.005025125628140761</v>
      </c>
      <c r="I185" s="185">
        <f>IF(Volume!D185=0,0,Volume!F185/Volume!D185)</f>
        <v>0</v>
      </c>
      <c r="J185" s="176">
        <v>0</v>
      </c>
      <c r="K185" s="170">
        <f t="shared" si="5"/>
        <v>0</v>
      </c>
      <c r="L185" s="60"/>
      <c r="M185" s="6"/>
      <c r="N185" s="59"/>
      <c r="O185" s="3"/>
      <c r="P185" s="3"/>
      <c r="Q185" s="3"/>
      <c r="R185" s="3"/>
      <c r="S185" s="3"/>
      <c r="T185" s="3"/>
      <c r="U185" s="61"/>
      <c r="V185" s="3"/>
      <c r="W185" s="3"/>
      <c r="X185" s="3"/>
      <c r="Y185" s="3"/>
      <c r="Z185" s="3"/>
      <c r="AA185" s="2"/>
    </row>
    <row r="186" spans="1:29" s="58" customFormat="1" ht="15">
      <c r="A186" s="177" t="s">
        <v>301</v>
      </c>
      <c r="B186" s="188">
        <f>'Open Int.'!E186</f>
        <v>0</v>
      </c>
      <c r="C186" s="189">
        <f>'Open Int.'!F186</f>
        <v>0</v>
      </c>
      <c r="D186" s="190">
        <f>'Open Int.'!H186</f>
        <v>0</v>
      </c>
      <c r="E186" s="329">
        <f>'Open Int.'!I186</f>
        <v>0</v>
      </c>
      <c r="F186" s="191">
        <f>IF('Open Int.'!E186=0,0,'Open Int.'!H186/'Open Int.'!E186)</f>
        <v>0</v>
      </c>
      <c r="G186" s="155">
        <v>0</v>
      </c>
      <c r="H186" s="170">
        <f t="shared" si="4"/>
        <v>0</v>
      </c>
      <c r="I186" s="185">
        <f>IF(Volume!D186=0,0,Volume!F186/Volume!D186)</f>
        <v>0</v>
      </c>
      <c r="J186" s="176">
        <v>0</v>
      </c>
      <c r="K186" s="170">
        <f t="shared" si="5"/>
        <v>0</v>
      </c>
      <c r="L186" s="60"/>
      <c r="M186" s="6"/>
      <c r="N186" s="59"/>
      <c r="O186" s="3"/>
      <c r="P186" s="3"/>
      <c r="Q186" s="3"/>
      <c r="R186" s="3"/>
      <c r="S186" s="3"/>
      <c r="T186" s="3"/>
      <c r="U186" s="61"/>
      <c r="V186" s="3"/>
      <c r="W186" s="3"/>
      <c r="X186" s="3"/>
      <c r="Y186" s="3"/>
      <c r="Z186" s="3"/>
      <c r="AA186" s="2"/>
      <c r="AB186" s="78"/>
      <c r="AC186" s="77"/>
    </row>
    <row r="187" spans="1:29" s="58" customFormat="1" ht="15">
      <c r="A187" s="177" t="s">
        <v>82</v>
      </c>
      <c r="B187" s="188">
        <f>'Open Int.'!E187</f>
        <v>403200</v>
      </c>
      <c r="C187" s="189">
        <f>'Open Int.'!F187</f>
        <v>-4200</v>
      </c>
      <c r="D187" s="190">
        <f>'Open Int.'!H187</f>
        <v>75600</v>
      </c>
      <c r="E187" s="329">
        <f>'Open Int.'!I187</f>
        <v>2100</v>
      </c>
      <c r="F187" s="191">
        <f>IF('Open Int.'!E187=0,0,'Open Int.'!H187/'Open Int.'!E187)</f>
        <v>0.1875</v>
      </c>
      <c r="G187" s="155">
        <v>0.18041237113402062</v>
      </c>
      <c r="H187" s="170">
        <f t="shared" si="4"/>
        <v>0.0392857142857143</v>
      </c>
      <c r="I187" s="185">
        <f>IF(Volume!D187=0,0,Volume!F187/Volume!D187)</f>
        <v>0.2</v>
      </c>
      <c r="J187" s="176">
        <v>0.17391304347826086</v>
      </c>
      <c r="K187" s="170">
        <f t="shared" si="5"/>
        <v>0.1500000000000001</v>
      </c>
      <c r="L187" s="60"/>
      <c r="M187" s="6"/>
      <c r="N187" s="59"/>
      <c r="O187" s="3"/>
      <c r="P187" s="3"/>
      <c r="Q187" s="3"/>
      <c r="R187" s="3"/>
      <c r="S187" s="3"/>
      <c r="T187" s="3"/>
      <c r="U187" s="61"/>
      <c r="V187" s="3"/>
      <c r="W187" s="3"/>
      <c r="X187" s="3"/>
      <c r="Y187" s="3"/>
      <c r="Z187" s="3"/>
      <c r="AA187" s="2"/>
      <c r="AB187" s="78"/>
      <c r="AC187" s="77"/>
    </row>
    <row r="188" spans="1:29" s="58" customFormat="1" ht="15">
      <c r="A188" s="177" t="s">
        <v>427</v>
      </c>
      <c r="B188" s="188">
        <f>'Open Int.'!E188</f>
        <v>700</v>
      </c>
      <c r="C188" s="189">
        <f>'Open Int.'!F188</f>
        <v>0</v>
      </c>
      <c r="D188" s="190">
        <f>'Open Int.'!H188</f>
        <v>0</v>
      </c>
      <c r="E188" s="329">
        <f>'Open Int.'!I188</f>
        <v>0</v>
      </c>
      <c r="F188" s="191">
        <f>IF('Open Int.'!E188=0,0,'Open Int.'!H188/'Open Int.'!E188)</f>
        <v>0</v>
      </c>
      <c r="G188" s="155">
        <v>0</v>
      </c>
      <c r="H188" s="170">
        <f t="shared" si="4"/>
        <v>0</v>
      </c>
      <c r="I188" s="185">
        <f>IF(Volume!D188=0,0,Volume!F188/Volume!D188)</f>
        <v>0</v>
      </c>
      <c r="J188" s="176">
        <v>0</v>
      </c>
      <c r="K188" s="170">
        <f t="shared" si="5"/>
        <v>0</v>
      </c>
      <c r="L188" s="60"/>
      <c r="M188" s="6"/>
      <c r="N188" s="59"/>
      <c r="O188" s="3"/>
      <c r="P188" s="3"/>
      <c r="Q188" s="3"/>
      <c r="R188" s="3"/>
      <c r="S188" s="3"/>
      <c r="T188" s="3"/>
      <c r="U188" s="61"/>
      <c r="V188" s="3"/>
      <c r="W188" s="3"/>
      <c r="X188" s="3"/>
      <c r="Y188" s="3"/>
      <c r="Z188" s="3"/>
      <c r="AA188" s="2"/>
      <c r="AB188" s="78"/>
      <c r="AC188" s="77"/>
    </row>
    <row r="189" spans="1:29" s="58" customFormat="1" ht="15">
      <c r="A189" s="177" t="s">
        <v>428</v>
      </c>
      <c r="B189" s="188">
        <f>'Open Int.'!E189</f>
        <v>342000</v>
      </c>
      <c r="C189" s="189">
        <f>'Open Int.'!F189</f>
        <v>9000</v>
      </c>
      <c r="D189" s="190">
        <f>'Open Int.'!H189</f>
        <v>34650</v>
      </c>
      <c r="E189" s="329">
        <f>'Open Int.'!I189</f>
        <v>450</v>
      </c>
      <c r="F189" s="191">
        <f>IF('Open Int.'!E189=0,0,'Open Int.'!H189/'Open Int.'!E189)</f>
        <v>0.1013157894736842</v>
      </c>
      <c r="G189" s="155">
        <v>0.10270270270270271</v>
      </c>
      <c r="H189" s="170">
        <f t="shared" si="4"/>
        <v>-0.013504155124653836</v>
      </c>
      <c r="I189" s="185">
        <f>IF(Volume!D189=0,0,Volume!F189/Volume!D189)</f>
        <v>0.03333333333333333</v>
      </c>
      <c r="J189" s="176">
        <v>0.13008130081300814</v>
      </c>
      <c r="K189" s="170">
        <f t="shared" si="5"/>
        <v>-0.7437500000000001</v>
      </c>
      <c r="L189" s="60"/>
      <c r="M189" s="6"/>
      <c r="N189" s="59"/>
      <c r="O189" s="3"/>
      <c r="P189" s="3"/>
      <c r="Q189" s="3"/>
      <c r="R189" s="3"/>
      <c r="S189" s="3"/>
      <c r="T189" s="3"/>
      <c r="U189" s="61"/>
      <c r="V189" s="3"/>
      <c r="W189" s="3"/>
      <c r="X189" s="3"/>
      <c r="Y189" s="3"/>
      <c r="Z189" s="3"/>
      <c r="AA189" s="2"/>
      <c r="AB189" s="78"/>
      <c r="AC189" s="77"/>
    </row>
    <row r="190" spans="1:27" s="7" customFormat="1" ht="15">
      <c r="A190" s="177" t="s">
        <v>153</v>
      </c>
      <c r="B190" s="188">
        <f>'Open Int.'!E190</f>
        <v>2250</v>
      </c>
      <c r="C190" s="189">
        <f>'Open Int.'!F190</f>
        <v>0</v>
      </c>
      <c r="D190" s="190">
        <f>'Open Int.'!H190</f>
        <v>450</v>
      </c>
      <c r="E190" s="329">
        <f>'Open Int.'!I190</f>
        <v>0</v>
      </c>
      <c r="F190" s="191">
        <f>IF('Open Int.'!E190=0,0,'Open Int.'!H190/'Open Int.'!E190)</f>
        <v>0.2</v>
      </c>
      <c r="G190" s="155">
        <v>0.2</v>
      </c>
      <c r="H190" s="170">
        <f t="shared" si="4"/>
        <v>0</v>
      </c>
      <c r="I190" s="185">
        <f>IF(Volume!D190=0,0,Volume!F190/Volume!D190)</f>
        <v>0</v>
      </c>
      <c r="J190" s="176">
        <v>0</v>
      </c>
      <c r="K190" s="170">
        <f t="shared" si="5"/>
        <v>0</v>
      </c>
      <c r="L190" s="60"/>
      <c r="M190" s="6"/>
      <c r="N190" s="59"/>
      <c r="O190" s="3"/>
      <c r="P190" s="3"/>
      <c r="Q190" s="3"/>
      <c r="R190" s="3"/>
      <c r="S190" s="3"/>
      <c r="T190" s="3"/>
      <c r="U190" s="61"/>
      <c r="V190" s="3"/>
      <c r="W190" s="3"/>
      <c r="X190" s="3"/>
      <c r="Y190" s="3"/>
      <c r="Z190" s="3"/>
      <c r="AA190" s="2"/>
    </row>
    <row r="191" spans="1:29" s="58" customFormat="1" ht="15">
      <c r="A191" s="177" t="s">
        <v>154</v>
      </c>
      <c r="B191" s="188">
        <f>'Open Int.'!E191</f>
        <v>420900</v>
      </c>
      <c r="C191" s="189">
        <f>'Open Int.'!F191</f>
        <v>-20700</v>
      </c>
      <c r="D191" s="190">
        <f>'Open Int.'!H191</f>
        <v>0</v>
      </c>
      <c r="E191" s="329">
        <f>'Open Int.'!I191</f>
        <v>0</v>
      </c>
      <c r="F191" s="191">
        <f>IF('Open Int.'!E191=0,0,'Open Int.'!H191/'Open Int.'!E191)</f>
        <v>0</v>
      </c>
      <c r="G191" s="155">
        <v>0</v>
      </c>
      <c r="H191" s="170">
        <f t="shared" si="4"/>
        <v>0</v>
      </c>
      <c r="I191" s="185">
        <f>IF(Volume!D191=0,0,Volume!F191/Volume!D191)</f>
        <v>0</v>
      </c>
      <c r="J191" s="176">
        <v>0</v>
      </c>
      <c r="K191" s="170">
        <f t="shared" si="5"/>
        <v>0</v>
      </c>
      <c r="L191" s="60"/>
      <c r="M191" s="6"/>
      <c r="N191" s="59"/>
      <c r="O191" s="3"/>
      <c r="P191" s="3"/>
      <c r="Q191" s="3"/>
      <c r="R191" s="3"/>
      <c r="S191" s="3"/>
      <c r="T191" s="3"/>
      <c r="U191" s="61"/>
      <c r="V191" s="3"/>
      <c r="W191" s="3"/>
      <c r="X191" s="3"/>
      <c r="Y191" s="3"/>
      <c r="Z191" s="3"/>
      <c r="AA191" s="2"/>
      <c r="AB191" s="78"/>
      <c r="AC191" s="77"/>
    </row>
    <row r="192" spans="1:29" s="58" customFormat="1" ht="15">
      <c r="A192" s="177" t="s">
        <v>302</v>
      </c>
      <c r="B192" s="188">
        <f>'Open Int.'!E192</f>
        <v>399600</v>
      </c>
      <c r="C192" s="189">
        <f>'Open Int.'!F192</f>
        <v>14400</v>
      </c>
      <c r="D192" s="190">
        <f>'Open Int.'!H192</f>
        <v>104400</v>
      </c>
      <c r="E192" s="329">
        <f>'Open Int.'!I192</f>
        <v>0</v>
      </c>
      <c r="F192" s="191">
        <f>IF('Open Int.'!E192=0,0,'Open Int.'!H192/'Open Int.'!E192)</f>
        <v>0.26126126126126126</v>
      </c>
      <c r="G192" s="155">
        <v>0.27102803738317754</v>
      </c>
      <c r="H192" s="170">
        <f t="shared" si="4"/>
        <v>-0.03603603603603596</v>
      </c>
      <c r="I192" s="185">
        <f>IF(Volume!D192=0,0,Volume!F192/Volume!D192)</f>
        <v>0</v>
      </c>
      <c r="J192" s="176">
        <v>0</v>
      </c>
      <c r="K192" s="170">
        <f t="shared" si="5"/>
        <v>0</v>
      </c>
      <c r="L192" s="60"/>
      <c r="M192" s="6"/>
      <c r="N192" s="59"/>
      <c r="O192" s="3"/>
      <c r="P192" s="3"/>
      <c r="Q192" s="3"/>
      <c r="R192" s="3"/>
      <c r="S192" s="3"/>
      <c r="T192" s="3"/>
      <c r="U192" s="61"/>
      <c r="V192" s="3"/>
      <c r="W192" s="3"/>
      <c r="X192" s="3"/>
      <c r="Y192" s="3"/>
      <c r="Z192" s="3"/>
      <c r="AA192" s="2"/>
      <c r="AB192" s="78"/>
      <c r="AC192" s="77"/>
    </row>
    <row r="193" spans="1:27" s="7" customFormat="1" ht="15">
      <c r="A193" s="177" t="s">
        <v>155</v>
      </c>
      <c r="B193" s="188">
        <f>'Open Int.'!E193</f>
        <v>8925</v>
      </c>
      <c r="C193" s="189">
        <f>'Open Int.'!F193</f>
        <v>0</v>
      </c>
      <c r="D193" s="190">
        <f>'Open Int.'!H193</f>
        <v>0</v>
      </c>
      <c r="E193" s="329">
        <f>'Open Int.'!I193</f>
        <v>0</v>
      </c>
      <c r="F193" s="191">
        <f>IF('Open Int.'!E193=0,0,'Open Int.'!H193/'Open Int.'!E193)</f>
        <v>0</v>
      </c>
      <c r="G193" s="155">
        <v>0</v>
      </c>
      <c r="H193" s="170">
        <f t="shared" si="4"/>
        <v>0</v>
      </c>
      <c r="I193" s="185">
        <f>IF(Volume!D193=0,0,Volume!F193/Volume!D193)</f>
        <v>0</v>
      </c>
      <c r="J193" s="176">
        <v>0</v>
      </c>
      <c r="K193" s="170">
        <f t="shared" si="5"/>
        <v>0</v>
      </c>
      <c r="L193" s="60"/>
      <c r="M193" s="6"/>
      <c r="N193" s="59"/>
      <c r="O193" s="3"/>
      <c r="P193" s="3"/>
      <c r="Q193" s="3"/>
      <c r="R193" s="3"/>
      <c r="S193" s="3"/>
      <c r="T193" s="3"/>
      <c r="U193" s="61"/>
      <c r="V193" s="3"/>
      <c r="W193" s="3"/>
      <c r="X193" s="3"/>
      <c r="Y193" s="3"/>
      <c r="Z193" s="3"/>
      <c r="AA193" s="2"/>
    </row>
    <row r="194" spans="1:29" s="58" customFormat="1" ht="15">
      <c r="A194" s="177" t="s">
        <v>38</v>
      </c>
      <c r="B194" s="188">
        <f>'Open Int.'!E194</f>
        <v>223800</v>
      </c>
      <c r="C194" s="189">
        <f>'Open Int.'!F194</f>
        <v>11400</v>
      </c>
      <c r="D194" s="190">
        <f>'Open Int.'!H194</f>
        <v>6000</v>
      </c>
      <c r="E194" s="329">
        <f>'Open Int.'!I194</f>
        <v>0</v>
      </c>
      <c r="F194" s="191">
        <f>IF('Open Int.'!E194=0,0,'Open Int.'!H194/'Open Int.'!E194)</f>
        <v>0.02680965147453083</v>
      </c>
      <c r="G194" s="155">
        <v>0.02824858757062147</v>
      </c>
      <c r="H194" s="170">
        <f t="shared" si="4"/>
        <v>-0.05093833780160856</v>
      </c>
      <c r="I194" s="185">
        <f>IF(Volume!D194=0,0,Volume!F194/Volume!D194)</f>
        <v>0.017391304347826087</v>
      </c>
      <c r="J194" s="176">
        <v>0.046511627906976744</v>
      </c>
      <c r="K194" s="170">
        <f t="shared" si="5"/>
        <v>-0.6260869565217391</v>
      </c>
      <c r="L194" s="60"/>
      <c r="M194" s="6"/>
      <c r="N194" s="59"/>
      <c r="O194" s="3"/>
      <c r="P194" s="3"/>
      <c r="Q194" s="3"/>
      <c r="R194" s="3"/>
      <c r="S194" s="3"/>
      <c r="T194" s="3"/>
      <c r="U194" s="61"/>
      <c r="V194" s="3"/>
      <c r="W194" s="3"/>
      <c r="X194" s="3"/>
      <c r="Y194" s="3"/>
      <c r="Z194" s="3"/>
      <c r="AA194" s="2"/>
      <c r="AB194" s="78"/>
      <c r="AC194" s="77"/>
    </row>
    <row r="195" spans="1:29" s="58" customFormat="1" ht="15">
      <c r="A195" s="177" t="s">
        <v>156</v>
      </c>
      <c r="B195" s="188">
        <f>'Open Int.'!E195</f>
        <v>0</v>
      </c>
      <c r="C195" s="189">
        <f>'Open Int.'!F195</f>
        <v>0</v>
      </c>
      <c r="D195" s="190">
        <f>'Open Int.'!H195</f>
        <v>0</v>
      </c>
      <c r="E195" s="329">
        <f>'Open Int.'!I195</f>
        <v>0</v>
      </c>
      <c r="F195" s="191">
        <f>IF('Open Int.'!E195=0,0,'Open Int.'!H195/'Open Int.'!E195)</f>
        <v>0</v>
      </c>
      <c r="G195" s="155">
        <v>0</v>
      </c>
      <c r="H195" s="170">
        <f t="shared" si="4"/>
        <v>0</v>
      </c>
      <c r="I195" s="185">
        <f>IF(Volume!D195=0,0,Volume!F195/Volume!D195)</f>
        <v>0</v>
      </c>
      <c r="J195" s="176">
        <v>0</v>
      </c>
      <c r="K195" s="170">
        <f t="shared" si="5"/>
        <v>0</v>
      </c>
      <c r="L195" s="60"/>
      <c r="M195" s="6"/>
      <c r="N195" s="59"/>
      <c r="O195" s="3"/>
      <c r="P195" s="3"/>
      <c r="Q195" s="3"/>
      <c r="R195" s="3"/>
      <c r="S195" s="3"/>
      <c r="T195" s="3"/>
      <c r="U195" s="61"/>
      <c r="V195" s="3"/>
      <c r="W195" s="3"/>
      <c r="X195" s="3"/>
      <c r="Y195" s="3"/>
      <c r="Z195" s="3"/>
      <c r="AA195" s="2"/>
      <c r="AB195" s="78"/>
      <c r="AC195" s="77"/>
    </row>
    <row r="196" spans="1:29" s="58" customFormat="1" ht="15">
      <c r="A196" s="177" t="s">
        <v>392</v>
      </c>
      <c r="B196" s="188">
        <f>'Open Int.'!E196</f>
        <v>11200</v>
      </c>
      <c r="C196" s="189">
        <f>'Open Int.'!F196</f>
        <v>0</v>
      </c>
      <c r="D196" s="190">
        <f>'Open Int.'!H196</f>
        <v>1400</v>
      </c>
      <c r="E196" s="329">
        <f>'Open Int.'!I196</f>
        <v>0</v>
      </c>
      <c r="F196" s="191">
        <f>IF('Open Int.'!E196=0,0,'Open Int.'!H196/'Open Int.'!E196)</f>
        <v>0.125</v>
      </c>
      <c r="G196" s="155">
        <v>0.125</v>
      </c>
      <c r="H196" s="170">
        <f t="shared" si="4"/>
        <v>0</v>
      </c>
      <c r="I196" s="185">
        <f>IF(Volume!D196=0,0,Volume!F196/Volume!D196)</f>
        <v>0</v>
      </c>
      <c r="J196" s="176">
        <v>0</v>
      </c>
      <c r="K196" s="170">
        <f t="shared" si="5"/>
        <v>0</v>
      </c>
      <c r="L196" s="60"/>
      <c r="M196" s="6"/>
      <c r="N196" s="59"/>
      <c r="O196" s="3"/>
      <c r="P196" s="3"/>
      <c r="Q196" s="3"/>
      <c r="R196" s="3"/>
      <c r="S196" s="3"/>
      <c r="T196" s="3"/>
      <c r="U196" s="61"/>
      <c r="V196" s="3"/>
      <c r="W196" s="3"/>
      <c r="X196" s="3"/>
      <c r="Y196" s="3"/>
      <c r="Z196" s="3"/>
      <c r="AA196" s="2"/>
      <c r="AB196" s="78"/>
      <c r="AC196" s="77"/>
    </row>
    <row r="197" spans="1:28" s="2" customFormat="1" ht="15" customHeight="1" hidden="1">
      <c r="A197" s="72"/>
      <c r="B197" s="140">
        <f>SUM(B4:B196)</f>
        <v>225007147</v>
      </c>
      <c r="C197" s="141">
        <f>SUM(C4:C196)</f>
        <v>2462092</v>
      </c>
      <c r="D197" s="142"/>
      <c r="E197" s="143"/>
      <c r="F197" s="60"/>
      <c r="G197" s="6"/>
      <c r="H197" s="59"/>
      <c r="I197" s="6"/>
      <c r="J197" s="6"/>
      <c r="K197" s="59"/>
      <c r="L197" s="60"/>
      <c r="M197" s="6"/>
      <c r="N197" s="59"/>
      <c r="O197" s="3"/>
      <c r="P197" s="3"/>
      <c r="Q197" s="3"/>
      <c r="R197" s="3"/>
      <c r="S197" s="3"/>
      <c r="T197" s="3"/>
      <c r="U197" s="61"/>
      <c r="V197" s="3"/>
      <c r="W197" s="3"/>
      <c r="X197" s="3"/>
      <c r="Y197" s="3"/>
      <c r="Z197" s="3"/>
      <c r="AB197" s="75"/>
    </row>
    <row r="198" spans="2:28" s="2" customFormat="1" ht="15" customHeight="1">
      <c r="B198" s="5"/>
      <c r="C198" s="5"/>
      <c r="D198" s="143"/>
      <c r="E198" s="143"/>
      <c r="F198" s="60"/>
      <c r="G198" s="6"/>
      <c r="H198" s="59"/>
      <c r="I198" s="6"/>
      <c r="J198" s="6"/>
      <c r="K198" s="59"/>
      <c r="L198" s="60"/>
      <c r="M198" s="6"/>
      <c r="N198" s="59"/>
      <c r="O198" s="3"/>
      <c r="P198" s="3"/>
      <c r="Q198" s="3"/>
      <c r="R198" s="3"/>
      <c r="S198" s="3"/>
      <c r="T198" s="3"/>
      <c r="U198" s="61"/>
      <c r="V198" s="3"/>
      <c r="W198" s="3"/>
      <c r="X198" s="3"/>
      <c r="Y198" s="3"/>
      <c r="Z198" s="3"/>
      <c r="AB198" s="1"/>
    </row>
    <row r="199" spans="1:5" ht="12.75">
      <c r="A199" s="2"/>
      <c r="B199" s="5"/>
      <c r="C199" s="5"/>
      <c r="D199" s="143"/>
      <c r="E199" s="143"/>
    </row>
    <row r="200" spans="1:5" ht="12.75">
      <c r="A200" s="137"/>
      <c r="B200" s="144"/>
      <c r="C200" s="145"/>
      <c r="D200" s="146"/>
      <c r="E200" s="146"/>
    </row>
    <row r="201" spans="1:5" ht="12.75">
      <c r="A201" s="138"/>
      <c r="B201" s="147"/>
      <c r="C201" s="148"/>
      <c r="D201" s="148"/>
      <c r="E201" s="148"/>
    </row>
    <row r="202" spans="1:5" ht="12.75">
      <c r="A202" s="139"/>
      <c r="B202" s="149"/>
      <c r="C202" s="150"/>
      <c r="D202" s="151"/>
      <c r="E202" s="151"/>
    </row>
    <row r="203" spans="1:5" ht="12.75">
      <c r="A203" s="137"/>
      <c r="B203" s="149"/>
      <c r="C203" s="150"/>
      <c r="D203" s="151"/>
      <c r="E203" s="151"/>
    </row>
    <row r="204" spans="1:5" ht="12.75">
      <c r="A204" s="139"/>
      <c r="B204" s="149"/>
      <c r="C204" s="150"/>
      <c r="D204" s="151"/>
      <c r="E204" s="151"/>
    </row>
    <row r="205" spans="1:5" ht="12.75">
      <c r="A205" s="137"/>
      <c r="B205" s="149"/>
      <c r="C205" s="150"/>
      <c r="D205" s="151"/>
      <c r="E205" s="151"/>
    </row>
    <row r="206" spans="1:5" ht="12.75">
      <c r="A206" s="4"/>
      <c r="B206" s="152"/>
      <c r="C206" s="152"/>
      <c r="D206" s="153"/>
      <c r="E206" s="153"/>
    </row>
    <row r="207" spans="1:5" ht="12.75">
      <c r="A207" s="4"/>
      <c r="B207" s="152"/>
      <c r="C207" s="152"/>
      <c r="D207" s="153"/>
      <c r="E207" s="153"/>
    </row>
    <row r="208" spans="1:5" ht="12.75">
      <c r="A208" s="4"/>
      <c r="B208" s="152"/>
      <c r="C208" s="152"/>
      <c r="D208" s="153"/>
      <c r="E208" s="153"/>
    </row>
    <row r="239" ht="12.75">
      <c r="B239"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6"/>
  <sheetViews>
    <sheetView workbookViewId="0" topLeftCell="A1">
      <selection activeCell="I238" sqref="I238"/>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21" t="s">
        <v>126</v>
      </c>
      <c r="B1" s="422"/>
      <c r="C1" s="422"/>
      <c r="D1" s="422"/>
      <c r="E1" s="422"/>
      <c r="F1" s="422"/>
      <c r="G1" s="422"/>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7137.9</v>
      </c>
      <c r="C3" s="269">
        <v>7155.95</v>
      </c>
      <c r="D3" s="263">
        <f>C3-B3</f>
        <v>18.050000000000182</v>
      </c>
      <c r="E3" s="332">
        <f>D3/B3</f>
        <v>0.0025287549559394476</v>
      </c>
      <c r="F3" s="263">
        <v>11.099999999999454</v>
      </c>
      <c r="G3" s="160">
        <f aca="true" t="shared" si="0" ref="G3:G87">D3-F3</f>
        <v>6.950000000000728</v>
      </c>
    </row>
    <row r="4" spans="1:7" s="69" customFormat="1" ht="13.5">
      <c r="A4" s="193" t="s">
        <v>459</v>
      </c>
      <c r="B4" s="272">
        <f>Volume!J5</f>
        <v>4479.9</v>
      </c>
      <c r="C4" s="2">
        <v>4464.6</v>
      </c>
      <c r="D4" s="264">
        <f>C4-B4</f>
        <v>-15.299999999999272</v>
      </c>
      <c r="E4" s="331">
        <f>D4/B4</f>
        <v>-0.0034152548047945877</v>
      </c>
      <c r="F4" s="264">
        <v>-5.550000000000182</v>
      </c>
      <c r="G4" s="159">
        <f t="shared" si="0"/>
        <v>-9.74999999999909</v>
      </c>
    </row>
    <row r="5" spans="1:7" s="69" customFormat="1" ht="13.5">
      <c r="A5" s="193" t="s">
        <v>74</v>
      </c>
      <c r="B5" s="272">
        <f>Volume!J6</f>
        <v>5228</v>
      </c>
      <c r="C5" s="2">
        <v>5207.15</v>
      </c>
      <c r="D5" s="264">
        <f>C5-B5</f>
        <v>-20.850000000000364</v>
      </c>
      <c r="E5" s="331">
        <f>D5/B5</f>
        <v>-0.003988140780413229</v>
      </c>
      <c r="F5" s="264">
        <v>-14.450000000000728</v>
      </c>
      <c r="G5" s="159">
        <f t="shared" si="0"/>
        <v>-6.399999999999636</v>
      </c>
    </row>
    <row r="6" spans="1:7" s="69" customFormat="1" ht="13.5">
      <c r="A6" s="193" t="s">
        <v>460</v>
      </c>
      <c r="B6" s="272">
        <f>Volume!J7</f>
        <v>9070.35</v>
      </c>
      <c r="C6" s="2">
        <v>9085.95</v>
      </c>
      <c r="D6" s="264">
        <f>C6-B6</f>
        <v>15.600000000000364</v>
      </c>
      <c r="E6" s="331">
        <f>D6/B6</f>
        <v>0.001719889530172525</v>
      </c>
      <c r="F6" s="264">
        <v>-4.550000000001091</v>
      </c>
      <c r="G6" s="159">
        <f t="shared" si="0"/>
        <v>20.150000000001455</v>
      </c>
    </row>
    <row r="7" spans="1:7" s="69" customFormat="1" ht="13.5">
      <c r="A7" s="193" t="s">
        <v>9</v>
      </c>
      <c r="B7" s="272">
        <f>Volume!J8</f>
        <v>4562.1</v>
      </c>
      <c r="C7" s="2">
        <v>4545.95</v>
      </c>
      <c r="D7" s="264">
        <f aca="true" t="shared" si="1" ref="D7:D70">C7-B7</f>
        <v>-16.150000000000546</v>
      </c>
      <c r="E7" s="331">
        <f aca="true" t="shared" si="2" ref="E7:E70">D7/B7</f>
        <v>-0.0035400363867518344</v>
      </c>
      <c r="F7" s="264">
        <v>-18.25</v>
      </c>
      <c r="G7" s="159">
        <f t="shared" si="0"/>
        <v>2.0999999999994543</v>
      </c>
    </row>
    <row r="8" spans="1:7" s="69" customFormat="1" ht="13.5">
      <c r="A8" s="193" t="s">
        <v>278</v>
      </c>
      <c r="B8" s="272">
        <f>Volume!J9</f>
        <v>3024.25</v>
      </c>
      <c r="C8" s="70">
        <v>3034.8</v>
      </c>
      <c r="D8" s="264">
        <f t="shared" si="1"/>
        <v>10.550000000000182</v>
      </c>
      <c r="E8" s="331">
        <f t="shared" si="2"/>
        <v>0.0034884682152600418</v>
      </c>
      <c r="F8" s="264">
        <v>13.399999999999636</v>
      </c>
      <c r="G8" s="159">
        <f t="shared" si="0"/>
        <v>-2.8499999999994543</v>
      </c>
    </row>
    <row r="9" spans="1:10" s="69" customFormat="1" ht="13.5">
      <c r="A9" s="193" t="s">
        <v>134</v>
      </c>
      <c r="B9" s="272">
        <f>Volume!J10</f>
        <v>1076.2</v>
      </c>
      <c r="C9" s="70">
        <v>1082.1</v>
      </c>
      <c r="D9" s="264">
        <f t="shared" si="1"/>
        <v>5.899999999999864</v>
      </c>
      <c r="E9" s="331">
        <f t="shared" si="2"/>
        <v>0.005482252369447931</v>
      </c>
      <c r="F9" s="264">
        <v>5.599999999999909</v>
      </c>
      <c r="G9" s="159">
        <f t="shared" si="0"/>
        <v>0.2999999999999545</v>
      </c>
      <c r="H9" s="135"/>
      <c r="I9" s="136"/>
      <c r="J9" s="78"/>
    </row>
    <row r="10" spans="1:10" s="69" customFormat="1" ht="13.5">
      <c r="A10" s="193" t="s">
        <v>398</v>
      </c>
      <c r="B10" s="272">
        <f>Volume!J11</f>
        <v>1571.8</v>
      </c>
      <c r="C10" s="70">
        <v>1578.85</v>
      </c>
      <c r="D10" s="264">
        <f t="shared" si="1"/>
        <v>7.0499999999999545</v>
      </c>
      <c r="E10" s="331">
        <f t="shared" si="2"/>
        <v>0.004485303473724364</v>
      </c>
      <c r="F10" s="264">
        <v>6.9500000000000455</v>
      </c>
      <c r="G10" s="159">
        <f t="shared" si="0"/>
        <v>0.09999999999990905</v>
      </c>
      <c r="H10" s="135"/>
      <c r="I10" s="136"/>
      <c r="J10" s="78"/>
    </row>
    <row r="11" spans="1:7" s="69" customFormat="1" ht="13.5">
      <c r="A11" s="193" t="s">
        <v>0</v>
      </c>
      <c r="B11" s="272">
        <f>Volume!J12</f>
        <v>1147.1</v>
      </c>
      <c r="C11" s="70">
        <v>1135.2</v>
      </c>
      <c r="D11" s="264">
        <f t="shared" si="1"/>
        <v>-11.899999999999864</v>
      </c>
      <c r="E11" s="331">
        <f t="shared" si="2"/>
        <v>-0.010373986574840784</v>
      </c>
      <c r="F11" s="264">
        <v>1.1000000000001364</v>
      </c>
      <c r="G11" s="159">
        <f t="shared" si="0"/>
        <v>-13</v>
      </c>
    </row>
    <row r="12" spans="1:7" s="69" customFormat="1" ht="13.5">
      <c r="A12" s="193" t="s">
        <v>399</v>
      </c>
      <c r="B12" s="272">
        <f>Volume!J13</f>
        <v>536</v>
      </c>
      <c r="C12" s="70">
        <v>539.8</v>
      </c>
      <c r="D12" s="264">
        <f t="shared" si="1"/>
        <v>3.7999999999999545</v>
      </c>
      <c r="E12" s="331">
        <f t="shared" si="2"/>
        <v>0.0070895522388058855</v>
      </c>
      <c r="F12" s="264">
        <v>3.9500000000000455</v>
      </c>
      <c r="G12" s="159">
        <f t="shared" si="0"/>
        <v>-0.15000000000009095</v>
      </c>
    </row>
    <row r="13" spans="1:7" s="69" customFormat="1" ht="13.5">
      <c r="A13" s="193" t="s">
        <v>400</v>
      </c>
      <c r="B13" s="272">
        <f>Volume!J14</f>
        <v>1633.95</v>
      </c>
      <c r="C13" s="70">
        <v>1644.45</v>
      </c>
      <c r="D13" s="264">
        <f t="shared" si="1"/>
        <v>10.5</v>
      </c>
      <c r="E13" s="331">
        <f t="shared" si="2"/>
        <v>0.006426145230882218</v>
      </c>
      <c r="F13" s="264">
        <v>7.650000000000091</v>
      </c>
      <c r="G13" s="159">
        <f t="shared" si="0"/>
        <v>2.849999999999909</v>
      </c>
    </row>
    <row r="14" spans="1:7" s="69" customFormat="1" ht="13.5">
      <c r="A14" s="193" t="s">
        <v>401</v>
      </c>
      <c r="B14" s="272">
        <f>Volume!J15</f>
        <v>143.9</v>
      </c>
      <c r="C14" s="70">
        <v>143.55</v>
      </c>
      <c r="D14" s="264">
        <f t="shared" si="1"/>
        <v>-0.3499999999999943</v>
      </c>
      <c r="E14" s="331">
        <f t="shared" si="2"/>
        <v>-0.002432244614315457</v>
      </c>
      <c r="F14" s="264">
        <v>0.700000000000017</v>
      </c>
      <c r="G14" s="159">
        <f t="shared" si="0"/>
        <v>-1.0500000000000114</v>
      </c>
    </row>
    <row r="15" spans="1:8" s="25" customFormat="1" ht="13.5">
      <c r="A15" s="193" t="s">
        <v>135</v>
      </c>
      <c r="B15" s="272">
        <f>Volume!J16</f>
        <v>102.05</v>
      </c>
      <c r="C15" s="70">
        <v>102.7</v>
      </c>
      <c r="D15" s="264">
        <f t="shared" si="1"/>
        <v>0.6500000000000057</v>
      </c>
      <c r="E15" s="331">
        <f t="shared" si="2"/>
        <v>0.0063694267515924125</v>
      </c>
      <c r="F15" s="264">
        <v>0.9500000000000028</v>
      </c>
      <c r="G15" s="159">
        <f t="shared" si="0"/>
        <v>-0.29999999999999716</v>
      </c>
      <c r="H15" s="69"/>
    </row>
    <row r="16" spans="1:7" s="69" customFormat="1" ht="13.5">
      <c r="A16" s="193" t="s">
        <v>174</v>
      </c>
      <c r="B16" s="272">
        <f>Volume!J17</f>
        <v>57.4</v>
      </c>
      <c r="C16" s="70">
        <v>57.8</v>
      </c>
      <c r="D16" s="264">
        <f t="shared" si="1"/>
        <v>0.3999999999999986</v>
      </c>
      <c r="E16" s="331">
        <f t="shared" si="2"/>
        <v>0.006968641114982554</v>
      </c>
      <c r="F16" s="264">
        <v>0.29999999999999716</v>
      </c>
      <c r="G16" s="159">
        <f t="shared" si="0"/>
        <v>0.10000000000000142</v>
      </c>
    </row>
    <row r="17" spans="1:7" s="69" customFormat="1" ht="13.5">
      <c r="A17" s="193" t="s">
        <v>279</v>
      </c>
      <c r="B17" s="272">
        <f>Volume!J18</f>
        <v>406.5</v>
      </c>
      <c r="C17" s="70">
        <v>408.1</v>
      </c>
      <c r="D17" s="264">
        <f t="shared" si="1"/>
        <v>1.6000000000000227</v>
      </c>
      <c r="E17" s="331">
        <f t="shared" si="2"/>
        <v>0.00393603936039366</v>
      </c>
      <c r="F17" s="264">
        <v>3.900000000000034</v>
      </c>
      <c r="G17" s="159">
        <f t="shared" si="0"/>
        <v>-2.3000000000000114</v>
      </c>
    </row>
    <row r="18" spans="1:7" s="69" customFormat="1" ht="13.5">
      <c r="A18" s="193" t="s">
        <v>75</v>
      </c>
      <c r="B18" s="272">
        <f>Volume!J19</f>
        <v>95.5</v>
      </c>
      <c r="C18" s="70">
        <v>96</v>
      </c>
      <c r="D18" s="264">
        <f t="shared" si="1"/>
        <v>0.5</v>
      </c>
      <c r="E18" s="331">
        <f t="shared" si="2"/>
        <v>0.005235602094240838</v>
      </c>
      <c r="F18" s="264">
        <v>0.8499999999999943</v>
      </c>
      <c r="G18" s="159">
        <f t="shared" si="0"/>
        <v>-0.3499999999999943</v>
      </c>
    </row>
    <row r="19" spans="1:7" s="69" customFormat="1" ht="13.5">
      <c r="A19" s="193" t="s">
        <v>402</v>
      </c>
      <c r="B19" s="272">
        <f>Volume!J20</f>
        <v>303.95</v>
      </c>
      <c r="C19" s="70">
        <v>304.15</v>
      </c>
      <c r="D19" s="264">
        <f t="shared" si="1"/>
        <v>0.19999999999998863</v>
      </c>
      <c r="E19" s="331">
        <f t="shared" si="2"/>
        <v>0.0006580029610132872</v>
      </c>
      <c r="F19" s="264">
        <v>0.39999999999997726</v>
      </c>
      <c r="G19" s="159">
        <f t="shared" si="0"/>
        <v>-0.19999999999998863</v>
      </c>
    </row>
    <row r="20" spans="1:7" s="69" customFormat="1" ht="13.5">
      <c r="A20" s="193" t="s">
        <v>403</v>
      </c>
      <c r="B20" s="272">
        <f>Volume!J21</f>
        <v>851.5</v>
      </c>
      <c r="C20" s="70">
        <v>855.2</v>
      </c>
      <c r="D20" s="264">
        <f t="shared" si="1"/>
        <v>3.7000000000000455</v>
      </c>
      <c r="E20" s="331">
        <f t="shared" si="2"/>
        <v>0.0043452730475631775</v>
      </c>
      <c r="F20" s="264">
        <v>5.350000000000023</v>
      </c>
      <c r="G20" s="159">
        <f t="shared" si="0"/>
        <v>-1.6499999999999773</v>
      </c>
    </row>
    <row r="21" spans="1:7" s="69" customFormat="1" ht="13.5">
      <c r="A21" s="193" t="s">
        <v>88</v>
      </c>
      <c r="B21" s="272">
        <f>Volume!J22</f>
        <v>51.3</v>
      </c>
      <c r="C21" s="70">
        <v>51.6</v>
      </c>
      <c r="D21" s="264">
        <f t="shared" si="1"/>
        <v>0.30000000000000426</v>
      </c>
      <c r="E21" s="331">
        <f t="shared" si="2"/>
        <v>0.005847953216374353</v>
      </c>
      <c r="F21" s="264">
        <v>0.14999999999999858</v>
      </c>
      <c r="G21" s="159">
        <f t="shared" si="0"/>
        <v>0.15000000000000568</v>
      </c>
    </row>
    <row r="22" spans="1:7" s="69" customFormat="1" ht="13.5">
      <c r="A22" s="193" t="s">
        <v>136</v>
      </c>
      <c r="B22" s="272">
        <f>Volume!J23</f>
        <v>38.85</v>
      </c>
      <c r="C22" s="70">
        <v>39.05</v>
      </c>
      <c r="D22" s="264">
        <f t="shared" si="1"/>
        <v>0.19999999999999574</v>
      </c>
      <c r="E22" s="331">
        <f t="shared" si="2"/>
        <v>0.005148005148005038</v>
      </c>
      <c r="F22" s="264">
        <v>-0.19999999999999574</v>
      </c>
      <c r="G22" s="159">
        <f t="shared" si="0"/>
        <v>0.3999999999999915</v>
      </c>
    </row>
    <row r="23" spans="1:7" s="69" customFormat="1" ht="13.5">
      <c r="A23" s="193" t="s">
        <v>157</v>
      </c>
      <c r="B23" s="272">
        <f>Volume!J24</f>
        <v>716.5</v>
      </c>
      <c r="C23" s="70">
        <v>721.1</v>
      </c>
      <c r="D23" s="264">
        <f t="shared" si="1"/>
        <v>4.600000000000023</v>
      </c>
      <c r="E23" s="331">
        <f t="shared" si="2"/>
        <v>0.006420097697138901</v>
      </c>
      <c r="F23" s="264">
        <v>4.5</v>
      </c>
      <c r="G23" s="159">
        <f t="shared" si="0"/>
        <v>0.10000000000002274</v>
      </c>
    </row>
    <row r="24" spans="1:7" s="69" customFormat="1" ht="13.5">
      <c r="A24" s="193" t="s">
        <v>193</v>
      </c>
      <c r="B24" s="272">
        <f>Volume!J25</f>
        <v>2383.65</v>
      </c>
      <c r="C24" s="70">
        <v>2358.85</v>
      </c>
      <c r="D24" s="264">
        <f t="shared" si="1"/>
        <v>-24.800000000000182</v>
      </c>
      <c r="E24" s="331">
        <f t="shared" si="2"/>
        <v>-0.01040421202777261</v>
      </c>
      <c r="F24" s="264">
        <v>-3.599999999999909</v>
      </c>
      <c r="G24" s="159">
        <f t="shared" si="0"/>
        <v>-21.200000000000273</v>
      </c>
    </row>
    <row r="25" spans="1:7" s="69" customFormat="1" ht="13.5">
      <c r="A25" s="193" t="s">
        <v>280</v>
      </c>
      <c r="B25" s="272">
        <f>Volume!J26</f>
        <v>162</v>
      </c>
      <c r="C25" s="70">
        <v>162.4</v>
      </c>
      <c r="D25" s="264">
        <f t="shared" si="1"/>
        <v>0.4000000000000057</v>
      </c>
      <c r="E25" s="331">
        <f t="shared" si="2"/>
        <v>0.002469135802469171</v>
      </c>
      <c r="F25" s="264">
        <v>1.1999999999999886</v>
      </c>
      <c r="G25" s="159">
        <f t="shared" si="0"/>
        <v>-0.799999999999983</v>
      </c>
    </row>
    <row r="26" spans="1:7" s="14" customFormat="1" ht="13.5">
      <c r="A26" s="193" t="s">
        <v>281</v>
      </c>
      <c r="B26" s="272">
        <f>Volume!J27</f>
        <v>71.7</v>
      </c>
      <c r="C26" s="70">
        <v>72.1</v>
      </c>
      <c r="D26" s="264">
        <f t="shared" si="1"/>
        <v>0.3999999999999915</v>
      </c>
      <c r="E26" s="331">
        <f t="shared" si="2"/>
        <v>0.005578800557879937</v>
      </c>
      <c r="F26" s="264">
        <v>0.45000000000000284</v>
      </c>
      <c r="G26" s="159">
        <f t="shared" si="0"/>
        <v>-0.05000000000001137</v>
      </c>
    </row>
    <row r="27" spans="1:7" s="14" customFormat="1" ht="13.5">
      <c r="A27" s="193" t="s">
        <v>76</v>
      </c>
      <c r="B27" s="272">
        <f>Volume!J28</f>
        <v>304.5</v>
      </c>
      <c r="C27" s="70">
        <v>306.9</v>
      </c>
      <c r="D27" s="264">
        <f t="shared" si="1"/>
        <v>2.3999999999999773</v>
      </c>
      <c r="E27" s="331">
        <f t="shared" si="2"/>
        <v>0.007881773399014703</v>
      </c>
      <c r="F27" s="264">
        <v>1.6999999999999886</v>
      </c>
      <c r="G27" s="159">
        <f t="shared" si="0"/>
        <v>0.6999999999999886</v>
      </c>
    </row>
    <row r="28" spans="1:7" s="69" customFormat="1" ht="13.5">
      <c r="A28" s="193" t="s">
        <v>77</v>
      </c>
      <c r="B28" s="272">
        <f>Volume!J29</f>
        <v>264.55</v>
      </c>
      <c r="C28" s="70">
        <v>266.1</v>
      </c>
      <c r="D28" s="264">
        <f t="shared" si="1"/>
        <v>1.5500000000000114</v>
      </c>
      <c r="E28" s="331">
        <f t="shared" si="2"/>
        <v>0.005859005859005902</v>
      </c>
      <c r="F28" s="264">
        <v>0.5500000000000114</v>
      </c>
      <c r="G28" s="159">
        <f t="shared" si="0"/>
        <v>1</v>
      </c>
    </row>
    <row r="29" spans="1:7" s="69" customFormat="1" ht="13.5">
      <c r="A29" s="193" t="s">
        <v>282</v>
      </c>
      <c r="B29" s="272">
        <f>Volume!J30</f>
        <v>175.35</v>
      </c>
      <c r="C29" s="70">
        <v>176.1</v>
      </c>
      <c r="D29" s="264">
        <f t="shared" si="1"/>
        <v>0.75</v>
      </c>
      <c r="E29" s="331">
        <f t="shared" si="2"/>
        <v>0.00427715996578272</v>
      </c>
      <c r="F29" s="264">
        <v>1</v>
      </c>
      <c r="G29" s="159">
        <f t="shared" si="0"/>
        <v>-0.25</v>
      </c>
    </row>
    <row r="30" spans="1:7" s="69" customFormat="1" ht="13.5">
      <c r="A30" s="193" t="s">
        <v>34</v>
      </c>
      <c r="B30" s="272">
        <f>Volume!J31</f>
        <v>1806.75</v>
      </c>
      <c r="C30" s="70">
        <v>1815.15</v>
      </c>
      <c r="D30" s="264">
        <f t="shared" si="1"/>
        <v>8.400000000000091</v>
      </c>
      <c r="E30" s="331">
        <f t="shared" si="2"/>
        <v>0.00464923204649237</v>
      </c>
      <c r="F30" s="264">
        <v>10.599999999999909</v>
      </c>
      <c r="G30" s="159">
        <f t="shared" si="0"/>
        <v>-2.199999999999818</v>
      </c>
    </row>
    <row r="31" spans="1:7" s="69" customFormat="1" ht="13.5">
      <c r="A31" s="193" t="s">
        <v>283</v>
      </c>
      <c r="B31" s="272">
        <f>Volume!J32</f>
        <v>1235.8</v>
      </c>
      <c r="C31" s="70">
        <v>1242.9</v>
      </c>
      <c r="D31" s="264">
        <f t="shared" si="1"/>
        <v>7.100000000000136</v>
      </c>
      <c r="E31" s="331">
        <f t="shared" si="2"/>
        <v>0.005745266224308251</v>
      </c>
      <c r="F31" s="264">
        <v>2.9500000000000455</v>
      </c>
      <c r="G31" s="159">
        <f t="shared" si="0"/>
        <v>4.150000000000091</v>
      </c>
    </row>
    <row r="32" spans="1:7" s="69" customFormat="1" ht="13.5">
      <c r="A32" s="193" t="s">
        <v>137</v>
      </c>
      <c r="B32" s="272">
        <f>Volume!J33</f>
        <v>304.95</v>
      </c>
      <c r="C32" s="70">
        <v>306.5</v>
      </c>
      <c r="D32" s="264">
        <f t="shared" si="1"/>
        <v>1.5500000000000114</v>
      </c>
      <c r="E32" s="331">
        <f t="shared" si="2"/>
        <v>0.005082800459091692</v>
      </c>
      <c r="F32" s="264">
        <v>-2.75</v>
      </c>
      <c r="G32" s="159">
        <f t="shared" si="0"/>
        <v>4.300000000000011</v>
      </c>
    </row>
    <row r="33" spans="1:7" s="69" customFormat="1" ht="13.5">
      <c r="A33" s="193" t="s">
        <v>231</v>
      </c>
      <c r="B33" s="272">
        <f>Volume!J34</f>
        <v>896.5</v>
      </c>
      <c r="C33" s="70">
        <v>897.1</v>
      </c>
      <c r="D33" s="264">
        <f t="shared" si="1"/>
        <v>0.6000000000000227</v>
      </c>
      <c r="E33" s="331">
        <f t="shared" si="2"/>
        <v>0.000669269380925848</v>
      </c>
      <c r="F33" s="264">
        <v>-8.800000000000068</v>
      </c>
      <c r="G33" s="159">
        <f t="shared" si="0"/>
        <v>9.400000000000091</v>
      </c>
    </row>
    <row r="34" spans="1:7" s="69" customFormat="1" ht="13.5">
      <c r="A34" s="193" t="s">
        <v>1</v>
      </c>
      <c r="B34" s="272">
        <f>Volume!J35</f>
        <v>1654.35</v>
      </c>
      <c r="C34" s="70">
        <v>1655.75</v>
      </c>
      <c r="D34" s="264">
        <f t="shared" si="1"/>
        <v>1.400000000000091</v>
      </c>
      <c r="E34" s="331">
        <f t="shared" si="2"/>
        <v>0.0008462538156980633</v>
      </c>
      <c r="F34" s="264">
        <v>2.2999999999999545</v>
      </c>
      <c r="G34" s="159">
        <f t="shared" si="0"/>
        <v>-0.8999999999998636</v>
      </c>
    </row>
    <row r="35" spans="1:7" s="69" customFormat="1" ht="13.5">
      <c r="A35" s="193" t="s">
        <v>158</v>
      </c>
      <c r="B35" s="272">
        <f>Volume!J36</f>
        <v>119.75</v>
      </c>
      <c r="C35" s="70">
        <v>120.1</v>
      </c>
      <c r="D35" s="264">
        <f t="shared" si="1"/>
        <v>0.3499999999999943</v>
      </c>
      <c r="E35" s="331">
        <f t="shared" si="2"/>
        <v>0.002922755741127301</v>
      </c>
      <c r="F35" s="264">
        <v>0.6500000000000057</v>
      </c>
      <c r="G35" s="159">
        <f t="shared" si="0"/>
        <v>-0.30000000000001137</v>
      </c>
    </row>
    <row r="36" spans="1:7" s="69" customFormat="1" ht="13.5">
      <c r="A36" s="193" t="s">
        <v>404</v>
      </c>
      <c r="B36" s="272">
        <f>Volume!J37</f>
        <v>37.15</v>
      </c>
      <c r="C36" s="70">
        <v>37.4</v>
      </c>
      <c r="D36" s="264">
        <f t="shared" si="1"/>
        <v>0.25</v>
      </c>
      <c r="E36" s="331">
        <f t="shared" si="2"/>
        <v>0.006729475100942127</v>
      </c>
      <c r="F36" s="264">
        <v>0.29999999999999716</v>
      </c>
      <c r="G36" s="159">
        <f t="shared" si="0"/>
        <v>-0.04999999999999716</v>
      </c>
    </row>
    <row r="37" spans="1:7" s="69" customFormat="1" ht="13.5">
      <c r="A37" s="193" t="s">
        <v>405</v>
      </c>
      <c r="B37" s="272">
        <f>Volume!J38</f>
        <v>311.45</v>
      </c>
      <c r="C37" s="70">
        <v>313.9</v>
      </c>
      <c r="D37" s="264">
        <f t="shared" si="1"/>
        <v>2.4499999999999886</v>
      </c>
      <c r="E37" s="331">
        <f t="shared" si="2"/>
        <v>0.007866431208861739</v>
      </c>
      <c r="F37" s="264">
        <v>2.3500000000000227</v>
      </c>
      <c r="G37" s="159">
        <f t="shared" si="0"/>
        <v>0.0999999999999659</v>
      </c>
    </row>
    <row r="38" spans="1:7" s="69" customFormat="1" ht="13.5">
      <c r="A38" s="193" t="s">
        <v>284</v>
      </c>
      <c r="B38" s="272">
        <f>Volume!J39</f>
        <v>615.2</v>
      </c>
      <c r="C38" s="70">
        <v>618.1</v>
      </c>
      <c r="D38" s="264">
        <f t="shared" si="1"/>
        <v>2.8999999999999773</v>
      </c>
      <c r="E38" s="331">
        <f t="shared" si="2"/>
        <v>0.004713914174252238</v>
      </c>
      <c r="F38" s="264">
        <v>2.9500000000000455</v>
      </c>
      <c r="G38" s="159">
        <f t="shared" si="0"/>
        <v>-0.05000000000006821</v>
      </c>
    </row>
    <row r="39" spans="1:7" s="69" customFormat="1" ht="13.5">
      <c r="A39" s="193" t="s">
        <v>159</v>
      </c>
      <c r="B39" s="272">
        <f>Volume!J40</f>
        <v>50.95</v>
      </c>
      <c r="C39" s="70">
        <v>50.9</v>
      </c>
      <c r="D39" s="264">
        <f t="shared" si="1"/>
        <v>-0.05000000000000426</v>
      </c>
      <c r="E39" s="331">
        <f t="shared" si="2"/>
        <v>-0.0009813542688911533</v>
      </c>
      <c r="F39" s="264">
        <v>-0.09999999999999432</v>
      </c>
      <c r="G39" s="159">
        <f t="shared" si="0"/>
        <v>0.04999999999999005</v>
      </c>
    </row>
    <row r="40" spans="1:7" s="69" customFormat="1" ht="13.5">
      <c r="A40" s="193" t="s">
        <v>2</v>
      </c>
      <c r="B40" s="272">
        <f>Volume!J41</f>
        <v>332.3</v>
      </c>
      <c r="C40" s="70">
        <v>331.3</v>
      </c>
      <c r="D40" s="264">
        <f t="shared" si="1"/>
        <v>-1</v>
      </c>
      <c r="E40" s="331">
        <f t="shared" si="2"/>
        <v>-0.003009328919650918</v>
      </c>
      <c r="F40" s="264">
        <v>0.2999999999999545</v>
      </c>
      <c r="G40" s="159">
        <f t="shared" si="0"/>
        <v>-1.2999999999999545</v>
      </c>
    </row>
    <row r="41" spans="1:7" s="69" customFormat="1" ht="13.5">
      <c r="A41" s="193" t="s">
        <v>406</v>
      </c>
      <c r="B41" s="272">
        <f>Volume!J42</f>
        <v>220.75</v>
      </c>
      <c r="C41" s="70">
        <v>221.3</v>
      </c>
      <c r="D41" s="264">
        <f t="shared" si="1"/>
        <v>0.5500000000000114</v>
      </c>
      <c r="E41" s="331">
        <f t="shared" si="2"/>
        <v>0.0024915062287656233</v>
      </c>
      <c r="F41" s="264">
        <v>0.25</v>
      </c>
      <c r="G41" s="159">
        <f t="shared" si="0"/>
        <v>0.30000000000001137</v>
      </c>
    </row>
    <row r="42" spans="1:7" s="69" customFormat="1" ht="13.5">
      <c r="A42" s="193" t="s">
        <v>389</v>
      </c>
      <c r="B42" s="272">
        <f>Volume!J43</f>
        <v>159.75</v>
      </c>
      <c r="C42" s="70">
        <v>160.8</v>
      </c>
      <c r="D42" s="264">
        <f t="shared" si="1"/>
        <v>1.0500000000000114</v>
      </c>
      <c r="E42" s="331">
        <f t="shared" si="2"/>
        <v>0.006572769953051714</v>
      </c>
      <c r="F42" s="264">
        <v>0.5</v>
      </c>
      <c r="G42" s="159">
        <f t="shared" si="0"/>
        <v>0.5500000000000114</v>
      </c>
    </row>
    <row r="43" spans="1:7" s="69" customFormat="1" ht="13.5">
      <c r="A43" s="193" t="s">
        <v>78</v>
      </c>
      <c r="B43" s="272">
        <f>Volume!J44</f>
        <v>285.55</v>
      </c>
      <c r="C43" s="70">
        <v>287.15</v>
      </c>
      <c r="D43" s="264">
        <f t="shared" si="1"/>
        <v>1.599999999999966</v>
      </c>
      <c r="E43" s="331">
        <f t="shared" si="2"/>
        <v>0.0056032218525651056</v>
      </c>
      <c r="F43" s="264">
        <v>1.1000000000000227</v>
      </c>
      <c r="G43" s="159">
        <f t="shared" si="0"/>
        <v>0.49999999999994316</v>
      </c>
    </row>
    <row r="44" spans="1:7" s="69" customFormat="1" ht="13.5">
      <c r="A44" s="193" t="s">
        <v>138</v>
      </c>
      <c r="B44" s="272">
        <f>Volume!J45</f>
        <v>718.4</v>
      </c>
      <c r="C44" s="70">
        <v>720.7</v>
      </c>
      <c r="D44" s="264">
        <f t="shared" si="1"/>
        <v>2.300000000000068</v>
      </c>
      <c r="E44" s="331">
        <f t="shared" si="2"/>
        <v>0.0032015590200446383</v>
      </c>
      <c r="F44" s="264">
        <v>3.8999999999999773</v>
      </c>
      <c r="G44" s="159">
        <f t="shared" si="0"/>
        <v>-1.599999999999909</v>
      </c>
    </row>
    <row r="45" spans="1:7" s="69" customFormat="1" ht="13.5">
      <c r="A45" s="193" t="s">
        <v>160</v>
      </c>
      <c r="B45" s="272">
        <f>Volume!J46</f>
        <v>494.45</v>
      </c>
      <c r="C45" s="70">
        <v>496.9</v>
      </c>
      <c r="D45" s="264">
        <f t="shared" si="1"/>
        <v>2.4499999999999886</v>
      </c>
      <c r="E45" s="331">
        <f t="shared" si="2"/>
        <v>0.004955000505612274</v>
      </c>
      <c r="F45" s="264">
        <v>2.75</v>
      </c>
      <c r="G45" s="159">
        <f t="shared" si="0"/>
        <v>-0.30000000000001137</v>
      </c>
    </row>
    <row r="46" spans="1:7" s="69" customFormat="1" ht="13.5">
      <c r="A46" s="193" t="s">
        <v>161</v>
      </c>
      <c r="B46" s="272">
        <f>Volume!J47</f>
        <v>35.95</v>
      </c>
      <c r="C46" s="70">
        <v>35.95</v>
      </c>
      <c r="D46" s="264">
        <f t="shared" si="1"/>
        <v>0</v>
      </c>
      <c r="E46" s="331">
        <f t="shared" si="2"/>
        <v>0</v>
      </c>
      <c r="F46" s="264">
        <v>-0.10000000000000142</v>
      </c>
      <c r="G46" s="159">
        <f t="shared" si="0"/>
        <v>0.10000000000000142</v>
      </c>
    </row>
    <row r="47" spans="1:7" s="69" customFormat="1" ht="13.5">
      <c r="A47" s="193" t="s">
        <v>390</v>
      </c>
      <c r="B47" s="272">
        <f>Volume!J48</f>
        <v>299.7</v>
      </c>
      <c r="C47" s="70">
        <v>301.35</v>
      </c>
      <c r="D47" s="264">
        <f t="shared" si="1"/>
        <v>1.650000000000034</v>
      </c>
      <c r="E47" s="331">
        <f t="shared" si="2"/>
        <v>0.005505505505505619</v>
      </c>
      <c r="F47" s="264">
        <v>1.3999999999999773</v>
      </c>
      <c r="G47" s="159">
        <f t="shared" si="0"/>
        <v>0.25000000000005684</v>
      </c>
    </row>
    <row r="48" spans="1:8" s="25" customFormat="1" ht="13.5">
      <c r="A48" s="193" t="s">
        <v>3</v>
      </c>
      <c r="B48" s="272">
        <f>Volume!J49</f>
        <v>205.75</v>
      </c>
      <c r="C48" s="70">
        <v>206.7</v>
      </c>
      <c r="D48" s="264">
        <f t="shared" si="1"/>
        <v>0.9499999999999886</v>
      </c>
      <c r="E48" s="331">
        <f t="shared" si="2"/>
        <v>0.004617253948967138</v>
      </c>
      <c r="F48" s="264">
        <v>1.200000000000017</v>
      </c>
      <c r="G48" s="159">
        <f t="shared" si="0"/>
        <v>-0.2500000000000284</v>
      </c>
      <c r="H48" s="69"/>
    </row>
    <row r="49" spans="1:7" s="69" customFormat="1" ht="13.5">
      <c r="A49" s="193" t="s">
        <v>217</v>
      </c>
      <c r="B49" s="272">
        <f>Volume!J50</f>
        <v>372.1</v>
      </c>
      <c r="C49" s="70">
        <v>371.95</v>
      </c>
      <c r="D49" s="264">
        <f t="shared" si="1"/>
        <v>-0.1500000000000341</v>
      </c>
      <c r="E49" s="331">
        <f t="shared" si="2"/>
        <v>-0.00040311744154806264</v>
      </c>
      <c r="F49" s="264">
        <v>0.19999999999998863</v>
      </c>
      <c r="G49" s="159">
        <f t="shared" si="0"/>
        <v>-0.35000000000002274</v>
      </c>
    </row>
    <row r="50" spans="1:7" s="69" customFormat="1" ht="13.5">
      <c r="A50" s="193" t="s">
        <v>162</v>
      </c>
      <c r="B50" s="272">
        <f>Volume!J51</f>
        <v>382.7</v>
      </c>
      <c r="C50" s="70">
        <v>382.05</v>
      </c>
      <c r="D50" s="264">
        <f t="shared" si="1"/>
        <v>-0.6499999999999773</v>
      </c>
      <c r="E50" s="331">
        <f t="shared" si="2"/>
        <v>-0.0016984583224457206</v>
      </c>
      <c r="F50" s="264">
        <v>-0.5500000000000114</v>
      </c>
      <c r="G50" s="159">
        <f t="shared" si="0"/>
        <v>-0.0999999999999659</v>
      </c>
    </row>
    <row r="51" spans="1:7" s="69" customFormat="1" ht="13.5">
      <c r="A51" s="193" t="s">
        <v>285</v>
      </c>
      <c r="B51" s="272">
        <f>Volume!J52</f>
        <v>266.95</v>
      </c>
      <c r="C51" s="70">
        <v>268.35</v>
      </c>
      <c r="D51" s="264">
        <f t="shared" si="1"/>
        <v>1.400000000000034</v>
      </c>
      <c r="E51" s="331">
        <f t="shared" si="2"/>
        <v>0.005244427795467444</v>
      </c>
      <c r="F51" s="264">
        <v>-0.05000000000001137</v>
      </c>
      <c r="G51" s="159">
        <f t="shared" si="0"/>
        <v>1.4500000000000455</v>
      </c>
    </row>
    <row r="52" spans="1:7" s="69" customFormat="1" ht="13.5">
      <c r="A52" s="193" t="s">
        <v>183</v>
      </c>
      <c r="B52" s="272">
        <f>Volume!J53</f>
        <v>378.8</v>
      </c>
      <c r="C52" s="70">
        <v>379.4</v>
      </c>
      <c r="D52" s="264">
        <f t="shared" si="1"/>
        <v>0.5999999999999659</v>
      </c>
      <c r="E52" s="331">
        <f t="shared" si="2"/>
        <v>0.001583949313621874</v>
      </c>
      <c r="F52" s="264">
        <v>-2.3000000000000114</v>
      </c>
      <c r="G52" s="159">
        <f t="shared" si="0"/>
        <v>2.8999999999999773</v>
      </c>
    </row>
    <row r="53" spans="1:7" s="69" customFormat="1" ht="13.5">
      <c r="A53" s="193" t="s">
        <v>218</v>
      </c>
      <c r="B53" s="272">
        <f>Volume!J54</f>
        <v>102.9</v>
      </c>
      <c r="C53" s="70">
        <v>101.25</v>
      </c>
      <c r="D53" s="264">
        <f t="shared" si="1"/>
        <v>-1.6500000000000057</v>
      </c>
      <c r="E53" s="331">
        <f t="shared" si="2"/>
        <v>-0.01603498542274058</v>
      </c>
      <c r="F53" s="264">
        <v>-2.6000000000000085</v>
      </c>
      <c r="G53" s="159">
        <f t="shared" si="0"/>
        <v>0.9500000000000028</v>
      </c>
    </row>
    <row r="54" spans="1:7" s="69" customFormat="1" ht="13.5">
      <c r="A54" s="193" t="s">
        <v>407</v>
      </c>
      <c r="B54" s="272">
        <f>Volume!J55</f>
        <v>56.95</v>
      </c>
      <c r="C54" s="70">
        <v>57.3</v>
      </c>
      <c r="D54" s="264">
        <f t="shared" si="1"/>
        <v>0.3499999999999943</v>
      </c>
      <c r="E54" s="331">
        <f t="shared" si="2"/>
        <v>0.006145741878840988</v>
      </c>
      <c r="F54" s="264">
        <v>0.3499999999999943</v>
      </c>
      <c r="G54" s="159">
        <f t="shared" si="0"/>
        <v>0</v>
      </c>
    </row>
    <row r="55" spans="1:7" s="69" customFormat="1" ht="13.5">
      <c r="A55" s="193" t="s">
        <v>163</v>
      </c>
      <c r="B55" s="272">
        <f>Volume!J56</f>
        <v>6957.05</v>
      </c>
      <c r="C55" s="70">
        <v>6983.75</v>
      </c>
      <c r="D55" s="264">
        <f t="shared" si="1"/>
        <v>26.699999999999818</v>
      </c>
      <c r="E55" s="331">
        <f t="shared" si="2"/>
        <v>0.0038378335645136686</v>
      </c>
      <c r="F55" s="264">
        <v>39.149999999999636</v>
      </c>
      <c r="G55" s="159">
        <f t="shared" si="0"/>
        <v>-12.449999999999818</v>
      </c>
    </row>
    <row r="56" spans="1:7" s="69" customFormat="1" ht="13.5">
      <c r="A56" s="193" t="s">
        <v>479</v>
      </c>
      <c r="B56" s="272">
        <f>Volume!J57</f>
        <v>646.15</v>
      </c>
      <c r="C56" s="70">
        <v>648.15</v>
      </c>
      <c r="D56" s="264">
        <f>C56-B56</f>
        <v>2</v>
      </c>
      <c r="E56" s="331">
        <f>D56/B56</f>
        <v>0.0030952565193840442</v>
      </c>
      <c r="F56" s="264">
        <v>4.399999999999977</v>
      </c>
      <c r="G56" s="159">
        <f t="shared" si="0"/>
        <v>-2.3999999999999773</v>
      </c>
    </row>
    <row r="57" spans="1:7" s="69" customFormat="1" ht="13.5">
      <c r="A57" s="193" t="s">
        <v>194</v>
      </c>
      <c r="B57" s="272">
        <f>Volume!J58</f>
        <v>666</v>
      </c>
      <c r="C57" s="70">
        <v>665.4</v>
      </c>
      <c r="D57" s="264">
        <f t="shared" si="1"/>
        <v>-0.6000000000000227</v>
      </c>
      <c r="E57" s="331">
        <f t="shared" si="2"/>
        <v>-0.0009009009009009351</v>
      </c>
      <c r="F57" s="264">
        <v>-0.20000000000004547</v>
      </c>
      <c r="G57" s="159">
        <f t="shared" si="0"/>
        <v>-0.39999999999997726</v>
      </c>
    </row>
    <row r="58" spans="1:7" s="69" customFormat="1" ht="13.5">
      <c r="A58" s="193" t="s">
        <v>408</v>
      </c>
      <c r="B58" s="272">
        <f>Volume!J59</f>
        <v>2153.35</v>
      </c>
      <c r="C58" s="70">
        <v>2170.65</v>
      </c>
      <c r="D58" s="264">
        <f t="shared" si="1"/>
        <v>17.300000000000182</v>
      </c>
      <c r="E58" s="331">
        <f t="shared" si="2"/>
        <v>0.008033993544941687</v>
      </c>
      <c r="F58" s="264">
        <v>14.900000000000091</v>
      </c>
      <c r="G58" s="159">
        <f t="shared" si="0"/>
        <v>2.400000000000091</v>
      </c>
    </row>
    <row r="59" spans="1:7" s="69" customFormat="1" ht="13.5">
      <c r="A59" s="193" t="s">
        <v>409</v>
      </c>
      <c r="B59" s="272">
        <f>Volume!J60</f>
        <v>1063.75</v>
      </c>
      <c r="C59" s="70">
        <v>1069.35</v>
      </c>
      <c r="D59" s="264">
        <f t="shared" si="1"/>
        <v>5.599999999999909</v>
      </c>
      <c r="E59" s="331">
        <f t="shared" si="2"/>
        <v>0.005264394829612135</v>
      </c>
      <c r="F59" s="264">
        <v>4.699999999999818</v>
      </c>
      <c r="G59" s="159">
        <f t="shared" si="0"/>
        <v>0.900000000000091</v>
      </c>
    </row>
    <row r="60" spans="1:7" s="69" customFormat="1" ht="13.5">
      <c r="A60" s="193" t="s">
        <v>219</v>
      </c>
      <c r="B60" s="272">
        <f>Volume!J61</f>
        <v>114.1</v>
      </c>
      <c r="C60" s="70">
        <v>114.9</v>
      </c>
      <c r="D60" s="264">
        <f t="shared" si="1"/>
        <v>0.8000000000000114</v>
      </c>
      <c r="E60" s="331">
        <f t="shared" si="2"/>
        <v>0.007011393514461099</v>
      </c>
      <c r="F60" s="264">
        <v>0.6499999999999915</v>
      </c>
      <c r="G60" s="159">
        <f t="shared" si="0"/>
        <v>0.1500000000000199</v>
      </c>
    </row>
    <row r="61" spans="1:7" s="69" customFormat="1" ht="13.5">
      <c r="A61" s="193" t="s">
        <v>164</v>
      </c>
      <c r="B61" s="272">
        <f>Volume!J62</f>
        <v>53.9</v>
      </c>
      <c r="C61" s="70">
        <v>54.3</v>
      </c>
      <c r="D61" s="264">
        <f t="shared" si="1"/>
        <v>0.3999999999999986</v>
      </c>
      <c r="E61" s="331">
        <f t="shared" si="2"/>
        <v>0.0074211502782931095</v>
      </c>
      <c r="F61" s="264">
        <v>0.14999999999999858</v>
      </c>
      <c r="G61" s="159">
        <f t="shared" si="0"/>
        <v>0.25</v>
      </c>
    </row>
    <row r="62" spans="1:7" s="69" customFormat="1" ht="13.5">
      <c r="A62" s="193" t="s">
        <v>165</v>
      </c>
      <c r="B62" s="272">
        <f>Volume!J63</f>
        <v>330.15</v>
      </c>
      <c r="C62" s="70">
        <v>332.1</v>
      </c>
      <c r="D62" s="264">
        <f t="shared" si="1"/>
        <v>1.9500000000000455</v>
      </c>
      <c r="E62" s="331">
        <f t="shared" si="2"/>
        <v>0.005906406179009679</v>
      </c>
      <c r="F62" s="264">
        <v>2.150000000000034</v>
      </c>
      <c r="G62" s="159">
        <f t="shared" si="0"/>
        <v>-0.19999999999998863</v>
      </c>
    </row>
    <row r="63" spans="1:7" s="69" customFormat="1" ht="13.5">
      <c r="A63" s="193" t="s">
        <v>410</v>
      </c>
      <c r="B63" s="272">
        <f>Volume!J64</f>
        <v>2905.6</v>
      </c>
      <c r="C63" s="70">
        <v>2908.05</v>
      </c>
      <c r="D63" s="264">
        <f t="shared" si="1"/>
        <v>2.450000000000273</v>
      </c>
      <c r="E63" s="331">
        <f t="shared" si="2"/>
        <v>0.0008431993392071424</v>
      </c>
      <c r="F63" s="264">
        <v>6.899999999999636</v>
      </c>
      <c r="G63" s="159">
        <f t="shared" si="0"/>
        <v>-4.449999999999363</v>
      </c>
    </row>
    <row r="64" spans="1:7" s="69" customFormat="1" ht="13.5">
      <c r="A64" s="193" t="s">
        <v>89</v>
      </c>
      <c r="B64" s="272">
        <f>Volume!J65</f>
        <v>337.65</v>
      </c>
      <c r="C64" s="70">
        <v>333.85</v>
      </c>
      <c r="D64" s="264">
        <f t="shared" si="1"/>
        <v>-3.7999999999999545</v>
      </c>
      <c r="E64" s="331">
        <f t="shared" si="2"/>
        <v>-0.011254257367095972</v>
      </c>
      <c r="F64" s="264">
        <v>-7.050000000000011</v>
      </c>
      <c r="G64" s="159">
        <f t="shared" si="0"/>
        <v>3.250000000000057</v>
      </c>
    </row>
    <row r="65" spans="1:7" s="69" customFormat="1" ht="13.5">
      <c r="A65" s="193" t="s">
        <v>286</v>
      </c>
      <c r="B65" s="272">
        <f>Volume!J66</f>
        <v>182.9</v>
      </c>
      <c r="C65" s="70">
        <v>183.8</v>
      </c>
      <c r="D65" s="264">
        <f t="shared" si="1"/>
        <v>0.9000000000000057</v>
      </c>
      <c r="E65" s="331">
        <f t="shared" si="2"/>
        <v>0.004920721705850222</v>
      </c>
      <c r="F65" s="264">
        <v>1.1500000000000057</v>
      </c>
      <c r="G65" s="159">
        <f t="shared" si="0"/>
        <v>-0.25</v>
      </c>
    </row>
    <row r="66" spans="1:7" s="69" customFormat="1" ht="13.5">
      <c r="A66" s="193" t="s">
        <v>411</v>
      </c>
      <c r="B66" s="272">
        <f>Volume!J67</f>
        <v>575.4</v>
      </c>
      <c r="C66" s="70">
        <v>577.5</v>
      </c>
      <c r="D66" s="264">
        <f t="shared" si="1"/>
        <v>2.1000000000000227</v>
      </c>
      <c r="E66" s="331">
        <f t="shared" si="2"/>
        <v>0.00364963503649639</v>
      </c>
      <c r="F66" s="264">
        <v>1.0499999999999545</v>
      </c>
      <c r="G66" s="159">
        <f t="shared" si="0"/>
        <v>1.0500000000000682</v>
      </c>
    </row>
    <row r="67" spans="1:7" s="69" customFormat="1" ht="13.5">
      <c r="A67" s="193" t="s">
        <v>270</v>
      </c>
      <c r="B67" s="272">
        <f>Volume!J68</f>
        <v>337.45</v>
      </c>
      <c r="C67" s="70">
        <v>338.7</v>
      </c>
      <c r="D67" s="264">
        <f t="shared" si="1"/>
        <v>1.25</v>
      </c>
      <c r="E67" s="331">
        <f t="shared" si="2"/>
        <v>0.003704252481849163</v>
      </c>
      <c r="F67" s="264">
        <v>2.400000000000034</v>
      </c>
      <c r="G67" s="159">
        <f t="shared" si="0"/>
        <v>-1.150000000000034</v>
      </c>
    </row>
    <row r="68" spans="1:7" s="69" customFormat="1" ht="13.5">
      <c r="A68" s="193" t="s">
        <v>220</v>
      </c>
      <c r="B68" s="272">
        <f>Volume!J69</f>
        <v>1256.75</v>
      </c>
      <c r="C68" s="70">
        <v>1248.2</v>
      </c>
      <c r="D68" s="264">
        <f t="shared" si="1"/>
        <v>-8.549999999999955</v>
      </c>
      <c r="E68" s="331">
        <f t="shared" si="2"/>
        <v>-0.0068032623831310556</v>
      </c>
      <c r="F68" s="264">
        <v>-9.349999999999909</v>
      </c>
      <c r="G68" s="159">
        <f t="shared" si="0"/>
        <v>0.7999999999999545</v>
      </c>
    </row>
    <row r="69" spans="1:7" s="69" customFormat="1" ht="13.5">
      <c r="A69" s="193" t="s">
        <v>232</v>
      </c>
      <c r="B69" s="272">
        <f>Volume!J70</f>
        <v>855.4</v>
      </c>
      <c r="C69" s="70">
        <v>859.1</v>
      </c>
      <c r="D69" s="264">
        <f t="shared" si="1"/>
        <v>3.7000000000000455</v>
      </c>
      <c r="E69" s="331">
        <f t="shared" si="2"/>
        <v>0.004325461772270336</v>
      </c>
      <c r="F69" s="264">
        <v>4.600000000000023</v>
      </c>
      <c r="G69" s="159">
        <f t="shared" si="0"/>
        <v>-0.8999999999999773</v>
      </c>
    </row>
    <row r="70" spans="1:7" s="69" customFormat="1" ht="13.5">
      <c r="A70" s="193" t="s">
        <v>166</v>
      </c>
      <c r="B70" s="272">
        <f>Volume!J71</f>
        <v>135.65</v>
      </c>
      <c r="C70" s="70">
        <v>135.3</v>
      </c>
      <c r="D70" s="264">
        <f t="shared" si="1"/>
        <v>-0.3499999999999943</v>
      </c>
      <c r="E70" s="331">
        <f t="shared" si="2"/>
        <v>-0.002580169553999221</v>
      </c>
      <c r="F70" s="264">
        <v>0.20000000000001705</v>
      </c>
      <c r="G70" s="159">
        <f t="shared" si="0"/>
        <v>-0.5500000000000114</v>
      </c>
    </row>
    <row r="71" spans="1:7" s="69" customFormat="1" ht="13.5">
      <c r="A71" s="193" t="s">
        <v>221</v>
      </c>
      <c r="B71" s="272">
        <f>Volume!J72</f>
        <v>2999.4</v>
      </c>
      <c r="C71" s="70">
        <v>3016.25</v>
      </c>
      <c r="D71" s="264">
        <f aca="true" t="shared" si="3" ref="D71:D135">C71-B71</f>
        <v>16.84999999999991</v>
      </c>
      <c r="E71" s="331">
        <f aca="true" t="shared" si="4" ref="E71:E135">D71/B71</f>
        <v>0.0056177902247115784</v>
      </c>
      <c r="F71" s="264">
        <v>14.099999999999909</v>
      </c>
      <c r="G71" s="159">
        <f t="shared" si="0"/>
        <v>2.75</v>
      </c>
    </row>
    <row r="72" spans="1:7" s="69" customFormat="1" ht="13.5">
      <c r="A72" s="193" t="s">
        <v>287</v>
      </c>
      <c r="B72" s="272">
        <f>Volume!J73</f>
        <v>228.9</v>
      </c>
      <c r="C72" s="70">
        <v>229.7</v>
      </c>
      <c r="D72" s="264">
        <f t="shared" si="3"/>
        <v>0.799999999999983</v>
      </c>
      <c r="E72" s="331">
        <f t="shared" si="4"/>
        <v>0.0034949759720401177</v>
      </c>
      <c r="F72" s="264">
        <v>0.5999999999999943</v>
      </c>
      <c r="G72" s="159">
        <f t="shared" si="0"/>
        <v>0.19999999999998863</v>
      </c>
    </row>
    <row r="73" spans="1:7" s="69" customFormat="1" ht="13.5">
      <c r="A73" s="193" t="s">
        <v>288</v>
      </c>
      <c r="B73" s="272">
        <f>Volume!J74</f>
        <v>145.25</v>
      </c>
      <c r="C73" s="70">
        <v>146.3</v>
      </c>
      <c r="D73" s="264">
        <f t="shared" si="3"/>
        <v>1.0500000000000114</v>
      </c>
      <c r="E73" s="331">
        <f t="shared" si="4"/>
        <v>0.007228915662650681</v>
      </c>
      <c r="F73" s="264">
        <v>0.4000000000000057</v>
      </c>
      <c r="G73" s="159">
        <f t="shared" si="0"/>
        <v>0.6500000000000057</v>
      </c>
    </row>
    <row r="74" spans="1:7" s="69" customFormat="1" ht="13.5">
      <c r="A74" s="193" t="s">
        <v>195</v>
      </c>
      <c r="B74" s="272">
        <f>Volume!J75</f>
        <v>138.45</v>
      </c>
      <c r="C74" s="70">
        <v>137.3</v>
      </c>
      <c r="D74" s="264">
        <f t="shared" si="3"/>
        <v>-1.1499999999999773</v>
      </c>
      <c r="E74" s="331">
        <f t="shared" si="4"/>
        <v>-0.008306247742867298</v>
      </c>
      <c r="F74" s="264">
        <v>-1.4499999999999886</v>
      </c>
      <c r="G74" s="159">
        <f t="shared" si="0"/>
        <v>0.30000000000001137</v>
      </c>
    </row>
    <row r="75" spans="1:8" s="25" customFormat="1" ht="13.5">
      <c r="A75" s="193" t="s">
        <v>289</v>
      </c>
      <c r="B75" s="272">
        <f>Volume!J76</f>
        <v>126</v>
      </c>
      <c r="C75" s="70">
        <v>126.15</v>
      </c>
      <c r="D75" s="264">
        <f t="shared" si="3"/>
        <v>0.15000000000000568</v>
      </c>
      <c r="E75" s="331">
        <f t="shared" si="4"/>
        <v>0.0011904761904762357</v>
      </c>
      <c r="F75" s="264">
        <v>0.29999999999999716</v>
      </c>
      <c r="G75" s="159">
        <f t="shared" si="0"/>
        <v>-0.14999999999999147</v>
      </c>
      <c r="H75" s="69"/>
    </row>
    <row r="76" spans="1:7" s="69" customFormat="1" ht="13.5">
      <c r="A76" s="193" t="s">
        <v>197</v>
      </c>
      <c r="B76" s="272">
        <f>Volume!J77</f>
        <v>326.4</v>
      </c>
      <c r="C76" s="70">
        <v>326.65</v>
      </c>
      <c r="D76" s="264">
        <f t="shared" si="3"/>
        <v>0.25</v>
      </c>
      <c r="E76" s="331">
        <f t="shared" si="4"/>
        <v>0.0007659313725490197</v>
      </c>
      <c r="F76" s="264">
        <v>-0.8000000000000114</v>
      </c>
      <c r="G76" s="159">
        <f t="shared" si="0"/>
        <v>1.0500000000000114</v>
      </c>
    </row>
    <row r="77" spans="1:8" s="25" customFormat="1" ht="13.5">
      <c r="A77" s="193" t="s">
        <v>4</v>
      </c>
      <c r="B77" s="272">
        <f>Volume!J78</f>
        <v>1957.8</v>
      </c>
      <c r="C77" s="70">
        <v>1960.4</v>
      </c>
      <c r="D77" s="264">
        <f t="shared" si="3"/>
        <v>2.6000000000001364</v>
      </c>
      <c r="E77" s="331">
        <f t="shared" si="4"/>
        <v>0.0013280212483400432</v>
      </c>
      <c r="F77" s="264">
        <v>-0.1999999999998181</v>
      </c>
      <c r="G77" s="159">
        <f t="shared" si="0"/>
        <v>2.7999999999999545</v>
      </c>
      <c r="H77" s="69"/>
    </row>
    <row r="78" spans="1:7" s="69" customFormat="1" ht="13.5">
      <c r="A78" s="193" t="s">
        <v>79</v>
      </c>
      <c r="B78" s="272">
        <f>Volume!J79</f>
        <v>1209.25</v>
      </c>
      <c r="C78" s="70">
        <v>1202.25</v>
      </c>
      <c r="D78" s="264">
        <f t="shared" si="3"/>
        <v>-7</v>
      </c>
      <c r="E78" s="331">
        <f t="shared" si="4"/>
        <v>-0.005788712011577424</v>
      </c>
      <c r="F78" s="264">
        <v>-12.099999999999909</v>
      </c>
      <c r="G78" s="159">
        <f t="shared" si="0"/>
        <v>5.099999999999909</v>
      </c>
    </row>
    <row r="79" spans="1:7" s="69" customFormat="1" ht="13.5">
      <c r="A79" s="193" t="s">
        <v>196</v>
      </c>
      <c r="B79" s="272">
        <f>Volume!J80</f>
        <v>694.1</v>
      </c>
      <c r="C79" s="70">
        <v>691.7</v>
      </c>
      <c r="D79" s="264">
        <f t="shared" si="3"/>
        <v>-2.3999999999999773</v>
      </c>
      <c r="E79" s="331">
        <f t="shared" si="4"/>
        <v>-0.003457715026653187</v>
      </c>
      <c r="F79" s="264">
        <v>-5.050000000000068</v>
      </c>
      <c r="G79" s="159">
        <f t="shared" si="0"/>
        <v>2.650000000000091</v>
      </c>
    </row>
    <row r="80" spans="1:7" s="69" customFormat="1" ht="13.5">
      <c r="A80" s="193" t="s">
        <v>5</v>
      </c>
      <c r="B80" s="272">
        <f>Volume!J81</f>
        <v>185.9</v>
      </c>
      <c r="C80" s="70">
        <v>186.4</v>
      </c>
      <c r="D80" s="264">
        <f t="shared" si="3"/>
        <v>0.5</v>
      </c>
      <c r="E80" s="331">
        <f t="shared" si="4"/>
        <v>0.0026896180742334587</v>
      </c>
      <c r="F80" s="264">
        <v>0.6500000000000057</v>
      </c>
      <c r="G80" s="159">
        <f t="shared" si="0"/>
        <v>-0.15000000000000568</v>
      </c>
    </row>
    <row r="81" spans="1:7" s="69" customFormat="1" ht="13.5">
      <c r="A81" s="193" t="s">
        <v>198</v>
      </c>
      <c r="B81" s="272">
        <f>Volume!J82</f>
        <v>258.95</v>
      </c>
      <c r="C81" s="70">
        <v>259.7</v>
      </c>
      <c r="D81" s="264">
        <f t="shared" si="3"/>
        <v>0.75</v>
      </c>
      <c r="E81" s="331">
        <f t="shared" si="4"/>
        <v>0.0028963120293492954</v>
      </c>
      <c r="F81" s="264">
        <v>0.39999999999997726</v>
      </c>
      <c r="G81" s="159">
        <f t="shared" si="0"/>
        <v>0.35000000000002274</v>
      </c>
    </row>
    <row r="82" spans="1:7" s="69" customFormat="1" ht="13.5">
      <c r="A82" s="193" t="s">
        <v>396</v>
      </c>
      <c r="B82" s="272">
        <f>Volume!J83</f>
        <v>450.25</v>
      </c>
      <c r="C82" s="70">
        <v>453.25</v>
      </c>
      <c r="D82" s="264">
        <f t="shared" si="3"/>
        <v>3</v>
      </c>
      <c r="E82" s="331">
        <f t="shared" si="4"/>
        <v>0.006662965019433648</v>
      </c>
      <c r="F82" s="264">
        <v>2.8999999999999773</v>
      </c>
      <c r="G82" s="159">
        <f t="shared" si="0"/>
        <v>0.10000000000002274</v>
      </c>
    </row>
    <row r="83" spans="1:7" s="69" customFormat="1" ht="13.5">
      <c r="A83" s="201" t="s">
        <v>487</v>
      </c>
      <c r="B83" s="272">
        <f>Volume!J84</f>
        <v>197.8</v>
      </c>
      <c r="C83" s="70">
        <v>196.1</v>
      </c>
      <c r="D83" s="264">
        <f>C83-B83</f>
        <v>-1.700000000000017</v>
      </c>
      <c r="E83" s="331">
        <f>D83/B83</f>
        <v>-0.008594539939332745</v>
      </c>
      <c r="F83" s="264">
        <v>-1.450000000000017</v>
      </c>
      <c r="G83" s="159">
        <f>D83-F83</f>
        <v>-0.25</v>
      </c>
    </row>
    <row r="84" spans="1:7" s="69" customFormat="1" ht="13.5">
      <c r="A84" s="193" t="s">
        <v>412</v>
      </c>
      <c r="B84" s="272">
        <f>Volume!J85</f>
        <v>51.5</v>
      </c>
      <c r="C84" s="70">
        <v>51.7</v>
      </c>
      <c r="D84" s="264">
        <f t="shared" si="3"/>
        <v>0.20000000000000284</v>
      </c>
      <c r="E84" s="331">
        <f t="shared" si="4"/>
        <v>0.0038834951456311233</v>
      </c>
      <c r="F84" s="264">
        <v>0.04999999999999716</v>
      </c>
      <c r="G84" s="159">
        <f t="shared" si="0"/>
        <v>0.15000000000000568</v>
      </c>
    </row>
    <row r="85" spans="1:7" s="69" customFormat="1" ht="13.5">
      <c r="A85" s="201" t="s">
        <v>468</v>
      </c>
      <c r="B85" s="272">
        <f>Volume!J86</f>
        <v>426.75</v>
      </c>
      <c r="C85" s="70">
        <v>430.2</v>
      </c>
      <c r="D85" s="264">
        <f>C85-B85</f>
        <v>3.4499999999999886</v>
      </c>
      <c r="E85" s="331">
        <f>D85/B85</f>
        <v>0.008084358523725807</v>
      </c>
      <c r="F85" s="264">
        <v>2.900000000000034</v>
      </c>
      <c r="G85" s="159">
        <f t="shared" si="0"/>
        <v>0.5499999999999545</v>
      </c>
    </row>
    <row r="86" spans="1:8" s="25" customFormat="1" ht="13.5">
      <c r="A86" s="193" t="s">
        <v>43</v>
      </c>
      <c r="B86" s="272">
        <f>Volume!J87</f>
        <v>2367</v>
      </c>
      <c r="C86" s="70">
        <v>2377.95</v>
      </c>
      <c r="D86" s="264">
        <f t="shared" si="3"/>
        <v>10.949999999999818</v>
      </c>
      <c r="E86" s="331">
        <f t="shared" si="4"/>
        <v>0.004626108998732496</v>
      </c>
      <c r="F86" s="264">
        <v>12.449999999999818</v>
      </c>
      <c r="G86" s="159">
        <f t="shared" si="0"/>
        <v>-1.5</v>
      </c>
      <c r="H86" s="69"/>
    </row>
    <row r="87" spans="1:7" s="69" customFormat="1" ht="13.5">
      <c r="A87" s="193" t="s">
        <v>199</v>
      </c>
      <c r="B87" s="272">
        <f>Volume!J88</f>
        <v>989.6</v>
      </c>
      <c r="C87" s="70">
        <v>995.6</v>
      </c>
      <c r="D87" s="264">
        <f t="shared" si="3"/>
        <v>6</v>
      </c>
      <c r="E87" s="331">
        <f t="shared" si="4"/>
        <v>0.006063055780113177</v>
      </c>
      <c r="F87" s="264">
        <v>5.2999999999999545</v>
      </c>
      <c r="G87" s="159">
        <f t="shared" si="0"/>
        <v>0.7000000000000455</v>
      </c>
    </row>
    <row r="88" spans="1:7" s="69" customFormat="1" ht="13.5">
      <c r="A88" s="193" t="s">
        <v>141</v>
      </c>
      <c r="B88" s="272">
        <f>Volume!J89</f>
        <v>112.35</v>
      </c>
      <c r="C88" s="70">
        <v>113.15</v>
      </c>
      <c r="D88" s="264">
        <f t="shared" si="3"/>
        <v>0.8000000000000114</v>
      </c>
      <c r="E88" s="331">
        <f t="shared" si="4"/>
        <v>0.007120605251446474</v>
      </c>
      <c r="F88" s="264">
        <v>0.3499999999999943</v>
      </c>
      <c r="G88" s="159">
        <f aca="true" t="shared" si="5" ref="G88:G151">D88-F88</f>
        <v>0.45000000000001705</v>
      </c>
    </row>
    <row r="89" spans="1:7" s="69" customFormat="1" ht="13.5">
      <c r="A89" s="193" t="s">
        <v>395</v>
      </c>
      <c r="B89" s="272">
        <f>Volume!J90</f>
        <v>131.8</v>
      </c>
      <c r="C89" s="70">
        <v>131.9</v>
      </c>
      <c r="D89" s="264">
        <f t="shared" si="3"/>
        <v>0.09999999999999432</v>
      </c>
      <c r="E89" s="331">
        <f t="shared" si="4"/>
        <v>0.0007587253414263604</v>
      </c>
      <c r="F89" s="264">
        <v>0.4000000000000057</v>
      </c>
      <c r="G89" s="159">
        <f t="shared" si="5"/>
        <v>-0.30000000000001137</v>
      </c>
    </row>
    <row r="90" spans="1:7" s="69" customFormat="1" ht="13.5">
      <c r="A90" s="193" t="s">
        <v>184</v>
      </c>
      <c r="B90" s="272">
        <f>Volume!J91</f>
        <v>126.7</v>
      </c>
      <c r="C90" s="70">
        <v>127.45</v>
      </c>
      <c r="D90" s="264">
        <f t="shared" si="3"/>
        <v>0.75</v>
      </c>
      <c r="E90" s="331">
        <f t="shared" si="4"/>
        <v>0.005919494869771113</v>
      </c>
      <c r="F90" s="264">
        <v>0.9499999999999886</v>
      </c>
      <c r="G90" s="159">
        <f t="shared" si="5"/>
        <v>-0.19999999999998863</v>
      </c>
    </row>
    <row r="91" spans="1:7" s="69" customFormat="1" ht="13.5">
      <c r="A91" s="193" t="s">
        <v>175</v>
      </c>
      <c r="B91" s="272">
        <f>Volume!J92</f>
        <v>55.9</v>
      </c>
      <c r="C91" s="70">
        <v>56.35</v>
      </c>
      <c r="D91" s="264">
        <f t="shared" si="3"/>
        <v>0.45000000000000284</v>
      </c>
      <c r="E91" s="331">
        <f t="shared" si="4"/>
        <v>0.008050089445438334</v>
      </c>
      <c r="F91" s="264">
        <v>0.3500000000000014</v>
      </c>
      <c r="G91" s="159">
        <f t="shared" si="5"/>
        <v>0.10000000000000142</v>
      </c>
    </row>
    <row r="92" spans="1:7" s="69" customFormat="1" ht="13.5">
      <c r="A92" s="193" t="s">
        <v>142</v>
      </c>
      <c r="B92" s="272">
        <f>Volume!J93</f>
        <v>143.55</v>
      </c>
      <c r="C92" s="70">
        <v>144.15</v>
      </c>
      <c r="D92" s="264">
        <f t="shared" si="3"/>
        <v>0.5999999999999943</v>
      </c>
      <c r="E92" s="331">
        <f t="shared" si="4"/>
        <v>0.004179728317659312</v>
      </c>
      <c r="F92" s="264">
        <v>0.4000000000000057</v>
      </c>
      <c r="G92" s="159">
        <f t="shared" si="5"/>
        <v>0.19999999999998863</v>
      </c>
    </row>
    <row r="93" spans="1:8" s="25" customFormat="1" ht="13.5">
      <c r="A93" s="193" t="s">
        <v>176</v>
      </c>
      <c r="B93" s="272">
        <f>Volume!J94</f>
        <v>227.5</v>
      </c>
      <c r="C93" s="70">
        <v>228.4</v>
      </c>
      <c r="D93" s="264">
        <f t="shared" si="3"/>
        <v>0.9000000000000057</v>
      </c>
      <c r="E93" s="331">
        <f t="shared" si="4"/>
        <v>0.003956043956043981</v>
      </c>
      <c r="F93" s="264">
        <v>1.549999999999983</v>
      </c>
      <c r="G93" s="159">
        <f t="shared" si="5"/>
        <v>-0.6499999999999773</v>
      </c>
      <c r="H93" s="69"/>
    </row>
    <row r="94" spans="1:8" s="25" customFormat="1" ht="13.5">
      <c r="A94" s="193" t="s">
        <v>413</v>
      </c>
      <c r="B94" s="272">
        <f>Volume!J95</f>
        <v>820.1</v>
      </c>
      <c r="C94" s="70">
        <v>821.4</v>
      </c>
      <c r="D94" s="264">
        <f t="shared" si="3"/>
        <v>1.2999999999999545</v>
      </c>
      <c r="E94" s="331">
        <f t="shared" si="4"/>
        <v>0.0015851725399340989</v>
      </c>
      <c r="F94" s="264">
        <v>2.150000000000091</v>
      </c>
      <c r="G94" s="159">
        <f t="shared" si="5"/>
        <v>-0.8500000000001364</v>
      </c>
      <c r="H94" s="69"/>
    </row>
    <row r="95" spans="1:8" s="25" customFormat="1" ht="13.5">
      <c r="A95" s="193" t="s">
        <v>394</v>
      </c>
      <c r="B95" s="272">
        <f>Volume!J96</f>
        <v>161.6</v>
      </c>
      <c r="C95" s="70">
        <v>162.45</v>
      </c>
      <c r="D95" s="264">
        <f t="shared" si="3"/>
        <v>0.8499999999999943</v>
      </c>
      <c r="E95" s="331">
        <f t="shared" si="4"/>
        <v>0.005259900990098975</v>
      </c>
      <c r="F95" s="264">
        <v>1.1000000000000227</v>
      </c>
      <c r="G95" s="159">
        <f t="shared" si="5"/>
        <v>-0.2500000000000284</v>
      </c>
      <c r="H95" s="69"/>
    </row>
    <row r="96" spans="1:7" s="69" customFormat="1" ht="13.5">
      <c r="A96" s="193" t="s">
        <v>167</v>
      </c>
      <c r="B96" s="272">
        <f>Volume!J97</f>
        <v>54.55</v>
      </c>
      <c r="C96" s="70">
        <v>54.6</v>
      </c>
      <c r="D96" s="264">
        <f t="shared" si="3"/>
        <v>0.05000000000000426</v>
      </c>
      <c r="E96" s="331">
        <f t="shared" si="4"/>
        <v>0.0009165902841430663</v>
      </c>
      <c r="F96" s="264">
        <v>0.14999999999999858</v>
      </c>
      <c r="G96" s="159">
        <f t="shared" si="5"/>
        <v>-0.09999999999999432</v>
      </c>
    </row>
    <row r="97" spans="1:7" s="69" customFormat="1" ht="13.5">
      <c r="A97" s="193" t="s">
        <v>200</v>
      </c>
      <c r="B97" s="272">
        <f>Volume!J98</f>
        <v>1996.5</v>
      </c>
      <c r="C97" s="70">
        <v>1983.2</v>
      </c>
      <c r="D97" s="264">
        <f t="shared" si="3"/>
        <v>-13.299999999999955</v>
      </c>
      <c r="E97" s="331">
        <f t="shared" si="4"/>
        <v>-0.0066616579013273</v>
      </c>
      <c r="F97" s="264">
        <v>-7.849999999999909</v>
      </c>
      <c r="G97" s="159">
        <f t="shared" si="5"/>
        <v>-5.4500000000000455</v>
      </c>
    </row>
    <row r="98" spans="1:7" s="69" customFormat="1" ht="13.5">
      <c r="A98" s="193" t="s">
        <v>143</v>
      </c>
      <c r="B98" s="272">
        <f>Volume!J99</f>
        <v>131.75</v>
      </c>
      <c r="C98" s="70">
        <v>132.8</v>
      </c>
      <c r="D98" s="264">
        <f t="shared" si="3"/>
        <v>1.0500000000000114</v>
      </c>
      <c r="E98" s="331">
        <f t="shared" si="4"/>
        <v>0.007969639468690788</v>
      </c>
      <c r="F98" s="264">
        <v>1.25</v>
      </c>
      <c r="G98" s="159">
        <f t="shared" si="5"/>
        <v>-0.19999999999998863</v>
      </c>
    </row>
    <row r="99" spans="1:7" s="69" customFormat="1" ht="13.5">
      <c r="A99" s="193" t="s">
        <v>90</v>
      </c>
      <c r="B99" s="272">
        <f>Volume!J100</f>
        <v>431.7</v>
      </c>
      <c r="C99" s="70">
        <v>433.5</v>
      </c>
      <c r="D99" s="264">
        <f t="shared" si="3"/>
        <v>1.8000000000000114</v>
      </c>
      <c r="E99" s="331">
        <f t="shared" si="4"/>
        <v>0.00416956219596945</v>
      </c>
      <c r="F99" s="264">
        <v>2.9499999999999886</v>
      </c>
      <c r="G99" s="159">
        <f t="shared" si="5"/>
        <v>-1.1499999999999773</v>
      </c>
    </row>
    <row r="100" spans="1:7" s="69" customFormat="1" ht="13.5">
      <c r="A100" s="193" t="s">
        <v>35</v>
      </c>
      <c r="B100" s="272">
        <f>Volume!J101</f>
        <v>374.7</v>
      </c>
      <c r="C100" s="70">
        <v>375.2</v>
      </c>
      <c r="D100" s="264">
        <f t="shared" si="3"/>
        <v>0.5</v>
      </c>
      <c r="E100" s="331">
        <f t="shared" si="4"/>
        <v>0.0013344008540165466</v>
      </c>
      <c r="F100" s="264">
        <v>0.14999999999997726</v>
      </c>
      <c r="G100" s="159">
        <f t="shared" si="5"/>
        <v>0.35000000000002274</v>
      </c>
    </row>
    <row r="101" spans="1:7" s="69" customFormat="1" ht="13.5">
      <c r="A101" s="193" t="s">
        <v>6</v>
      </c>
      <c r="B101" s="272">
        <f>Volume!J102</f>
        <v>153.95</v>
      </c>
      <c r="C101" s="70">
        <v>154.05</v>
      </c>
      <c r="D101" s="264">
        <f t="shared" si="3"/>
        <v>0.10000000000002274</v>
      </c>
      <c r="E101" s="331">
        <f t="shared" si="4"/>
        <v>0.0006495615459566271</v>
      </c>
      <c r="F101" s="264">
        <v>-0.25</v>
      </c>
      <c r="G101" s="159">
        <f t="shared" si="5"/>
        <v>0.35000000000002274</v>
      </c>
    </row>
    <row r="102" spans="1:7" s="69" customFormat="1" ht="13.5">
      <c r="A102" s="193" t="s">
        <v>177</v>
      </c>
      <c r="B102" s="272">
        <f>Volume!J103</f>
        <v>393.45</v>
      </c>
      <c r="C102" s="70">
        <v>395.6</v>
      </c>
      <c r="D102" s="264">
        <f t="shared" si="3"/>
        <v>2.150000000000034</v>
      </c>
      <c r="E102" s="331">
        <f t="shared" si="4"/>
        <v>0.005464480874317027</v>
      </c>
      <c r="F102" s="264">
        <v>2.7999999999999545</v>
      </c>
      <c r="G102" s="159">
        <f t="shared" si="5"/>
        <v>-0.6499999999999204</v>
      </c>
    </row>
    <row r="103" spans="1:7" s="69" customFormat="1" ht="13.5">
      <c r="A103" s="193" t="s">
        <v>168</v>
      </c>
      <c r="B103" s="272">
        <f>Volume!J104</f>
        <v>691.7</v>
      </c>
      <c r="C103" s="70">
        <v>690.65</v>
      </c>
      <c r="D103" s="264">
        <f t="shared" si="3"/>
        <v>-1.0500000000000682</v>
      </c>
      <c r="E103" s="331">
        <f t="shared" si="4"/>
        <v>-0.0015179991325720227</v>
      </c>
      <c r="F103" s="264">
        <v>-5.800000000000068</v>
      </c>
      <c r="G103" s="159">
        <f t="shared" si="5"/>
        <v>4.75</v>
      </c>
    </row>
    <row r="104" spans="1:7" s="69" customFormat="1" ht="13.5">
      <c r="A104" s="193" t="s">
        <v>132</v>
      </c>
      <c r="B104" s="272">
        <f>Volume!J105</f>
        <v>763.05</v>
      </c>
      <c r="C104" s="70">
        <v>759.95</v>
      </c>
      <c r="D104" s="264">
        <f t="shared" si="3"/>
        <v>-3.099999999999909</v>
      </c>
      <c r="E104" s="331">
        <f t="shared" si="4"/>
        <v>-0.0040626433392306</v>
      </c>
      <c r="F104" s="264">
        <v>0.3000000000000682</v>
      </c>
      <c r="G104" s="159">
        <f t="shared" si="5"/>
        <v>-3.3999999999999773</v>
      </c>
    </row>
    <row r="105" spans="1:7" s="69" customFormat="1" ht="13.5">
      <c r="A105" s="193" t="s">
        <v>144</v>
      </c>
      <c r="B105" s="272">
        <f>Volume!J106</f>
        <v>4024.75</v>
      </c>
      <c r="C105" s="70">
        <v>3991.9</v>
      </c>
      <c r="D105" s="264">
        <f t="shared" si="3"/>
        <v>-32.84999999999991</v>
      </c>
      <c r="E105" s="331">
        <f t="shared" si="4"/>
        <v>-0.008161997639604922</v>
      </c>
      <c r="F105" s="264">
        <v>-15.300000000000182</v>
      </c>
      <c r="G105" s="159">
        <f t="shared" si="5"/>
        <v>-17.549999999999727</v>
      </c>
    </row>
    <row r="106" spans="1:8" s="25" customFormat="1" ht="13.5">
      <c r="A106" s="193" t="s">
        <v>290</v>
      </c>
      <c r="B106" s="272">
        <f>Volume!J107</f>
        <v>831.6</v>
      </c>
      <c r="C106" s="70">
        <v>833.95</v>
      </c>
      <c r="D106" s="264">
        <f t="shared" si="3"/>
        <v>2.3500000000000227</v>
      </c>
      <c r="E106" s="331">
        <f t="shared" si="4"/>
        <v>0.002825877825877853</v>
      </c>
      <c r="F106" s="264">
        <v>3.75</v>
      </c>
      <c r="G106" s="159">
        <f t="shared" si="5"/>
        <v>-1.3999999999999773</v>
      </c>
      <c r="H106" s="69"/>
    </row>
    <row r="107" spans="1:7" s="69" customFormat="1" ht="13.5">
      <c r="A107" s="193" t="s">
        <v>133</v>
      </c>
      <c r="B107" s="272">
        <f>Volume!J108</f>
        <v>36.6</v>
      </c>
      <c r="C107" s="70">
        <v>36.75</v>
      </c>
      <c r="D107" s="264">
        <f t="shared" si="3"/>
        <v>0.14999999999999858</v>
      </c>
      <c r="E107" s="331">
        <f t="shared" si="4"/>
        <v>0.004098360655737666</v>
      </c>
      <c r="F107" s="264">
        <v>0.10000000000000142</v>
      </c>
      <c r="G107" s="159">
        <f t="shared" si="5"/>
        <v>0.04999999999999716</v>
      </c>
    </row>
    <row r="108" spans="1:7" s="69" customFormat="1" ht="13.5">
      <c r="A108" s="193" t="s">
        <v>169</v>
      </c>
      <c r="B108" s="272">
        <f>Volume!J109</f>
        <v>150.95</v>
      </c>
      <c r="C108" s="70">
        <v>150.85</v>
      </c>
      <c r="D108" s="264">
        <f t="shared" si="3"/>
        <v>-0.09999999999999432</v>
      </c>
      <c r="E108" s="331">
        <f t="shared" si="4"/>
        <v>-0.0006624710168929733</v>
      </c>
      <c r="F108" s="264">
        <v>0.5999999999999943</v>
      </c>
      <c r="G108" s="159">
        <f t="shared" si="5"/>
        <v>-0.6999999999999886</v>
      </c>
    </row>
    <row r="109" spans="1:7" s="69" customFormat="1" ht="13.5">
      <c r="A109" s="193" t="s">
        <v>291</v>
      </c>
      <c r="B109" s="272">
        <f>Volume!J110</f>
        <v>703.8</v>
      </c>
      <c r="C109" s="70">
        <v>706.65</v>
      </c>
      <c r="D109" s="264">
        <f t="shared" si="3"/>
        <v>2.8500000000000227</v>
      </c>
      <c r="E109" s="331">
        <f t="shared" si="4"/>
        <v>0.0040494458653026755</v>
      </c>
      <c r="F109" s="264">
        <v>3.2999999999999545</v>
      </c>
      <c r="G109" s="159">
        <f t="shared" si="5"/>
        <v>-0.4499999999999318</v>
      </c>
    </row>
    <row r="110" spans="1:7" s="69" customFormat="1" ht="13.5">
      <c r="A110" s="193" t="s">
        <v>414</v>
      </c>
      <c r="B110" s="272">
        <f>Volume!J111</f>
        <v>529.7</v>
      </c>
      <c r="C110" s="70">
        <v>529.95</v>
      </c>
      <c r="D110" s="264">
        <f t="shared" si="3"/>
        <v>0.25</v>
      </c>
      <c r="E110" s="331">
        <f t="shared" si="4"/>
        <v>0.0004719652633566169</v>
      </c>
      <c r="F110" s="264">
        <v>2.75</v>
      </c>
      <c r="G110" s="159">
        <f t="shared" si="5"/>
        <v>-2.5</v>
      </c>
    </row>
    <row r="111" spans="1:7" s="69" customFormat="1" ht="13.5">
      <c r="A111" s="193" t="s">
        <v>292</v>
      </c>
      <c r="B111" s="272">
        <f>Volume!J112</f>
        <v>732.5</v>
      </c>
      <c r="C111" s="70">
        <v>733.05</v>
      </c>
      <c r="D111" s="264">
        <f t="shared" si="3"/>
        <v>0.5499999999999545</v>
      </c>
      <c r="E111" s="331">
        <f t="shared" si="4"/>
        <v>0.000750853242320757</v>
      </c>
      <c r="F111" s="264">
        <v>2.6499999999999773</v>
      </c>
      <c r="G111" s="159">
        <f t="shared" si="5"/>
        <v>-2.1000000000000227</v>
      </c>
    </row>
    <row r="112" spans="1:7" s="69" customFormat="1" ht="13.5">
      <c r="A112" s="193" t="s">
        <v>178</v>
      </c>
      <c r="B112" s="272">
        <f>Volume!J113</f>
        <v>195.35</v>
      </c>
      <c r="C112" s="70">
        <v>196.1</v>
      </c>
      <c r="D112" s="264">
        <f t="shared" si="3"/>
        <v>0.75</v>
      </c>
      <c r="E112" s="331">
        <f t="shared" si="4"/>
        <v>0.0038392628615305864</v>
      </c>
      <c r="F112" s="264">
        <v>1.1999999999999886</v>
      </c>
      <c r="G112" s="159">
        <f t="shared" si="5"/>
        <v>-0.44999999999998863</v>
      </c>
    </row>
    <row r="113" spans="1:7" s="69" customFormat="1" ht="13.5">
      <c r="A113" s="193" t="s">
        <v>145</v>
      </c>
      <c r="B113" s="272">
        <f>Volume!J114</f>
        <v>203.15</v>
      </c>
      <c r="C113" s="70">
        <v>204</v>
      </c>
      <c r="D113" s="264">
        <f t="shared" si="3"/>
        <v>0.8499999999999943</v>
      </c>
      <c r="E113" s="331">
        <f t="shared" si="4"/>
        <v>0.004184100418410014</v>
      </c>
      <c r="F113" s="264">
        <v>1.75</v>
      </c>
      <c r="G113" s="159">
        <f t="shared" si="5"/>
        <v>-0.9000000000000057</v>
      </c>
    </row>
    <row r="114" spans="1:7" s="69" customFormat="1" ht="13.5">
      <c r="A114" s="193" t="s">
        <v>271</v>
      </c>
      <c r="B114" s="272">
        <f>Volume!J115</f>
        <v>245.3</v>
      </c>
      <c r="C114" s="70">
        <v>246.85</v>
      </c>
      <c r="D114" s="264">
        <f t="shared" si="3"/>
        <v>1.549999999999983</v>
      </c>
      <c r="E114" s="331">
        <f t="shared" si="4"/>
        <v>0.00631879331430894</v>
      </c>
      <c r="F114" s="264">
        <v>1.450000000000017</v>
      </c>
      <c r="G114" s="159">
        <f t="shared" si="5"/>
        <v>0.0999999999999659</v>
      </c>
    </row>
    <row r="115" spans="1:7" s="69" customFormat="1" ht="13.5">
      <c r="A115" s="193" t="s">
        <v>209</v>
      </c>
      <c r="B115" s="272">
        <f>Volume!J116</f>
        <v>2379.55</v>
      </c>
      <c r="C115" s="70">
        <v>2382.1</v>
      </c>
      <c r="D115" s="264">
        <f t="shared" si="3"/>
        <v>2.549999999999727</v>
      </c>
      <c r="E115" s="331">
        <f t="shared" si="4"/>
        <v>0.0010716311907712497</v>
      </c>
      <c r="F115" s="264">
        <v>9.050000000000182</v>
      </c>
      <c r="G115" s="159">
        <f t="shared" si="5"/>
        <v>-6.500000000000455</v>
      </c>
    </row>
    <row r="116" spans="1:7" s="69" customFormat="1" ht="13.5">
      <c r="A116" s="193" t="s">
        <v>293</v>
      </c>
      <c r="B116" s="366">
        <f>Volume!J117</f>
        <v>706.05</v>
      </c>
      <c r="C116" s="70">
        <v>709</v>
      </c>
      <c r="D116" s="365">
        <f t="shared" si="3"/>
        <v>2.9500000000000455</v>
      </c>
      <c r="E116" s="331">
        <f t="shared" si="4"/>
        <v>0.004178174350258545</v>
      </c>
      <c r="F116" s="365">
        <v>2.900000000000091</v>
      </c>
      <c r="G116" s="159">
        <f t="shared" si="5"/>
        <v>0.049999999999954525</v>
      </c>
    </row>
    <row r="117" spans="1:7" s="69" customFormat="1" ht="13.5">
      <c r="A117" s="193" t="s">
        <v>7</v>
      </c>
      <c r="B117" s="272">
        <f>Volume!J118</f>
        <v>814.5</v>
      </c>
      <c r="C117" s="70">
        <v>815.5</v>
      </c>
      <c r="D117" s="264">
        <f t="shared" si="3"/>
        <v>1</v>
      </c>
      <c r="E117" s="331">
        <f t="shared" si="4"/>
        <v>0.0012277470841006752</v>
      </c>
      <c r="F117" s="264">
        <v>-4.099999999999909</v>
      </c>
      <c r="G117" s="159">
        <f t="shared" si="5"/>
        <v>5.099999999999909</v>
      </c>
    </row>
    <row r="118" spans="1:7" s="69" customFormat="1" ht="13.5">
      <c r="A118" s="193" t="s">
        <v>170</v>
      </c>
      <c r="B118" s="272">
        <f>Volume!J119</f>
        <v>659</v>
      </c>
      <c r="C118" s="70">
        <v>659.3</v>
      </c>
      <c r="D118" s="264">
        <f t="shared" si="3"/>
        <v>0.2999999999999545</v>
      </c>
      <c r="E118" s="331">
        <f t="shared" si="4"/>
        <v>0.0004552352048557732</v>
      </c>
      <c r="F118" s="264">
        <v>0.4499999999999318</v>
      </c>
      <c r="G118" s="159">
        <f t="shared" si="5"/>
        <v>-0.14999999999997726</v>
      </c>
    </row>
    <row r="119" spans="1:7" s="69" customFormat="1" ht="13.5">
      <c r="A119" s="193" t="s">
        <v>222</v>
      </c>
      <c r="B119" s="272">
        <f>Volume!J120</f>
        <v>827.05</v>
      </c>
      <c r="C119" s="70">
        <v>830.65</v>
      </c>
      <c r="D119" s="264">
        <f t="shared" si="3"/>
        <v>3.6000000000000227</v>
      </c>
      <c r="E119" s="331">
        <f t="shared" si="4"/>
        <v>0.004352820264796594</v>
      </c>
      <c r="F119" s="264">
        <v>-0.1999999999999318</v>
      </c>
      <c r="G119" s="159">
        <f t="shared" si="5"/>
        <v>3.7999999999999545</v>
      </c>
    </row>
    <row r="120" spans="1:7" s="69" customFormat="1" ht="13.5">
      <c r="A120" s="193" t="s">
        <v>206</v>
      </c>
      <c r="B120" s="272">
        <f>Volume!J121</f>
        <v>255</v>
      </c>
      <c r="C120" s="70">
        <v>256.15</v>
      </c>
      <c r="D120" s="264">
        <f t="shared" si="3"/>
        <v>1.1499999999999773</v>
      </c>
      <c r="E120" s="331">
        <f t="shared" si="4"/>
        <v>0.004509803921568538</v>
      </c>
      <c r="F120" s="264">
        <v>0.6500000000000057</v>
      </c>
      <c r="G120" s="159">
        <f t="shared" si="5"/>
        <v>0.4999999999999716</v>
      </c>
    </row>
    <row r="121" spans="1:7" s="69" customFormat="1" ht="13.5">
      <c r="A121" s="193" t="s">
        <v>294</v>
      </c>
      <c r="B121" s="272">
        <f>Volume!J122</f>
        <v>1292.6</v>
      </c>
      <c r="C121" s="70">
        <v>1294.7</v>
      </c>
      <c r="D121" s="264">
        <f t="shared" si="3"/>
        <v>2.1000000000001364</v>
      </c>
      <c r="E121" s="331">
        <f t="shared" si="4"/>
        <v>0.001624632523595959</v>
      </c>
      <c r="F121" s="264">
        <v>3.7999999999999545</v>
      </c>
      <c r="G121" s="159">
        <f t="shared" si="5"/>
        <v>-1.699999999999818</v>
      </c>
    </row>
    <row r="122" spans="1:7" s="69" customFormat="1" ht="13.5">
      <c r="A122" s="193" t="s">
        <v>415</v>
      </c>
      <c r="B122" s="272">
        <f>Volume!J123</f>
        <v>322.6</v>
      </c>
      <c r="C122" s="70">
        <v>324.35</v>
      </c>
      <c r="D122" s="264">
        <f t="shared" si="3"/>
        <v>1.75</v>
      </c>
      <c r="E122" s="331">
        <f t="shared" si="4"/>
        <v>0.005424674519528828</v>
      </c>
      <c r="F122" s="264">
        <v>0.8999999999999773</v>
      </c>
      <c r="G122" s="159">
        <f t="shared" si="5"/>
        <v>0.8500000000000227</v>
      </c>
    </row>
    <row r="123" spans="1:7" s="69" customFormat="1" ht="13.5">
      <c r="A123" s="193" t="s">
        <v>276</v>
      </c>
      <c r="B123" s="272">
        <f>Volume!J124</f>
        <v>278.25</v>
      </c>
      <c r="C123" s="70">
        <v>280.1</v>
      </c>
      <c r="D123" s="264">
        <f t="shared" si="3"/>
        <v>1.8500000000000227</v>
      </c>
      <c r="E123" s="331">
        <f t="shared" si="4"/>
        <v>0.006648697214735032</v>
      </c>
      <c r="F123" s="264">
        <v>1.5499999999999545</v>
      </c>
      <c r="G123" s="159">
        <f t="shared" si="5"/>
        <v>0.3000000000000682</v>
      </c>
    </row>
    <row r="124" spans="1:7" s="69" customFormat="1" ht="13.5">
      <c r="A124" s="193" t="s">
        <v>146</v>
      </c>
      <c r="B124" s="272">
        <f>Volume!J125</f>
        <v>41.85</v>
      </c>
      <c r="C124" s="70">
        <v>42.2</v>
      </c>
      <c r="D124" s="264">
        <f t="shared" si="3"/>
        <v>0.3500000000000014</v>
      </c>
      <c r="E124" s="331">
        <f t="shared" si="4"/>
        <v>0.008363201911589043</v>
      </c>
      <c r="F124" s="264">
        <v>0.14999999999999858</v>
      </c>
      <c r="G124" s="159">
        <f t="shared" si="5"/>
        <v>0.20000000000000284</v>
      </c>
    </row>
    <row r="125" spans="1:7" s="69" customFormat="1" ht="13.5">
      <c r="A125" s="193" t="s">
        <v>8</v>
      </c>
      <c r="B125" s="272">
        <f>Volume!J126</f>
        <v>161.35</v>
      </c>
      <c r="C125" s="70">
        <v>162.45</v>
      </c>
      <c r="D125" s="264">
        <f t="shared" si="3"/>
        <v>1.0999999999999943</v>
      </c>
      <c r="E125" s="331">
        <f t="shared" si="4"/>
        <v>0.0068174775333126394</v>
      </c>
      <c r="F125" s="264">
        <v>0.9499999999999886</v>
      </c>
      <c r="G125" s="159">
        <f t="shared" si="5"/>
        <v>0.15000000000000568</v>
      </c>
    </row>
    <row r="126" spans="1:7" s="69" customFormat="1" ht="13.5">
      <c r="A126" s="193" t="s">
        <v>295</v>
      </c>
      <c r="B126" s="272">
        <f>Volume!J127</f>
        <v>194.6</v>
      </c>
      <c r="C126" s="70">
        <v>195.5</v>
      </c>
      <c r="D126" s="264">
        <f t="shared" si="3"/>
        <v>0.9000000000000057</v>
      </c>
      <c r="E126" s="331">
        <f t="shared" si="4"/>
        <v>0.004624871531346381</v>
      </c>
      <c r="F126" s="264">
        <v>1.1999999999999886</v>
      </c>
      <c r="G126" s="159">
        <f t="shared" si="5"/>
        <v>-0.29999999999998295</v>
      </c>
    </row>
    <row r="127" spans="1:10" s="69" customFormat="1" ht="13.5">
      <c r="A127" s="193" t="s">
        <v>179</v>
      </c>
      <c r="B127" s="272">
        <f>Volume!J128</f>
        <v>24.85</v>
      </c>
      <c r="C127" s="70">
        <v>24.85</v>
      </c>
      <c r="D127" s="264">
        <f t="shared" si="3"/>
        <v>0</v>
      </c>
      <c r="E127" s="331">
        <f t="shared" si="4"/>
        <v>0</v>
      </c>
      <c r="F127" s="264">
        <v>0.15000000000000213</v>
      </c>
      <c r="G127" s="159">
        <f t="shared" si="5"/>
        <v>-0.15000000000000213</v>
      </c>
      <c r="J127" s="14"/>
    </row>
    <row r="128" spans="1:10" s="69" customFormat="1" ht="13.5">
      <c r="A128" s="193" t="s">
        <v>201</v>
      </c>
      <c r="B128" s="272">
        <f>Volume!J129</f>
        <v>291.95</v>
      </c>
      <c r="C128" s="70">
        <v>285.75</v>
      </c>
      <c r="D128" s="264">
        <f t="shared" si="3"/>
        <v>-6.199999999999989</v>
      </c>
      <c r="E128" s="331">
        <f t="shared" si="4"/>
        <v>-0.021236513101558448</v>
      </c>
      <c r="F128" s="264">
        <v>-7.550000000000011</v>
      </c>
      <c r="G128" s="159">
        <f t="shared" si="5"/>
        <v>1.3500000000000227</v>
      </c>
      <c r="J128" s="14"/>
    </row>
    <row r="129" spans="1:7" s="69" customFormat="1" ht="13.5">
      <c r="A129" s="193" t="s">
        <v>171</v>
      </c>
      <c r="B129" s="272">
        <f>Volume!J130</f>
        <v>390.75</v>
      </c>
      <c r="C129" s="70">
        <v>392.8</v>
      </c>
      <c r="D129" s="264">
        <f t="shared" si="3"/>
        <v>2.0500000000000114</v>
      </c>
      <c r="E129" s="331">
        <f t="shared" si="4"/>
        <v>0.005246321177223318</v>
      </c>
      <c r="F129" s="264">
        <v>3.1999999999999886</v>
      </c>
      <c r="G129" s="159">
        <f t="shared" si="5"/>
        <v>-1.1499999999999773</v>
      </c>
    </row>
    <row r="130" spans="1:7" s="69" customFormat="1" ht="13.5">
      <c r="A130" s="193" t="s">
        <v>147</v>
      </c>
      <c r="B130" s="272">
        <f>Volume!J131</f>
        <v>78.4</v>
      </c>
      <c r="C130" s="70">
        <v>78.85</v>
      </c>
      <c r="D130" s="264">
        <f t="shared" si="3"/>
        <v>0.44999999999998863</v>
      </c>
      <c r="E130" s="331">
        <f t="shared" si="4"/>
        <v>0.0057397959183672015</v>
      </c>
      <c r="F130" s="264">
        <v>0.4000000000000057</v>
      </c>
      <c r="G130" s="159">
        <f t="shared" si="5"/>
        <v>0.04999999999998295</v>
      </c>
    </row>
    <row r="131" spans="1:7" s="69" customFormat="1" ht="13.5">
      <c r="A131" s="193" t="s">
        <v>148</v>
      </c>
      <c r="B131" s="272">
        <f>Volume!J132</f>
        <v>290</v>
      </c>
      <c r="C131" s="70">
        <v>291.9</v>
      </c>
      <c r="D131" s="264">
        <f t="shared" si="3"/>
        <v>1.8999999999999773</v>
      </c>
      <c r="E131" s="331">
        <f t="shared" si="4"/>
        <v>0.006551724137930956</v>
      </c>
      <c r="F131" s="264">
        <v>1.0499999999999545</v>
      </c>
      <c r="G131" s="159">
        <f t="shared" si="5"/>
        <v>0.8500000000000227</v>
      </c>
    </row>
    <row r="132" spans="1:8" s="25" customFormat="1" ht="13.5">
      <c r="A132" s="193" t="s">
        <v>122</v>
      </c>
      <c r="B132" s="272">
        <f>Volume!J133</f>
        <v>156.25</v>
      </c>
      <c r="C132" s="70">
        <v>157.2</v>
      </c>
      <c r="D132" s="264">
        <f t="shared" si="3"/>
        <v>0.9499999999999886</v>
      </c>
      <c r="E132" s="331">
        <f t="shared" si="4"/>
        <v>0.0060799999999999275</v>
      </c>
      <c r="F132" s="264">
        <v>0.3499999999999943</v>
      </c>
      <c r="G132" s="159">
        <f t="shared" si="5"/>
        <v>0.5999999999999943</v>
      </c>
      <c r="H132" s="69"/>
    </row>
    <row r="133" spans="1:8" s="25" customFormat="1" ht="13.5">
      <c r="A133" s="201" t="s">
        <v>36</v>
      </c>
      <c r="B133" s="272">
        <f>Volume!J134</f>
        <v>895.6</v>
      </c>
      <c r="C133" s="70">
        <v>888.3</v>
      </c>
      <c r="D133" s="264">
        <f t="shared" si="3"/>
        <v>-7.300000000000068</v>
      </c>
      <c r="E133" s="331">
        <f t="shared" si="4"/>
        <v>-0.008150960250111732</v>
      </c>
      <c r="F133" s="264">
        <v>-9.5</v>
      </c>
      <c r="G133" s="159">
        <f t="shared" si="5"/>
        <v>2.199999999999932</v>
      </c>
      <c r="H133" s="69"/>
    </row>
    <row r="134" spans="1:8" s="25" customFormat="1" ht="13.5">
      <c r="A134" s="193" t="s">
        <v>172</v>
      </c>
      <c r="B134" s="272">
        <f>Volume!J135</f>
        <v>243.85</v>
      </c>
      <c r="C134" s="70">
        <v>245.65</v>
      </c>
      <c r="D134" s="264">
        <f t="shared" si="3"/>
        <v>1.8000000000000114</v>
      </c>
      <c r="E134" s="331">
        <f t="shared" si="4"/>
        <v>0.0073815870412139075</v>
      </c>
      <c r="F134" s="264">
        <v>1.5</v>
      </c>
      <c r="G134" s="159">
        <f t="shared" si="5"/>
        <v>0.30000000000001137</v>
      </c>
      <c r="H134" s="69"/>
    </row>
    <row r="135" spans="1:7" s="69" customFormat="1" ht="13.5">
      <c r="A135" s="193" t="s">
        <v>80</v>
      </c>
      <c r="B135" s="272">
        <f>Volume!J136</f>
        <v>259.15</v>
      </c>
      <c r="C135" s="70">
        <v>260.2</v>
      </c>
      <c r="D135" s="264">
        <f t="shared" si="3"/>
        <v>1.0500000000000114</v>
      </c>
      <c r="E135" s="331">
        <f t="shared" si="4"/>
        <v>0.004051707505305852</v>
      </c>
      <c r="F135" s="264">
        <v>1.4499999999999886</v>
      </c>
      <c r="G135" s="159">
        <f t="shared" si="5"/>
        <v>-0.39999999999997726</v>
      </c>
    </row>
    <row r="136" spans="1:7" s="69" customFormat="1" ht="13.5">
      <c r="A136" s="193" t="s">
        <v>416</v>
      </c>
      <c r="B136" s="272">
        <f>Volume!J137</f>
        <v>522.9</v>
      </c>
      <c r="C136" s="70">
        <v>526.65</v>
      </c>
      <c r="D136" s="264">
        <f aca="true" t="shared" si="6" ref="D136:D195">C136-B136</f>
        <v>3.75</v>
      </c>
      <c r="E136" s="331">
        <f aca="true" t="shared" si="7" ref="E136:E195">D136/B136</f>
        <v>0.00717154331612163</v>
      </c>
      <c r="F136" s="264">
        <v>3.9499999999999886</v>
      </c>
      <c r="G136" s="159">
        <f t="shared" si="5"/>
        <v>-0.19999999999998863</v>
      </c>
    </row>
    <row r="137" spans="1:7" s="69" customFormat="1" ht="13.5">
      <c r="A137" s="193" t="s">
        <v>273</v>
      </c>
      <c r="B137" s="272">
        <f>Volume!J138</f>
        <v>371.75</v>
      </c>
      <c r="C137" s="70">
        <v>372.6</v>
      </c>
      <c r="D137" s="264">
        <f t="shared" si="6"/>
        <v>0.8500000000000227</v>
      </c>
      <c r="E137" s="331">
        <f t="shared" si="7"/>
        <v>0.0022864828513786757</v>
      </c>
      <c r="F137" s="264">
        <v>2.25</v>
      </c>
      <c r="G137" s="159">
        <f t="shared" si="5"/>
        <v>-1.3999999999999773</v>
      </c>
    </row>
    <row r="138" spans="1:7" s="69" customFormat="1" ht="13.5">
      <c r="A138" s="193" t="s">
        <v>417</v>
      </c>
      <c r="B138" s="272">
        <f>Volume!J139</f>
        <v>466.3</v>
      </c>
      <c r="C138" s="70">
        <v>468.7</v>
      </c>
      <c r="D138" s="264">
        <f t="shared" si="6"/>
        <v>2.3999999999999773</v>
      </c>
      <c r="E138" s="331">
        <f t="shared" si="7"/>
        <v>0.005146901136607285</v>
      </c>
      <c r="F138" s="264">
        <v>-1.3000000000000114</v>
      </c>
      <c r="G138" s="159">
        <f t="shared" si="5"/>
        <v>3.6999999999999886</v>
      </c>
    </row>
    <row r="139" spans="1:7" s="69" customFormat="1" ht="13.5">
      <c r="A139" s="193" t="s">
        <v>223</v>
      </c>
      <c r="B139" s="272">
        <f>Volume!J140</f>
        <v>520.15</v>
      </c>
      <c r="C139" s="70">
        <v>524.3</v>
      </c>
      <c r="D139" s="264">
        <f t="shared" si="6"/>
        <v>4.149999999999977</v>
      </c>
      <c r="E139" s="331">
        <f t="shared" si="7"/>
        <v>0.007978467749687546</v>
      </c>
      <c r="F139" s="264">
        <v>3.5</v>
      </c>
      <c r="G139" s="159">
        <f t="shared" si="5"/>
        <v>0.6499999999999773</v>
      </c>
    </row>
    <row r="140" spans="1:7" s="69" customFormat="1" ht="13.5">
      <c r="A140" s="193" t="s">
        <v>418</v>
      </c>
      <c r="B140" s="272">
        <f>Volume!J141</f>
        <v>513.15</v>
      </c>
      <c r="C140" s="70">
        <v>517.35</v>
      </c>
      <c r="D140" s="264">
        <f t="shared" si="6"/>
        <v>4.2000000000000455</v>
      </c>
      <c r="E140" s="331">
        <f t="shared" si="7"/>
        <v>0.008184741303712453</v>
      </c>
      <c r="F140" s="264">
        <v>2.0499999999999545</v>
      </c>
      <c r="G140" s="159">
        <f t="shared" si="5"/>
        <v>2.150000000000091</v>
      </c>
    </row>
    <row r="141" spans="1:7" s="69" customFormat="1" ht="13.5">
      <c r="A141" s="193" t="s">
        <v>419</v>
      </c>
      <c r="B141" s="272">
        <f>Volume!J142</f>
        <v>62.2</v>
      </c>
      <c r="C141" s="70">
        <v>62.4</v>
      </c>
      <c r="D141" s="264">
        <f t="shared" si="6"/>
        <v>0.19999999999999574</v>
      </c>
      <c r="E141" s="331">
        <f t="shared" si="7"/>
        <v>0.0032154340836012176</v>
      </c>
      <c r="F141" s="264">
        <v>0.19999999999999574</v>
      </c>
      <c r="G141" s="159">
        <f t="shared" si="5"/>
        <v>0</v>
      </c>
    </row>
    <row r="142" spans="1:7" s="69" customFormat="1" ht="13.5">
      <c r="A142" s="193" t="s">
        <v>391</v>
      </c>
      <c r="B142" s="272">
        <f>Volume!J143</f>
        <v>193.2</v>
      </c>
      <c r="C142" s="70">
        <v>194.45</v>
      </c>
      <c r="D142" s="264">
        <f t="shared" si="6"/>
        <v>1.25</v>
      </c>
      <c r="E142" s="331">
        <f t="shared" si="7"/>
        <v>0.006469979296066253</v>
      </c>
      <c r="F142" s="264">
        <v>1.25</v>
      </c>
      <c r="G142" s="159">
        <f t="shared" si="5"/>
        <v>0</v>
      </c>
    </row>
    <row r="143" spans="1:7" s="69" customFormat="1" ht="13.5">
      <c r="A143" s="193" t="s">
        <v>81</v>
      </c>
      <c r="B143" s="272">
        <f>Volume!J144</f>
        <v>580.4</v>
      </c>
      <c r="C143" s="70">
        <v>584</v>
      </c>
      <c r="D143" s="264">
        <f t="shared" si="6"/>
        <v>3.6000000000000227</v>
      </c>
      <c r="E143" s="331">
        <f t="shared" si="7"/>
        <v>0.00620261888352864</v>
      </c>
      <c r="F143" s="264">
        <v>3.2000000000000455</v>
      </c>
      <c r="G143" s="159">
        <f t="shared" si="5"/>
        <v>0.39999999999997726</v>
      </c>
    </row>
    <row r="144" spans="1:7" s="69" customFormat="1" ht="13.5">
      <c r="A144" s="193" t="s">
        <v>224</v>
      </c>
      <c r="B144" s="272">
        <f>Volume!J145</f>
        <v>135.95</v>
      </c>
      <c r="C144" s="70">
        <v>136.5</v>
      </c>
      <c r="D144" s="264">
        <f t="shared" si="6"/>
        <v>0.5500000000000114</v>
      </c>
      <c r="E144" s="331">
        <f t="shared" si="7"/>
        <v>0.004045605001838995</v>
      </c>
      <c r="F144" s="264">
        <v>0.25</v>
      </c>
      <c r="G144" s="159">
        <f t="shared" si="5"/>
        <v>0.30000000000001137</v>
      </c>
    </row>
    <row r="145" spans="1:7" s="69" customFormat="1" ht="13.5">
      <c r="A145" s="193" t="s">
        <v>296</v>
      </c>
      <c r="B145" s="272">
        <f>Volume!J146</f>
        <v>232.2</v>
      </c>
      <c r="C145" s="70">
        <v>233.65</v>
      </c>
      <c r="D145" s="264">
        <f t="shared" si="6"/>
        <v>1.450000000000017</v>
      </c>
      <c r="E145" s="331">
        <f t="shared" si="7"/>
        <v>0.006244616709733063</v>
      </c>
      <c r="F145" s="264">
        <v>2.0999999999999943</v>
      </c>
      <c r="G145" s="159">
        <f t="shared" si="5"/>
        <v>-0.6499999999999773</v>
      </c>
    </row>
    <row r="146" spans="1:7" s="69" customFormat="1" ht="13.5">
      <c r="A146" s="193" t="s">
        <v>225</v>
      </c>
      <c r="B146" s="272">
        <f>Volume!J147</f>
        <v>272.45</v>
      </c>
      <c r="C146" s="70">
        <v>273.5</v>
      </c>
      <c r="D146" s="264">
        <f t="shared" si="6"/>
        <v>1.0500000000000114</v>
      </c>
      <c r="E146" s="331">
        <f t="shared" si="7"/>
        <v>0.0038539181501193297</v>
      </c>
      <c r="F146" s="264">
        <v>1.75</v>
      </c>
      <c r="G146" s="159">
        <f t="shared" si="5"/>
        <v>-0.6999999999999886</v>
      </c>
    </row>
    <row r="147" spans="1:7" s="69" customFormat="1" ht="13.5">
      <c r="A147" s="193" t="s">
        <v>420</v>
      </c>
      <c r="B147" s="272">
        <f>Volume!J148</f>
        <v>560.7</v>
      </c>
      <c r="C147" s="70">
        <v>564.35</v>
      </c>
      <c r="D147" s="264">
        <f t="shared" si="6"/>
        <v>3.6499999999999773</v>
      </c>
      <c r="E147" s="331">
        <f t="shared" si="7"/>
        <v>0.006509719992866019</v>
      </c>
      <c r="F147" s="264">
        <v>4.100000000000023</v>
      </c>
      <c r="G147" s="159">
        <f t="shared" si="5"/>
        <v>-0.4500000000000455</v>
      </c>
    </row>
    <row r="148" spans="1:7" s="69" customFormat="1" ht="13.5">
      <c r="A148" s="193" t="s">
        <v>226</v>
      </c>
      <c r="B148" s="272">
        <f>Volume!J149</f>
        <v>351.05</v>
      </c>
      <c r="C148" s="70">
        <v>353.8</v>
      </c>
      <c r="D148" s="264">
        <f t="shared" si="6"/>
        <v>2.75</v>
      </c>
      <c r="E148" s="331">
        <f t="shared" si="7"/>
        <v>0.007833641931348811</v>
      </c>
      <c r="F148" s="264">
        <v>2.25</v>
      </c>
      <c r="G148" s="159">
        <f t="shared" si="5"/>
        <v>0.5</v>
      </c>
    </row>
    <row r="149" spans="1:7" s="69" customFormat="1" ht="13.5">
      <c r="A149" s="193" t="s">
        <v>233</v>
      </c>
      <c r="B149" s="272">
        <f>Volume!J150</f>
        <v>578.85</v>
      </c>
      <c r="C149" s="70">
        <v>580.55</v>
      </c>
      <c r="D149" s="264">
        <f t="shared" si="6"/>
        <v>1.6999999999999318</v>
      </c>
      <c r="E149" s="331">
        <f t="shared" si="7"/>
        <v>0.002936857562408105</v>
      </c>
      <c r="F149" s="264">
        <v>3.1499999999999773</v>
      </c>
      <c r="G149" s="159">
        <f t="shared" si="5"/>
        <v>-1.4500000000000455</v>
      </c>
    </row>
    <row r="150" spans="1:7" s="69" customFormat="1" ht="13.5">
      <c r="A150" s="193" t="s">
        <v>98</v>
      </c>
      <c r="B150" s="272">
        <f>Volume!J151</f>
        <v>686</v>
      </c>
      <c r="C150" s="70">
        <v>689.75</v>
      </c>
      <c r="D150" s="264">
        <f t="shared" si="6"/>
        <v>3.75</v>
      </c>
      <c r="E150" s="331">
        <f t="shared" si="7"/>
        <v>0.005466472303206997</v>
      </c>
      <c r="F150" s="264">
        <v>3.7999999999999545</v>
      </c>
      <c r="G150" s="159">
        <f t="shared" si="5"/>
        <v>-0.049999999999954525</v>
      </c>
    </row>
    <row r="151" spans="1:7" s="69" customFormat="1" ht="13.5">
      <c r="A151" s="193" t="s">
        <v>149</v>
      </c>
      <c r="B151" s="272">
        <f>Volume!J152</f>
        <v>1177.35</v>
      </c>
      <c r="C151" s="70">
        <v>1183.2</v>
      </c>
      <c r="D151" s="264">
        <f t="shared" si="6"/>
        <v>5.850000000000136</v>
      </c>
      <c r="E151" s="331">
        <f t="shared" si="7"/>
        <v>0.004968785832590255</v>
      </c>
      <c r="F151" s="264">
        <v>3.3500000000001364</v>
      </c>
      <c r="G151" s="159">
        <f t="shared" si="5"/>
        <v>2.5</v>
      </c>
    </row>
    <row r="152" spans="1:7" s="69" customFormat="1" ht="13.5">
      <c r="A152" s="193" t="s">
        <v>202</v>
      </c>
      <c r="B152" s="272">
        <f>Volume!J153</f>
        <v>1892.8</v>
      </c>
      <c r="C152" s="70">
        <v>1881.65</v>
      </c>
      <c r="D152" s="264">
        <f t="shared" si="6"/>
        <v>-11.149999999999864</v>
      </c>
      <c r="E152" s="331">
        <f t="shared" si="7"/>
        <v>-0.0058907438715130305</v>
      </c>
      <c r="F152" s="264">
        <v>-2.650000000000091</v>
      </c>
      <c r="G152" s="159">
        <f aca="true" t="shared" si="8" ref="G152:G195">D152-F152</f>
        <v>-8.499999999999773</v>
      </c>
    </row>
    <row r="153" spans="1:7" s="69" customFormat="1" ht="13.5">
      <c r="A153" s="193" t="s">
        <v>297</v>
      </c>
      <c r="B153" s="272">
        <f>Volume!J154</f>
        <v>619.05</v>
      </c>
      <c r="C153" s="70">
        <v>620.35</v>
      </c>
      <c r="D153" s="264">
        <f t="shared" si="6"/>
        <v>1.3000000000000682</v>
      </c>
      <c r="E153" s="331">
        <f t="shared" si="7"/>
        <v>0.0020999919231080985</v>
      </c>
      <c r="F153" s="264">
        <v>2.3999999999999773</v>
      </c>
      <c r="G153" s="159">
        <f t="shared" si="8"/>
        <v>-1.099999999999909</v>
      </c>
    </row>
    <row r="154" spans="1:7" s="69" customFormat="1" ht="13.5">
      <c r="A154" s="193" t="s">
        <v>421</v>
      </c>
      <c r="B154" s="272">
        <f>Volume!J155</f>
        <v>42.95</v>
      </c>
      <c r="C154" s="70">
        <v>43.1</v>
      </c>
      <c r="D154" s="264">
        <f t="shared" si="6"/>
        <v>0.14999999999999858</v>
      </c>
      <c r="E154" s="331">
        <f t="shared" si="7"/>
        <v>0.0034924330616996173</v>
      </c>
      <c r="F154" s="264">
        <v>0.20000000000000284</v>
      </c>
      <c r="G154" s="159">
        <f t="shared" si="8"/>
        <v>-0.05000000000000426</v>
      </c>
    </row>
    <row r="155" spans="1:7" s="69" customFormat="1" ht="13.5">
      <c r="A155" s="193" t="s">
        <v>422</v>
      </c>
      <c r="B155" s="272">
        <f>Volume!J156</f>
        <v>461.7</v>
      </c>
      <c r="C155" s="70">
        <v>461.85</v>
      </c>
      <c r="D155" s="264">
        <f t="shared" si="6"/>
        <v>0.1500000000000341</v>
      </c>
      <c r="E155" s="331">
        <f t="shared" si="7"/>
        <v>0.00032488628979864437</v>
      </c>
      <c r="F155" s="264">
        <v>2.5</v>
      </c>
      <c r="G155" s="159">
        <f t="shared" si="8"/>
        <v>-2.349999999999966</v>
      </c>
    </row>
    <row r="156" spans="1:7" s="69" customFormat="1" ht="13.5">
      <c r="A156" s="193" t="s">
        <v>215</v>
      </c>
      <c r="B156" s="272">
        <f>Volume!J157</f>
        <v>117.5</v>
      </c>
      <c r="C156" s="70">
        <v>118.2</v>
      </c>
      <c r="D156" s="264">
        <f t="shared" si="6"/>
        <v>0.7000000000000028</v>
      </c>
      <c r="E156" s="331">
        <f t="shared" si="7"/>
        <v>0.005957446808510663</v>
      </c>
      <c r="F156" s="264">
        <v>0.8500000000000085</v>
      </c>
      <c r="G156" s="159">
        <f t="shared" si="8"/>
        <v>-0.15000000000000568</v>
      </c>
    </row>
    <row r="157" spans="1:7" s="69" customFormat="1" ht="13.5">
      <c r="A157" s="193" t="s">
        <v>234</v>
      </c>
      <c r="B157" s="272">
        <f>Volume!J158</f>
        <v>155.6</v>
      </c>
      <c r="C157" s="70">
        <v>155.65</v>
      </c>
      <c r="D157" s="264">
        <f t="shared" si="6"/>
        <v>0.05000000000001137</v>
      </c>
      <c r="E157" s="331">
        <f t="shared" si="7"/>
        <v>0.0003213367609255229</v>
      </c>
      <c r="F157" s="264">
        <v>0.45000000000001705</v>
      </c>
      <c r="G157" s="159">
        <f t="shared" si="8"/>
        <v>-0.4000000000000057</v>
      </c>
    </row>
    <row r="158" spans="1:7" s="69" customFormat="1" ht="13.5">
      <c r="A158" s="193" t="s">
        <v>203</v>
      </c>
      <c r="B158" s="272">
        <f>Volume!J159</f>
        <v>486.55</v>
      </c>
      <c r="C158" s="70">
        <v>489.15</v>
      </c>
      <c r="D158" s="264">
        <f t="shared" si="6"/>
        <v>2.599999999999966</v>
      </c>
      <c r="E158" s="331">
        <f t="shared" si="7"/>
        <v>0.005343746788613639</v>
      </c>
      <c r="F158" s="264">
        <v>1.9499999999999886</v>
      </c>
      <c r="G158" s="159">
        <f t="shared" si="8"/>
        <v>0.6499999999999773</v>
      </c>
    </row>
    <row r="159" spans="1:7" s="69" customFormat="1" ht="13.5">
      <c r="A159" s="193" t="s">
        <v>204</v>
      </c>
      <c r="B159" s="272">
        <f>Volume!J160</f>
        <v>1595.75</v>
      </c>
      <c r="C159" s="70">
        <v>1600.5</v>
      </c>
      <c r="D159" s="264">
        <f t="shared" si="6"/>
        <v>4.75</v>
      </c>
      <c r="E159" s="331">
        <f t="shared" si="7"/>
        <v>0.0029766567444775185</v>
      </c>
      <c r="F159" s="264">
        <v>4.9500000000000455</v>
      </c>
      <c r="G159" s="159">
        <f t="shared" si="8"/>
        <v>-0.20000000000004547</v>
      </c>
    </row>
    <row r="160" spans="1:7" s="69" customFormat="1" ht="13.5">
      <c r="A160" s="193" t="s">
        <v>37</v>
      </c>
      <c r="B160" s="272">
        <f>Volume!J161</f>
        <v>218.05</v>
      </c>
      <c r="C160" s="70">
        <v>218.95</v>
      </c>
      <c r="D160" s="264">
        <f t="shared" si="6"/>
        <v>0.8999999999999773</v>
      </c>
      <c r="E160" s="331">
        <f t="shared" si="7"/>
        <v>0.0041274936941067515</v>
      </c>
      <c r="F160" s="264">
        <v>0.4000000000000057</v>
      </c>
      <c r="G160" s="159">
        <f t="shared" si="8"/>
        <v>0.4999999999999716</v>
      </c>
    </row>
    <row r="161" spans="1:12" s="69" customFormat="1" ht="13.5">
      <c r="A161" s="193" t="s">
        <v>298</v>
      </c>
      <c r="B161" s="272">
        <f>Volume!J162</f>
        <v>1875.25</v>
      </c>
      <c r="C161" s="70">
        <v>1885.75</v>
      </c>
      <c r="D161" s="264">
        <f t="shared" si="6"/>
        <v>10.5</v>
      </c>
      <c r="E161" s="331">
        <f t="shared" si="7"/>
        <v>0.005599253432875617</v>
      </c>
      <c r="F161" s="264">
        <v>11.05</v>
      </c>
      <c r="G161" s="159">
        <f t="shared" si="8"/>
        <v>-0.5500000000000007</v>
      </c>
      <c r="L161" s="267"/>
    </row>
    <row r="162" spans="1:12" s="69" customFormat="1" ht="13.5">
      <c r="A162" s="193" t="s">
        <v>423</v>
      </c>
      <c r="B162" s="272">
        <f>Volume!J163</f>
        <v>1437.2</v>
      </c>
      <c r="C162" s="70">
        <v>1451.75</v>
      </c>
      <c r="D162" s="264">
        <f t="shared" si="6"/>
        <v>14.549999999999955</v>
      </c>
      <c r="E162" s="331">
        <f t="shared" si="7"/>
        <v>0.010123851934316695</v>
      </c>
      <c r="F162" s="264">
        <v>16.65000000000009</v>
      </c>
      <c r="G162" s="159">
        <f t="shared" si="8"/>
        <v>-2.1000000000001364</v>
      </c>
      <c r="L162" s="267"/>
    </row>
    <row r="163" spans="1:12" s="69" customFormat="1" ht="13.5">
      <c r="A163" s="193" t="s">
        <v>227</v>
      </c>
      <c r="B163" s="272">
        <f>Volume!J164</f>
        <v>1354.05</v>
      </c>
      <c r="C163" s="70">
        <v>1347.9</v>
      </c>
      <c r="D163" s="264">
        <f t="shared" si="6"/>
        <v>-6.149999999999864</v>
      </c>
      <c r="E163" s="331">
        <f t="shared" si="7"/>
        <v>-0.004541929766256685</v>
      </c>
      <c r="F163" s="264">
        <v>0.4500000000000455</v>
      </c>
      <c r="G163" s="159">
        <f t="shared" si="8"/>
        <v>-6.599999999999909</v>
      </c>
      <c r="L163" s="267"/>
    </row>
    <row r="164" spans="1:12" s="69" customFormat="1" ht="13.5">
      <c r="A164" s="193" t="s">
        <v>424</v>
      </c>
      <c r="B164" s="272">
        <f>Volume!J165</f>
        <v>104.9</v>
      </c>
      <c r="C164" s="70">
        <v>105.45</v>
      </c>
      <c r="D164" s="264">
        <f t="shared" si="6"/>
        <v>0.5499999999999972</v>
      </c>
      <c r="E164" s="331">
        <f t="shared" si="7"/>
        <v>0.005243088655862699</v>
      </c>
      <c r="F164" s="264">
        <v>0.5</v>
      </c>
      <c r="G164" s="159">
        <f t="shared" si="8"/>
        <v>0.04999999999999716</v>
      </c>
      <c r="L164" s="267"/>
    </row>
    <row r="165" spans="1:12" s="69" customFormat="1" ht="13.5">
      <c r="A165" s="193" t="s">
        <v>275</v>
      </c>
      <c r="B165" s="272">
        <f>Volume!J166</f>
        <v>914.5</v>
      </c>
      <c r="C165" s="70">
        <v>921.6</v>
      </c>
      <c r="D165" s="264">
        <f t="shared" si="6"/>
        <v>7.100000000000023</v>
      </c>
      <c r="E165" s="331">
        <f t="shared" si="7"/>
        <v>0.007763805358119216</v>
      </c>
      <c r="F165" s="264">
        <v>4.850000000000023</v>
      </c>
      <c r="G165" s="159">
        <f t="shared" si="8"/>
        <v>2.25</v>
      </c>
      <c r="L165" s="267"/>
    </row>
    <row r="166" spans="1:12" s="69" customFormat="1" ht="13.5">
      <c r="A166" s="193" t="s">
        <v>180</v>
      </c>
      <c r="B166" s="272">
        <f>Volume!J167</f>
        <v>168.25</v>
      </c>
      <c r="C166" s="70">
        <v>168.75</v>
      </c>
      <c r="D166" s="264">
        <f t="shared" si="6"/>
        <v>0.5</v>
      </c>
      <c r="E166" s="331">
        <f t="shared" si="7"/>
        <v>0.0029717682020802376</v>
      </c>
      <c r="F166" s="264">
        <v>0.5999999999999943</v>
      </c>
      <c r="G166" s="159">
        <f t="shared" si="8"/>
        <v>-0.09999999999999432</v>
      </c>
      <c r="L166" s="267"/>
    </row>
    <row r="167" spans="1:12" s="69" customFormat="1" ht="13.5">
      <c r="A167" s="193" t="s">
        <v>181</v>
      </c>
      <c r="B167" s="272">
        <f>Volume!J168</f>
        <v>317.65</v>
      </c>
      <c r="C167" s="70">
        <v>320.45</v>
      </c>
      <c r="D167" s="264">
        <f t="shared" si="6"/>
        <v>2.8000000000000114</v>
      </c>
      <c r="E167" s="331">
        <f t="shared" si="7"/>
        <v>0.00881473319691488</v>
      </c>
      <c r="F167" s="264">
        <v>3.1499999999999773</v>
      </c>
      <c r="G167" s="159">
        <f t="shared" si="8"/>
        <v>-0.3499999999999659</v>
      </c>
      <c r="L167" s="267"/>
    </row>
    <row r="168" spans="1:12" s="69" customFormat="1" ht="13.5">
      <c r="A168" s="193" t="s">
        <v>150</v>
      </c>
      <c r="B168" s="272">
        <f>Volume!J169</f>
        <v>659.9</v>
      </c>
      <c r="C168" s="70">
        <v>654.9</v>
      </c>
      <c r="D168" s="264">
        <f t="shared" si="6"/>
        <v>-5</v>
      </c>
      <c r="E168" s="331">
        <f t="shared" si="7"/>
        <v>-0.007576905591756327</v>
      </c>
      <c r="F168" s="264">
        <v>0.25</v>
      </c>
      <c r="G168" s="159">
        <f t="shared" si="8"/>
        <v>-5.25</v>
      </c>
      <c r="L168" s="267"/>
    </row>
    <row r="169" spans="1:12" s="69" customFormat="1" ht="13.5">
      <c r="A169" s="193" t="s">
        <v>425</v>
      </c>
      <c r="B169" s="272">
        <f>Volume!J170</f>
        <v>188.05</v>
      </c>
      <c r="C169" s="70">
        <v>189.45</v>
      </c>
      <c r="D169" s="264">
        <f t="shared" si="6"/>
        <v>1.3999999999999773</v>
      </c>
      <c r="E169" s="331">
        <f t="shared" si="7"/>
        <v>0.007444828503057576</v>
      </c>
      <c r="F169" s="264">
        <v>0.799999999999983</v>
      </c>
      <c r="G169" s="159">
        <f t="shared" si="8"/>
        <v>0.5999999999999943</v>
      </c>
      <c r="L169" s="267"/>
    </row>
    <row r="170" spans="1:12" s="69" customFormat="1" ht="13.5">
      <c r="A170" s="193" t="s">
        <v>426</v>
      </c>
      <c r="B170" s="272">
        <f>Volume!J171</f>
        <v>235.95</v>
      </c>
      <c r="C170" s="70">
        <v>236.95</v>
      </c>
      <c r="D170" s="264">
        <f t="shared" si="6"/>
        <v>1</v>
      </c>
      <c r="E170" s="331">
        <f t="shared" si="7"/>
        <v>0.0042381860563678745</v>
      </c>
      <c r="F170" s="264">
        <v>1.25</v>
      </c>
      <c r="G170" s="159">
        <f t="shared" si="8"/>
        <v>-0.25</v>
      </c>
      <c r="L170" s="267"/>
    </row>
    <row r="171" spans="1:12" s="69" customFormat="1" ht="13.5">
      <c r="A171" s="193" t="s">
        <v>151</v>
      </c>
      <c r="B171" s="272">
        <f>Volume!J172</f>
        <v>983</v>
      </c>
      <c r="C171" s="70">
        <v>981.1</v>
      </c>
      <c r="D171" s="264">
        <f t="shared" si="6"/>
        <v>-1.8999999999999773</v>
      </c>
      <c r="E171" s="331">
        <f t="shared" si="7"/>
        <v>-0.0019328585961342598</v>
      </c>
      <c r="F171" s="264">
        <v>-4.25</v>
      </c>
      <c r="G171" s="159">
        <f t="shared" si="8"/>
        <v>2.3500000000000227</v>
      </c>
      <c r="L171" s="267"/>
    </row>
    <row r="172" spans="1:12" s="69" customFormat="1" ht="13.5">
      <c r="A172" s="193" t="s">
        <v>213</v>
      </c>
      <c r="B172" s="272">
        <f>Volume!J173</f>
        <v>1705.3</v>
      </c>
      <c r="C172" s="70">
        <v>1717.65</v>
      </c>
      <c r="D172" s="264">
        <f t="shared" si="6"/>
        <v>12.350000000000136</v>
      </c>
      <c r="E172" s="331">
        <f t="shared" si="7"/>
        <v>0.007242127484900098</v>
      </c>
      <c r="F172" s="264">
        <v>12.75</v>
      </c>
      <c r="G172" s="159">
        <f t="shared" si="8"/>
        <v>-0.3999999999998636</v>
      </c>
      <c r="L172" s="267"/>
    </row>
    <row r="173" spans="1:12" s="69" customFormat="1" ht="13.5">
      <c r="A173" s="193" t="s">
        <v>228</v>
      </c>
      <c r="B173" s="272">
        <f>Volume!J174</f>
        <v>1481.1</v>
      </c>
      <c r="C173" s="70">
        <v>1471.1</v>
      </c>
      <c r="D173" s="264">
        <f t="shared" si="6"/>
        <v>-10</v>
      </c>
      <c r="E173" s="331">
        <f t="shared" si="7"/>
        <v>-0.006751738572682466</v>
      </c>
      <c r="F173" s="264">
        <v>-14.05</v>
      </c>
      <c r="G173" s="159">
        <f t="shared" si="8"/>
        <v>4.050000000000001</v>
      </c>
      <c r="L173" s="267"/>
    </row>
    <row r="174" spans="1:12" s="69" customFormat="1" ht="13.5">
      <c r="A174" s="193" t="s">
        <v>91</v>
      </c>
      <c r="B174" s="272">
        <f>Volume!J175</f>
        <v>87.9</v>
      </c>
      <c r="C174" s="70">
        <v>88.2</v>
      </c>
      <c r="D174" s="264">
        <f t="shared" si="6"/>
        <v>0.29999999999999716</v>
      </c>
      <c r="E174" s="331">
        <f t="shared" si="7"/>
        <v>0.003412969283276418</v>
      </c>
      <c r="F174" s="264">
        <v>0.5999999999999943</v>
      </c>
      <c r="G174" s="159">
        <f t="shared" si="8"/>
        <v>-0.29999999999999716</v>
      </c>
      <c r="L174" s="267"/>
    </row>
    <row r="175" spans="1:12" s="69" customFormat="1" ht="13.5">
      <c r="A175" s="193" t="s">
        <v>152</v>
      </c>
      <c r="B175" s="272">
        <f>Volume!J176</f>
        <v>264.45</v>
      </c>
      <c r="C175" s="70">
        <v>265.9</v>
      </c>
      <c r="D175" s="264">
        <f t="shared" si="6"/>
        <v>1.4499999999999886</v>
      </c>
      <c r="E175" s="331">
        <f t="shared" si="7"/>
        <v>0.005483078086594777</v>
      </c>
      <c r="F175" s="264">
        <v>1</v>
      </c>
      <c r="G175" s="159">
        <f t="shared" si="8"/>
        <v>0.44999999999998863</v>
      </c>
      <c r="L175" s="267"/>
    </row>
    <row r="176" spans="1:12" s="69" customFormat="1" ht="13.5">
      <c r="A176" s="193" t="s">
        <v>207</v>
      </c>
      <c r="B176" s="272">
        <f>Volume!J177</f>
        <v>776.75</v>
      </c>
      <c r="C176" s="70">
        <v>769.5</v>
      </c>
      <c r="D176" s="264">
        <f t="shared" si="6"/>
        <v>-7.25</v>
      </c>
      <c r="E176" s="331">
        <f t="shared" si="7"/>
        <v>-0.009333762471837787</v>
      </c>
      <c r="F176" s="264">
        <v>1</v>
      </c>
      <c r="G176" s="159">
        <f t="shared" si="8"/>
        <v>-8.25</v>
      </c>
      <c r="L176" s="267"/>
    </row>
    <row r="177" spans="1:12" s="69" customFormat="1" ht="13.5">
      <c r="A177" s="193" t="s">
        <v>229</v>
      </c>
      <c r="B177" s="272">
        <f>Volume!J178</f>
        <v>668.8</v>
      </c>
      <c r="C177" s="70">
        <v>666.8</v>
      </c>
      <c r="D177" s="264">
        <f t="shared" si="6"/>
        <v>-2</v>
      </c>
      <c r="E177" s="331">
        <f t="shared" si="7"/>
        <v>-0.0029904306220095694</v>
      </c>
      <c r="F177" s="264">
        <v>-4.0499999999999545</v>
      </c>
      <c r="G177" s="159">
        <f t="shared" si="8"/>
        <v>2.0499999999999545</v>
      </c>
      <c r="L177" s="267"/>
    </row>
    <row r="178" spans="1:12" s="69" customFormat="1" ht="13.5">
      <c r="A178" s="193" t="s">
        <v>185</v>
      </c>
      <c r="B178" s="272">
        <f>Volume!J179</f>
        <v>682.5</v>
      </c>
      <c r="C178" s="70">
        <v>686.55</v>
      </c>
      <c r="D178" s="264">
        <f t="shared" si="6"/>
        <v>4.0499999999999545</v>
      </c>
      <c r="E178" s="331">
        <f t="shared" si="7"/>
        <v>0.005934065934065868</v>
      </c>
      <c r="F178" s="264">
        <v>4</v>
      </c>
      <c r="G178" s="159">
        <f t="shared" si="8"/>
        <v>0.049999999999954525</v>
      </c>
      <c r="L178" s="267"/>
    </row>
    <row r="179" spans="1:12" s="69" customFormat="1" ht="13.5">
      <c r="A179" s="193" t="s">
        <v>205</v>
      </c>
      <c r="B179" s="272">
        <f>Volume!J180</f>
        <v>779.4</v>
      </c>
      <c r="C179" s="70">
        <v>767.9</v>
      </c>
      <c r="D179" s="264">
        <f t="shared" si="6"/>
        <v>-11.5</v>
      </c>
      <c r="E179" s="331">
        <f t="shared" si="7"/>
        <v>-0.014754939697202978</v>
      </c>
      <c r="F179" s="264">
        <v>-9.649999999999977</v>
      </c>
      <c r="G179" s="159">
        <f t="shared" si="8"/>
        <v>-1.8500000000000227</v>
      </c>
      <c r="L179" s="267"/>
    </row>
    <row r="180" spans="1:12" s="69" customFormat="1" ht="13.5">
      <c r="A180" s="193" t="s">
        <v>118</v>
      </c>
      <c r="B180" s="272">
        <f>Volume!J181</f>
        <v>1182.2</v>
      </c>
      <c r="C180" s="70">
        <v>1173.75</v>
      </c>
      <c r="D180" s="264">
        <f t="shared" si="6"/>
        <v>-8.450000000000045</v>
      </c>
      <c r="E180" s="331">
        <f t="shared" si="7"/>
        <v>-0.007147690746066694</v>
      </c>
      <c r="F180" s="264">
        <v>-8.5</v>
      </c>
      <c r="G180" s="159">
        <f t="shared" si="8"/>
        <v>0.049999999999954525</v>
      </c>
      <c r="L180" s="267"/>
    </row>
    <row r="181" spans="1:12" s="69" customFormat="1" ht="13.5">
      <c r="A181" s="193" t="s">
        <v>230</v>
      </c>
      <c r="B181" s="272">
        <f>Volume!J182</f>
        <v>1300.5</v>
      </c>
      <c r="C181" s="70">
        <v>1304.9</v>
      </c>
      <c r="D181" s="264">
        <f t="shared" si="6"/>
        <v>4.400000000000091</v>
      </c>
      <c r="E181" s="331">
        <f t="shared" si="7"/>
        <v>0.0033833141099577787</v>
      </c>
      <c r="F181" s="264">
        <v>8.149999999999864</v>
      </c>
      <c r="G181" s="159">
        <f t="shared" si="8"/>
        <v>-3.7499999999997726</v>
      </c>
      <c r="L181" s="267"/>
    </row>
    <row r="182" spans="1:12" s="69" customFormat="1" ht="13.5">
      <c r="A182" s="193" t="s">
        <v>299</v>
      </c>
      <c r="B182" s="272">
        <f>Volume!J183</f>
        <v>52.6</v>
      </c>
      <c r="C182" s="70">
        <v>52.85</v>
      </c>
      <c r="D182" s="264">
        <f t="shared" si="6"/>
        <v>0.25</v>
      </c>
      <c r="E182" s="331">
        <f t="shared" si="7"/>
        <v>0.004752851711026616</v>
      </c>
      <c r="F182" s="264">
        <v>0.45000000000000284</v>
      </c>
      <c r="G182" s="159">
        <f t="shared" si="8"/>
        <v>-0.20000000000000284</v>
      </c>
      <c r="L182" s="267"/>
    </row>
    <row r="183" spans="1:12" s="69" customFormat="1" ht="13.5">
      <c r="A183" s="193" t="s">
        <v>300</v>
      </c>
      <c r="B183" s="272">
        <f>Volume!J184</f>
        <v>29.4</v>
      </c>
      <c r="C183" s="70">
        <v>29.45</v>
      </c>
      <c r="D183" s="264">
        <f t="shared" si="6"/>
        <v>0.05000000000000071</v>
      </c>
      <c r="E183" s="331">
        <f t="shared" si="7"/>
        <v>0.0017006802721088678</v>
      </c>
      <c r="F183" s="264">
        <v>0.05000000000000071</v>
      </c>
      <c r="G183" s="159">
        <f t="shared" si="8"/>
        <v>0</v>
      </c>
      <c r="L183" s="267"/>
    </row>
    <row r="184" spans="1:12" s="69" customFormat="1" ht="13.5">
      <c r="A184" s="193" t="s">
        <v>173</v>
      </c>
      <c r="B184" s="272">
        <f>Volume!J185</f>
        <v>62.8</v>
      </c>
      <c r="C184" s="70">
        <v>63.3</v>
      </c>
      <c r="D184" s="264">
        <f t="shared" si="6"/>
        <v>0.5</v>
      </c>
      <c r="E184" s="331">
        <f t="shared" si="7"/>
        <v>0.007961783439490446</v>
      </c>
      <c r="F184" s="264">
        <v>0.30000000000000426</v>
      </c>
      <c r="G184" s="159">
        <f t="shared" si="8"/>
        <v>0.19999999999999574</v>
      </c>
      <c r="L184" s="267"/>
    </row>
    <row r="185" spans="1:12" s="69" customFormat="1" ht="13.5">
      <c r="A185" s="193" t="s">
        <v>301</v>
      </c>
      <c r="B185" s="272">
        <f>Volume!J186</f>
        <v>967.05</v>
      </c>
      <c r="C185" s="70">
        <v>971.35</v>
      </c>
      <c r="D185" s="264">
        <f t="shared" si="6"/>
        <v>4.300000000000068</v>
      </c>
      <c r="E185" s="331">
        <f t="shared" si="7"/>
        <v>0.004446512589835136</v>
      </c>
      <c r="F185" s="264">
        <v>5.350000000000023</v>
      </c>
      <c r="G185" s="159">
        <f t="shared" si="8"/>
        <v>-1.0499999999999545</v>
      </c>
      <c r="L185" s="267"/>
    </row>
    <row r="186" spans="1:12" s="69" customFormat="1" ht="13.5">
      <c r="A186" s="193" t="s">
        <v>82</v>
      </c>
      <c r="B186" s="272">
        <f>Volume!J187</f>
        <v>150.4</v>
      </c>
      <c r="C186" s="70">
        <v>151.55</v>
      </c>
      <c r="D186" s="264">
        <f t="shared" si="6"/>
        <v>1.1500000000000057</v>
      </c>
      <c r="E186" s="331">
        <f t="shared" si="7"/>
        <v>0.007646276595744719</v>
      </c>
      <c r="F186" s="264">
        <v>1.049999999999983</v>
      </c>
      <c r="G186" s="159">
        <f t="shared" si="8"/>
        <v>0.10000000000002274</v>
      </c>
      <c r="L186" s="267"/>
    </row>
    <row r="187" spans="1:12" s="69" customFormat="1" ht="13.5">
      <c r="A187" s="193" t="s">
        <v>427</v>
      </c>
      <c r="B187" s="272">
        <f>Volume!J188</f>
        <v>300.9</v>
      </c>
      <c r="C187" s="70">
        <v>302.05</v>
      </c>
      <c r="D187" s="264">
        <f t="shared" si="6"/>
        <v>1.150000000000034</v>
      </c>
      <c r="E187" s="331">
        <f t="shared" si="7"/>
        <v>0.003821867730143018</v>
      </c>
      <c r="F187" s="264">
        <v>0.1500000000000341</v>
      </c>
      <c r="G187" s="159">
        <f t="shared" si="8"/>
        <v>1</v>
      </c>
      <c r="L187" s="267"/>
    </row>
    <row r="188" spans="1:12" s="69" customFormat="1" ht="13.5">
      <c r="A188" s="193" t="s">
        <v>428</v>
      </c>
      <c r="B188" s="272">
        <f>Volume!J189</f>
        <v>543.8</v>
      </c>
      <c r="C188" s="70">
        <v>547.05</v>
      </c>
      <c r="D188" s="264">
        <f t="shared" si="6"/>
        <v>3.25</v>
      </c>
      <c r="E188" s="331">
        <f t="shared" si="7"/>
        <v>0.005976461934534756</v>
      </c>
      <c r="F188" s="264">
        <v>3.3999999999999773</v>
      </c>
      <c r="G188" s="159">
        <f t="shared" si="8"/>
        <v>-0.14999999999997726</v>
      </c>
      <c r="L188" s="267"/>
    </row>
    <row r="189" spans="1:12" s="69" customFormat="1" ht="13.5">
      <c r="A189" s="193" t="s">
        <v>153</v>
      </c>
      <c r="B189" s="272">
        <f>Volume!J190</f>
        <v>650.1</v>
      </c>
      <c r="C189" s="70">
        <v>652.7</v>
      </c>
      <c r="D189" s="264">
        <f t="shared" si="6"/>
        <v>2.6000000000000227</v>
      </c>
      <c r="E189" s="331">
        <f t="shared" si="7"/>
        <v>0.003999384710044644</v>
      </c>
      <c r="F189" s="264">
        <v>0.049999999999954525</v>
      </c>
      <c r="G189" s="159">
        <f t="shared" si="8"/>
        <v>2.550000000000068</v>
      </c>
      <c r="L189" s="267"/>
    </row>
    <row r="190" spans="1:12" s="69" customFormat="1" ht="13.5">
      <c r="A190" s="193" t="s">
        <v>154</v>
      </c>
      <c r="B190" s="272">
        <f>Volume!J191</f>
        <v>55.15</v>
      </c>
      <c r="C190" s="70">
        <v>55.5</v>
      </c>
      <c r="D190" s="264">
        <f t="shared" si="6"/>
        <v>0.3500000000000014</v>
      </c>
      <c r="E190" s="331">
        <f t="shared" si="7"/>
        <v>0.006346328195829582</v>
      </c>
      <c r="F190" s="264">
        <v>0.5500000000000043</v>
      </c>
      <c r="G190" s="159">
        <f t="shared" si="8"/>
        <v>-0.20000000000000284</v>
      </c>
      <c r="L190" s="267"/>
    </row>
    <row r="191" spans="1:12" s="69" customFormat="1" ht="13.5">
      <c r="A191" s="193" t="s">
        <v>302</v>
      </c>
      <c r="B191" s="272">
        <f>Volume!J192</f>
        <v>133.35</v>
      </c>
      <c r="C191" s="70">
        <v>134.3</v>
      </c>
      <c r="D191" s="264">
        <f t="shared" si="6"/>
        <v>0.950000000000017</v>
      </c>
      <c r="E191" s="331">
        <f t="shared" si="7"/>
        <v>0.007124109486314339</v>
      </c>
      <c r="F191" s="264">
        <v>0.29999999999998295</v>
      </c>
      <c r="G191" s="159">
        <f t="shared" si="8"/>
        <v>0.6500000000000341</v>
      </c>
      <c r="L191" s="267"/>
    </row>
    <row r="192" spans="1:12" s="69" customFormat="1" ht="13.5">
      <c r="A192" s="193" t="s">
        <v>155</v>
      </c>
      <c r="B192" s="272">
        <f>Volume!J193</f>
        <v>487.45</v>
      </c>
      <c r="C192" s="70">
        <v>481.95</v>
      </c>
      <c r="D192" s="264">
        <f t="shared" si="6"/>
        <v>-5.5</v>
      </c>
      <c r="E192" s="331">
        <f t="shared" si="7"/>
        <v>-0.011283208534208637</v>
      </c>
      <c r="F192" s="264">
        <v>-4.899999999999977</v>
      </c>
      <c r="G192" s="159">
        <f t="shared" si="8"/>
        <v>-0.6000000000000227</v>
      </c>
      <c r="L192" s="267"/>
    </row>
    <row r="193" spans="1:12" s="69" customFormat="1" ht="13.5">
      <c r="A193" s="193" t="s">
        <v>38</v>
      </c>
      <c r="B193" s="272">
        <f>Volume!J194</f>
        <v>505.15</v>
      </c>
      <c r="C193" s="70">
        <v>504.8</v>
      </c>
      <c r="D193" s="264">
        <f t="shared" si="6"/>
        <v>-0.3499999999999659</v>
      </c>
      <c r="E193" s="331">
        <f t="shared" si="7"/>
        <v>-0.0006928635058892724</v>
      </c>
      <c r="F193" s="264">
        <v>-3.650000000000034</v>
      </c>
      <c r="G193" s="159">
        <f t="shared" si="8"/>
        <v>3.300000000000068</v>
      </c>
      <c r="L193" s="267"/>
    </row>
    <row r="194" spans="1:7" ht="13.5">
      <c r="A194" s="193" t="s">
        <v>156</v>
      </c>
      <c r="B194" s="272">
        <f>Volume!J195</f>
        <v>394.95</v>
      </c>
      <c r="C194" s="70">
        <v>397.9</v>
      </c>
      <c r="D194" s="264">
        <f t="shared" si="6"/>
        <v>2.9499999999999886</v>
      </c>
      <c r="E194" s="331">
        <f t="shared" si="7"/>
        <v>0.007469299911381159</v>
      </c>
      <c r="F194" s="264">
        <v>2.5500000000000114</v>
      </c>
      <c r="G194" s="159">
        <f t="shared" si="8"/>
        <v>0.39999999999997726</v>
      </c>
    </row>
    <row r="195" spans="1:7" ht="14.25" thickBot="1">
      <c r="A195" s="194" t="s">
        <v>392</v>
      </c>
      <c r="B195" s="272">
        <f>Volume!J196</f>
        <v>333.95</v>
      </c>
      <c r="C195" s="70">
        <v>336.05</v>
      </c>
      <c r="D195" s="264">
        <f t="shared" si="6"/>
        <v>2.1000000000000227</v>
      </c>
      <c r="E195" s="331">
        <f t="shared" si="7"/>
        <v>0.00628836652193449</v>
      </c>
      <c r="F195" s="264">
        <v>1.25</v>
      </c>
      <c r="G195" s="159">
        <f t="shared" si="8"/>
        <v>0.8500000000000227</v>
      </c>
    </row>
    <row r="196" ht="11.25" customHeight="1" hidden="1">
      <c r="C196" s="70">
        <v>2366.7</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A23" sqref="A23"/>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6" width="9.140625" style="70" customWidth="1"/>
    <col min="7" max="8" width="0" style="70" hidden="1" customWidth="1"/>
    <col min="9" max="16384" width="9.140625" style="70" customWidth="1"/>
  </cols>
  <sheetData>
    <row r="1" spans="1:9" s="133" customFormat="1" ht="19.5" customHeight="1" thickBot="1">
      <c r="A1" s="421" t="s">
        <v>208</v>
      </c>
      <c r="B1" s="422"/>
      <c r="C1" s="422"/>
      <c r="D1" s="422"/>
      <c r="E1" s="422"/>
      <c r="F1" s="421"/>
      <c r="G1" s="422"/>
      <c r="H1" s="422"/>
      <c r="I1" s="422"/>
    </row>
    <row r="2" spans="1:9" s="69" customFormat="1" ht="14.25" thickBot="1">
      <c r="A2" s="134" t="s">
        <v>113</v>
      </c>
      <c r="B2" s="268" t="s">
        <v>212</v>
      </c>
      <c r="C2" s="33" t="s">
        <v>99</v>
      </c>
      <c r="D2" s="268" t="s">
        <v>123</v>
      </c>
      <c r="E2" s="205" t="s">
        <v>214</v>
      </c>
      <c r="F2" s="205" t="s">
        <v>59</v>
      </c>
      <c r="G2" s="205" t="s">
        <v>463</v>
      </c>
      <c r="H2" s="205" t="s">
        <v>461</v>
      </c>
      <c r="I2" s="205" t="s">
        <v>107</v>
      </c>
    </row>
    <row r="3" spans="1:9" s="69" customFormat="1" ht="13.5">
      <c r="A3" s="271" t="s">
        <v>211</v>
      </c>
      <c r="B3" s="179">
        <f>VLOOKUP(A3,Margins!$A$2:$M$196,2,FALSE)</f>
        <v>50</v>
      </c>
      <c r="C3" s="270">
        <f>VLOOKUP(A3,Basis!$A$3:$G$195,2,FALSE)</f>
        <v>4562.1</v>
      </c>
      <c r="D3" s="270">
        <f>VLOOKUP(A3,Basis!$A$3:$G$195,3,FALSE)</f>
        <v>4545.95</v>
      </c>
      <c r="E3" s="179">
        <f>VLOOKUP(A3,Margins!$A$2:$M$196,7,FALSE)</f>
        <v>22756.15</v>
      </c>
      <c r="F3" s="69">
        <f>VLOOKUP(A3,'Open Int.'!$A$4:$D$196,2,FALSE)</f>
        <v>42033800</v>
      </c>
      <c r="G3" s="69">
        <f>VLOOKUP(A3,'Open Int.'!$A$4:$D$196,3,FALSE)</f>
        <v>2087000</v>
      </c>
      <c r="H3" s="69">
        <f>F3-G3</f>
        <v>39946800</v>
      </c>
      <c r="I3" s="331">
        <f>VLOOKUP(A3,'Open Int.'!$A$4:$D$196,4,FALSE)</f>
        <v>0.05</v>
      </c>
    </row>
    <row r="4" spans="1:9" s="69" customFormat="1" ht="13.5">
      <c r="A4" s="201" t="s">
        <v>134</v>
      </c>
      <c r="B4" s="179">
        <f>VLOOKUP(A4,Margins!$A$2:$M$196,2,FALSE)</f>
        <v>500</v>
      </c>
      <c r="C4" s="272">
        <f>VLOOKUP(A4,Basis!$A$3:$G$195,2,FALSE)</f>
        <v>1076.2</v>
      </c>
      <c r="D4" s="273">
        <f>VLOOKUP(A4,Basis!$A$3:$G$195,3,FALSE)</f>
        <v>1082.1</v>
      </c>
      <c r="E4" s="374">
        <f>VLOOKUP(A4,Margins!$A$2:$M$196,7,FALSE)</f>
        <v>84850</v>
      </c>
      <c r="F4" s="69">
        <f>VLOOKUP(A4,'Open Int.'!$A$4:$D$196,2,FALSE)</f>
        <v>2091000</v>
      </c>
      <c r="G4" s="69">
        <f>VLOOKUP(A4,'Open Int.'!$A$4:$D$196,3,FALSE)</f>
        <v>61000</v>
      </c>
      <c r="H4" s="69">
        <f aca="true" t="shared" si="0" ref="H4:H53">F4-G4</f>
        <v>2030000</v>
      </c>
      <c r="I4" s="331">
        <f>VLOOKUP(A4,'Open Int.'!$A$4:$D$196,4,FALSE)</f>
        <v>0.03</v>
      </c>
    </row>
    <row r="5" spans="1:9" s="69" customFormat="1" ht="13.5">
      <c r="A5" s="201" t="s">
        <v>0</v>
      </c>
      <c r="B5" s="179">
        <f>VLOOKUP(A5,Margins!$A$2:$M$196,2,FALSE)</f>
        <v>375</v>
      </c>
      <c r="C5" s="272">
        <f>VLOOKUP(A5,Basis!$A$3:$G$195,2,FALSE)</f>
        <v>1147.1</v>
      </c>
      <c r="D5" s="273">
        <f>VLOOKUP(A5,Basis!$A$3:$G$195,3,FALSE)</f>
        <v>1135.2</v>
      </c>
      <c r="E5" s="374">
        <f>VLOOKUP(A5,Margins!$A$2:$M$196,7,FALSE)</f>
        <v>78080.625</v>
      </c>
      <c r="F5" s="69">
        <f>VLOOKUP(A5,'Open Int.'!$A$4:$D$196,2,FALSE)</f>
        <v>3318000</v>
      </c>
      <c r="G5" s="69">
        <f>VLOOKUP(A5,'Open Int.'!$A$4:$D$196,3,FALSE)</f>
        <v>-195375</v>
      </c>
      <c r="H5" s="69">
        <f t="shared" si="0"/>
        <v>3513375</v>
      </c>
      <c r="I5" s="331">
        <f>VLOOKUP(A5,'Open Int.'!$A$4:$D$196,4,FALSE)</f>
        <v>-0.06</v>
      </c>
    </row>
    <row r="6" spans="1:9" s="69" customFormat="1" ht="13.5">
      <c r="A6" s="193" t="s">
        <v>193</v>
      </c>
      <c r="B6" s="179">
        <f>VLOOKUP(A6,Margins!$A$2:$M$196,2,FALSE)</f>
        <v>100</v>
      </c>
      <c r="C6" s="272">
        <f>VLOOKUP(A6,Basis!$A$3:$G$195,2,FALSE)</f>
        <v>2383.65</v>
      </c>
      <c r="D6" s="273">
        <f>VLOOKUP(A6,Basis!$A$3:$G$195,3,FALSE)</f>
        <v>2358.85</v>
      </c>
      <c r="E6" s="374">
        <f>VLOOKUP(A6,Margins!$A$2:$M$196,7,FALSE)</f>
        <v>36659.288</v>
      </c>
      <c r="F6" s="69">
        <f>VLOOKUP(A6,'Open Int.'!$A$4:$D$196,2,FALSE)</f>
        <v>1337700</v>
      </c>
      <c r="G6" s="69">
        <f>VLOOKUP(A6,'Open Int.'!$A$4:$D$196,3,FALSE)</f>
        <v>-48800</v>
      </c>
      <c r="H6" s="69">
        <f t="shared" si="0"/>
        <v>1386500</v>
      </c>
      <c r="I6" s="331">
        <f>VLOOKUP(A6,'Open Int.'!$A$4:$D$196,4,FALSE)</f>
        <v>-0.04</v>
      </c>
    </row>
    <row r="7" spans="1:9" s="14" customFormat="1" ht="13.5">
      <c r="A7" s="201" t="s">
        <v>231</v>
      </c>
      <c r="B7" s="179">
        <f>VLOOKUP(A7,Margins!$A$2:$M$196,2,FALSE)</f>
        <v>500</v>
      </c>
      <c r="C7" s="272">
        <f>VLOOKUP(A7,Basis!$A$3:$G$195,2,FALSE)</f>
        <v>896.5</v>
      </c>
      <c r="D7" s="273">
        <f>VLOOKUP(A7,Basis!$A$3:$G$195,3,FALSE)</f>
        <v>897.1</v>
      </c>
      <c r="E7" s="374">
        <f>VLOOKUP(A7,Margins!$A$2:$M$196,7,FALSE)</f>
        <v>69852.5</v>
      </c>
      <c r="F7" s="69">
        <f>VLOOKUP(A7,'Open Int.'!$A$4:$D$196,2,FALSE)</f>
        <v>11868500</v>
      </c>
      <c r="G7" s="69">
        <f>VLOOKUP(A7,'Open Int.'!$A$4:$D$196,3,FALSE)</f>
        <v>475500</v>
      </c>
      <c r="H7" s="69">
        <f t="shared" si="0"/>
        <v>11393000</v>
      </c>
      <c r="I7" s="331">
        <f>VLOOKUP(A7,'Open Int.'!$A$4:$D$196,4,FALSE)</f>
        <v>0.04</v>
      </c>
    </row>
    <row r="8" spans="1:9" s="69" customFormat="1" ht="13.5">
      <c r="A8" s="201" t="s">
        <v>1</v>
      </c>
      <c r="B8" s="179">
        <f>VLOOKUP(A8,Margins!$A$2:$M$196,2,FALSE)</f>
        <v>300</v>
      </c>
      <c r="C8" s="272">
        <f>VLOOKUP(A8,Basis!$A$3:$G$195,2,FALSE)</f>
        <v>1654.35</v>
      </c>
      <c r="D8" s="273">
        <f>VLOOKUP(A8,Basis!$A$3:$G$195,3,FALSE)</f>
        <v>1655.75</v>
      </c>
      <c r="E8" s="374">
        <f>VLOOKUP(A8,Margins!$A$2:$M$196,7,FALSE)</f>
        <v>77312.25</v>
      </c>
      <c r="F8" s="69">
        <f>VLOOKUP(A8,'Open Int.'!$A$4:$D$196,2,FALSE)</f>
        <v>3078900</v>
      </c>
      <c r="G8" s="69">
        <f>VLOOKUP(A8,'Open Int.'!$A$4:$D$196,3,FALSE)</f>
        <v>30900</v>
      </c>
      <c r="H8" s="69">
        <f t="shared" si="0"/>
        <v>3048000</v>
      </c>
      <c r="I8" s="331">
        <f>VLOOKUP(A8,'Open Int.'!$A$4:$D$196,4,FALSE)</f>
        <v>0.01</v>
      </c>
    </row>
    <row r="9" spans="1:9" s="69" customFormat="1" ht="13.5">
      <c r="A9" s="201" t="s">
        <v>2</v>
      </c>
      <c r="B9" s="179">
        <f>VLOOKUP(A9,Margins!$A$2:$M$196,2,FALSE)</f>
        <v>1100</v>
      </c>
      <c r="C9" s="272">
        <f>VLOOKUP(A9,Basis!$A$3:$G$195,2,FALSE)</f>
        <v>332.3</v>
      </c>
      <c r="D9" s="273">
        <f>VLOOKUP(A9,Basis!$A$3:$G$195,3,FALSE)</f>
        <v>331.3</v>
      </c>
      <c r="E9" s="374">
        <f>VLOOKUP(A9,Margins!$A$2:$M$196,7,FALSE)</f>
        <v>57414.5</v>
      </c>
      <c r="F9" s="69">
        <f>VLOOKUP(A9,'Open Int.'!$A$4:$D$196,2,FALSE)</f>
        <v>2798400</v>
      </c>
      <c r="G9" s="69">
        <f>VLOOKUP(A9,'Open Int.'!$A$4:$D$196,3,FALSE)</f>
        <v>125400</v>
      </c>
      <c r="H9" s="69">
        <f t="shared" si="0"/>
        <v>2673000</v>
      </c>
      <c r="I9" s="331">
        <f>VLOOKUP(A9,'Open Int.'!$A$4:$D$196,4,FALSE)</f>
        <v>0.05</v>
      </c>
    </row>
    <row r="10" spans="1:9" s="69" customFormat="1" ht="13.5">
      <c r="A10" s="201" t="s">
        <v>3</v>
      </c>
      <c r="B10" s="179">
        <f>VLOOKUP(A10,Margins!$A$2:$M$196,2,FALSE)</f>
        <v>1250</v>
      </c>
      <c r="C10" s="272">
        <f>VLOOKUP(A10,Basis!$A$3:$G$195,2,FALSE)</f>
        <v>205.75</v>
      </c>
      <c r="D10" s="273">
        <f>VLOOKUP(A10,Basis!$A$3:$G$195,3,FALSE)</f>
        <v>206.7</v>
      </c>
      <c r="E10" s="374">
        <f>VLOOKUP(A10,Margins!$A$2:$M$196,7,FALSE)</f>
        <v>40621.875</v>
      </c>
      <c r="F10" s="69">
        <f>VLOOKUP(A10,'Open Int.'!$A$4:$D$196,2,FALSE)</f>
        <v>17048750</v>
      </c>
      <c r="G10" s="69">
        <f>VLOOKUP(A10,'Open Int.'!$A$4:$D$196,3,FALSE)</f>
        <v>885000</v>
      </c>
      <c r="H10" s="69">
        <f t="shared" si="0"/>
        <v>16163750</v>
      </c>
      <c r="I10" s="331">
        <f>VLOOKUP(A10,'Open Int.'!$A$4:$D$196,4,FALSE)</f>
        <v>0.05</v>
      </c>
    </row>
    <row r="11" spans="1:9" s="69" customFormat="1" ht="13.5">
      <c r="A11" s="201" t="s">
        <v>139</v>
      </c>
      <c r="B11" s="179">
        <f>VLOOKUP(A11,Margins!$A$2:$M$196,2,FALSE)</f>
        <v>2700</v>
      </c>
      <c r="C11" s="272">
        <f>VLOOKUP(A11,Basis!$A$3:$G$195,2,FALSE)</f>
        <v>102.9</v>
      </c>
      <c r="D11" s="273">
        <f>VLOOKUP(A11,Basis!$A$3:$G$195,3,FALSE)</f>
        <v>101.25</v>
      </c>
      <c r="E11" s="374">
        <f>VLOOKUP(A11,Margins!$A$2:$M$196,7,FALSE)</f>
        <v>42376.5</v>
      </c>
      <c r="F11" s="69">
        <f>VLOOKUP(A11,'Open Int.'!$A$4:$D$196,2,FALSE)</f>
        <v>7587000</v>
      </c>
      <c r="G11" s="69">
        <f>VLOOKUP(A11,'Open Int.'!$A$4:$D$196,3,FALSE)</f>
        <v>137700</v>
      </c>
      <c r="H11" s="69">
        <f t="shared" si="0"/>
        <v>7449300</v>
      </c>
      <c r="I11" s="331">
        <f>VLOOKUP(A11,'Open Int.'!$A$4:$D$196,4,FALSE)</f>
        <v>0.02</v>
      </c>
    </row>
    <row r="12" spans="1:9" s="69" customFormat="1" ht="13.5">
      <c r="A12" s="201" t="s">
        <v>303</v>
      </c>
      <c r="B12" s="179">
        <f>VLOOKUP(A12,Margins!$A$2:$M$196,2,FALSE)</f>
        <v>400</v>
      </c>
      <c r="C12" s="272">
        <f>VLOOKUP(A12,Basis!$A$3:$G$195,2,FALSE)</f>
        <v>666</v>
      </c>
      <c r="D12" s="273">
        <f>VLOOKUP(A12,Basis!$A$3:$G$195,3,FALSE)</f>
        <v>665.4</v>
      </c>
      <c r="E12" s="374">
        <f>VLOOKUP(A12,Margins!$A$2:$M$196,7,FALSE)</f>
        <v>42370.16</v>
      </c>
      <c r="F12" s="69">
        <f>VLOOKUP(A12,'Open Int.'!$A$4:$D$196,2,FALSE)</f>
        <v>2834000</v>
      </c>
      <c r="G12" s="69">
        <f>VLOOKUP(A12,'Open Int.'!$A$4:$D$196,3,FALSE)</f>
        <v>72800</v>
      </c>
      <c r="H12" s="69">
        <f t="shared" si="0"/>
        <v>2761200</v>
      </c>
      <c r="I12" s="331">
        <f>VLOOKUP(A12,'Open Int.'!$A$4:$D$196,4,FALSE)</f>
        <v>0.03</v>
      </c>
    </row>
    <row r="13" spans="1:9" s="69" customFormat="1" ht="13.5">
      <c r="A13" s="201" t="s">
        <v>89</v>
      </c>
      <c r="B13" s="179">
        <f>VLOOKUP(A13,Margins!$A$2:$M$196,2,FALSE)</f>
        <v>750</v>
      </c>
      <c r="C13" s="272">
        <f>VLOOKUP(A13,Basis!$A$3:$G$195,2,FALSE)</f>
        <v>337.65</v>
      </c>
      <c r="D13" s="273">
        <f>VLOOKUP(A13,Basis!$A$3:$G$195,3,FALSE)</f>
        <v>333.85</v>
      </c>
      <c r="E13" s="374">
        <f>VLOOKUP(A13,Margins!$A$2:$M$196,7,FALSE)</f>
        <v>39776.4075</v>
      </c>
      <c r="F13" s="69">
        <f>VLOOKUP(A13,'Open Int.'!$A$4:$D$196,2,FALSE)</f>
        <v>5202750</v>
      </c>
      <c r="G13" s="69">
        <f>VLOOKUP(A13,'Open Int.'!$A$4:$D$196,3,FALSE)</f>
        <v>348750</v>
      </c>
      <c r="H13" s="69">
        <f t="shared" si="0"/>
        <v>4854000</v>
      </c>
      <c r="I13" s="331">
        <f>VLOOKUP(A13,'Open Int.'!$A$4:$D$196,4,FALSE)</f>
        <v>0.07</v>
      </c>
    </row>
    <row r="14" spans="1:9" s="69" customFormat="1" ht="13.5">
      <c r="A14" s="201" t="s">
        <v>140</v>
      </c>
      <c r="B14" s="179">
        <f>VLOOKUP(A14,Margins!$A$2:$M$196,2,FALSE)</f>
        <v>300</v>
      </c>
      <c r="C14" s="272">
        <f>VLOOKUP(A14,Basis!$A$3:$G$195,2,FALSE)</f>
        <v>1256.75</v>
      </c>
      <c r="D14" s="273">
        <f>VLOOKUP(A14,Basis!$A$3:$G$195,3,FALSE)</f>
        <v>1248.2</v>
      </c>
      <c r="E14" s="374">
        <f>VLOOKUP(A14,Margins!$A$2:$M$196,7,FALSE)</f>
        <v>59378.25</v>
      </c>
      <c r="F14" s="69">
        <f>VLOOKUP(A14,'Open Int.'!$A$4:$D$196,2,FALSE)</f>
        <v>652800</v>
      </c>
      <c r="G14" s="69">
        <f>VLOOKUP(A14,'Open Int.'!$A$4:$D$196,3,FALSE)</f>
        <v>19200</v>
      </c>
      <c r="H14" s="69">
        <f t="shared" si="0"/>
        <v>633600</v>
      </c>
      <c r="I14" s="331">
        <f>VLOOKUP(A14,'Open Int.'!$A$4:$D$196,4,FALSE)</f>
        <v>0.03</v>
      </c>
    </row>
    <row r="15" spans="1:9" s="69" customFormat="1" ht="13.5">
      <c r="A15" s="201" t="s">
        <v>24</v>
      </c>
      <c r="B15" s="179">
        <f>VLOOKUP(A15,Margins!$A$2:$M$196,2,FALSE)</f>
        <v>88</v>
      </c>
      <c r="C15" s="272">
        <f>VLOOKUP(A15,Basis!$A$3:$G$195,2,FALSE)</f>
        <v>2999.4</v>
      </c>
      <c r="D15" s="273">
        <f>VLOOKUP(A15,Basis!$A$3:$G$195,3,FALSE)</f>
        <v>3016.25</v>
      </c>
      <c r="E15" s="374">
        <f>VLOOKUP(A15,Margins!$A$2:$M$196,7,FALSE)</f>
        <v>40617.28</v>
      </c>
      <c r="F15" s="69">
        <f>VLOOKUP(A15,'Open Int.'!$A$4:$D$196,2,FALSE)</f>
        <v>992640</v>
      </c>
      <c r="G15" s="69">
        <f>VLOOKUP(A15,'Open Int.'!$A$4:$D$196,3,FALSE)</f>
        <v>149248</v>
      </c>
      <c r="H15" s="69">
        <f t="shared" si="0"/>
        <v>843392</v>
      </c>
      <c r="I15" s="331">
        <f>VLOOKUP(A15,'Open Int.'!$A$4:$D$196,4,FALSE)</f>
        <v>0.18</v>
      </c>
    </row>
    <row r="16" spans="1:9" s="69" customFormat="1" ht="13.5">
      <c r="A16" s="193" t="s">
        <v>195</v>
      </c>
      <c r="B16" s="179">
        <f>VLOOKUP(A16,Margins!$A$2:$M$196,2,FALSE)</f>
        <v>2062</v>
      </c>
      <c r="C16" s="272">
        <f>VLOOKUP(A16,Basis!$A$3:$G$195,2,FALSE)</f>
        <v>138.45</v>
      </c>
      <c r="D16" s="273">
        <f>VLOOKUP(A16,Basis!$A$3:$G$195,3,FALSE)</f>
        <v>137.3</v>
      </c>
      <c r="E16" s="374">
        <f>VLOOKUP(A16,Margins!$A$2:$M$196,7,FALSE)</f>
        <v>47224.955</v>
      </c>
      <c r="F16" s="69">
        <f>VLOOKUP(A16,'Open Int.'!$A$4:$D$196,2,FALSE)</f>
        <v>14302032</v>
      </c>
      <c r="G16" s="69">
        <f>VLOOKUP(A16,'Open Int.'!$A$4:$D$196,3,FALSE)</f>
        <v>-810366</v>
      </c>
      <c r="H16" s="69">
        <f t="shared" si="0"/>
        <v>15112398</v>
      </c>
      <c r="I16" s="331">
        <f>VLOOKUP(A16,'Open Int.'!$A$4:$D$196,4,FALSE)</f>
        <v>-0.05</v>
      </c>
    </row>
    <row r="17" spans="1:9" s="69" customFormat="1" ht="13.5">
      <c r="A17" s="201" t="s">
        <v>197</v>
      </c>
      <c r="B17" s="179">
        <f>VLOOKUP(A17,Margins!$A$2:$M$196,2,FALSE)</f>
        <v>650</v>
      </c>
      <c r="C17" s="272">
        <f>VLOOKUP(A17,Basis!$A$3:$G$195,2,FALSE)</f>
        <v>326.4</v>
      </c>
      <c r="D17" s="273">
        <f>VLOOKUP(A17,Basis!$A$3:$G$195,3,FALSE)</f>
        <v>326.65</v>
      </c>
      <c r="E17" s="374">
        <f>VLOOKUP(A17,Margins!$A$2:$M$196,7,FALSE)</f>
        <v>33800</v>
      </c>
      <c r="F17" s="69">
        <f>VLOOKUP(A17,'Open Int.'!$A$4:$D$196,2,FALSE)</f>
        <v>4161950</v>
      </c>
      <c r="G17" s="69">
        <f>VLOOKUP(A17,'Open Int.'!$A$4:$D$196,3,FALSE)</f>
        <v>150150</v>
      </c>
      <c r="H17" s="69">
        <f t="shared" si="0"/>
        <v>4011800</v>
      </c>
      <c r="I17" s="331">
        <f>VLOOKUP(A17,'Open Int.'!$A$4:$D$196,4,FALSE)</f>
        <v>0.04</v>
      </c>
    </row>
    <row r="18" spans="1:9" s="69" customFormat="1" ht="13.5">
      <c r="A18" s="201" t="s">
        <v>4</v>
      </c>
      <c r="B18" s="179">
        <f>VLOOKUP(A18,Margins!$A$2:$M$196,2,FALSE)</f>
        <v>150</v>
      </c>
      <c r="C18" s="272">
        <f>VLOOKUP(A18,Basis!$A$3:$G$195,2,FALSE)</f>
        <v>1957.8</v>
      </c>
      <c r="D18" s="273">
        <f>VLOOKUP(A18,Basis!$A$3:$G$195,3,FALSE)</f>
        <v>1960.4</v>
      </c>
      <c r="E18" s="374">
        <f>VLOOKUP(A18,Margins!$A$2:$M$196,7,FALSE)</f>
        <v>46044</v>
      </c>
      <c r="F18" s="69">
        <f>VLOOKUP(A18,'Open Int.'!$A$4:$D$196,2,FALSE)</f>
        <v>1531800</v>
      </c>
      <c r="G18" s="69">
        <f>VLOOKUP(A18,'Open Int.'!$A$4:$D$196,3,FALSE)</f>
        <v>54900</v>
      </c>
      <c r="H18" s="69">
        <f t="shared" si="0"/>
        <v>1476900</v>
      </c>
      <c r="I18" s="331">
        <f>VLOOKUP(A18,'Open Int.'!$A$4:$D$196,4,FALSE)</f>
        <v>0.04</v>
      </c>
    </row>
    <row r="19" spans="1:9" s="69" customFormat="1" ht="13.5">
      <c r="A19" s="201" t="s">
        <v>79</v>
      </c>
      <c r="B19" s="179">
        <f>VLOOKUP(A19,Margins!$A$2:$M$196,2,FALSE)</f>
        <v>200</v>
      </c>
      <c r="C19" s="272">
        <f>VLOOKUP(A19,Basis!$A$3:$G$195,2,FALSE)</f>
        <v>1209.25</v>
      </c>
      <c r="D19" s="273">
        <f>VLOOKUP(A19,Basis!$A$3:$G$195,3,FALSE)</f>
        <v>1202.25</v>
      </c>
      <c r="E19" s="374">
        <f>VLOOKUP(A19,Margins!$A$2:$M$196,7,FALSE)</f>
        <v>37824.5</v>
      </c>
      <c r="F19" s="69">
        <f>VLOOKUP(A19,'Open Int.'!$A$4:$D$196,2,FALSE)</f>
        <v>2077200</v>
      </c>
      <c r="G19" s="69">
        <f>VLOOKUP(A19,'Open Int.'!$A$4:$D$196,3,FALSE)</f>
        <v>161800</v>
      </c>
      <c r="H19" s="69">
        <f t="shared" si="0"/>
        <v>1915400</v>
      </c>
      <c r="I19" s="331">
        <f>VLOOKUP(A19,'Open Int.'!$A$4:$D$196,4,FALSE)</f>
        <v>0.08</v>
      </c>
    </row>
    <row r="20" spans="1:9" s="69" customFormat="1" ht="13.5">
      <c r="A20" s="201" t="s">
        <v>196</v>
      </c>
      <c r="B20" s="179">
        <f>VLOOKUP(A20,Margins!$A$2:$M$196,2,FALSE)</f>
        <v>400</v>
      </c>
      <c r="C20" s="272">
        <f>VLOOKUP(A20,Basis!$A$3:$G$195,2,FALSE)</f>
        <v>694.1</v>
      </c>
      <c r="D20" s="273">
        <f>VLOOKUP(A20,Basis!$A$3:$G$195,3,FALSE)</f>
        <v>691.7</v>
      </c>
      <c r="E20" s="374">
        <f>VLOOKUP(A20,Margins!$A$2:$M$196,7,FALSE)</f>
        <v>44718</v>
      </c>
      <c r="F20" s="69">
        <f>VLOOKUP(A20,'Open Int.'!$A$4:$D$196,2,FALSE)</f>
        <v>1667200</v>
      </c>
      <c r="G20" s="69">
        <f>VLOOKUP(A20,'Open Int.'!$A$4:$D$196,3,FALSE)</f>
        <v>126800</v>
      </c>
      <c r="H20" s="69">
        <f t="shared" si="0"/>
        <v>1540400</v>
      </c>
      <c r="I20" s="331">
        <f>VLOOKUP(A20,'Open Int.'!$A$4:$D$196,4,FALSE)</f>
        <v>0.08</v>
      </c>
    </row>
    <row r="21" spans="1:9" s="69" customFormat="1" ht="13.5">
      <c r="A21" s="201" t="s">
        <v>5</v>
      </c>
      <c r="B21" s="179">
        <f>VLOOKUP(A21,Margins!$A$2:$M$196,2,FALSE)</f>
        <v>1595</v>
      </c>
      <c r="C21" s="272">
        <f>VLOOKUP(A21,Basis!$A$3:$G$195,2,FALSE)</f>
        <v>185.9</v>
      </c>
      <c r="D21" s="273">
        <f>VLOOKUP(A21,Basis!$A$3:$G$195,3,FALSE)</f>
        <v>186.4</v>
      </c>
      <c r="E21" s="374">
        <f>VLOOKUP(A21,Margins!$A$2:$M$196,7,FALSE)</f>
        <v>52483.475</v>
      </c>
      <c r="F21" s="69">
        <f>VLOOKUP(A21,'Open Int.'!$A$4:$D$196,2,FALSE)</f>
        <v>34852345</v>
      </c>
      <c r="G21" s="69">
        <f>VLOOKUP(A21,'Open Int.'!$A$4:$D$196,3,FALSE)</f>
        <v>-1980990</v>
      </c>
      <c r="H21" s="69">
        <f t="shared" si="0"/>
        <v>36833335</v>
      </c>
      <c r="I21" s="331">
        <f>VLOOKUP(A21,'Open Int.'!$A$4:$D$196,4,FALSE)</f>
        <v>-0.05</v>
      </c>
    </row>
    <row r="22" spans="1:9" s="69" customFormat="1" ht="13.5">
      <c r="A22" s="201" t="s">
        <v>198</v>
      </c>
      <c r="B22" s="179">
        <f>VLOOKUP(A22,Margins!$A$2:$M$196,2,FALSE)</f>
        <v>1300</v>
      </c>
      <c r="C22" s="272">
        <f>VLOOKUP(A22,Basis!$A$3:$G$195,2,FALSE)</f>
        <v>258.95</v>
      </c>
      <c r="D22" s="273">
        <f>VLOOKUP(A22,Basis!$A$3:$G$195,3,FALSE)</f>
        <v>259.7</v>
      </c>
      <c r="E22" s="374" t="e">
        <f>VLOOKUP(A22,Margins!$A$2:$M$196,7,FALSE)</f>
        <v>#N/A</v>
      </c>
      <c r="F22" s="69">
        <f>VLOOKUP(A22,'Open Int.'!$A$4:$D$196,2,FALSE)</f>
        <v>5766800</v>
      </c>
      <c r="G22" s="69">
        <f>VLOOKUP(A22,'Open Int.'!$A$4:$D$196,3,FALSE)</f>
        <v>153400</v>
      </c>
      <c r="H22" s="69">
        <f t="shared" si="0"/>
        <v>5613400</v>
      </c>
      <c r="I22" s="331">
        <f>VLOOKUP(A22,'Open Int.'!$A$4:$D$196,4,FALSE)</f>
        <v>0.03</v>
      </c>
    </row>
    <row r="23" spans="1:9" s="69" customFormat="1" ht="13.5">
      <c r="A23" s="201" t="s">
        <v>487</v>
      </c>
      <c r="B23" s="179">
        <f>VLOOKUP(A23,Margins!$A$2:$M$196,2,FALSE)</f>
        <v>1000</v>
      </c>
      <c r="C23" s="272">
        <f>VLOOKUP(A23,Basis!$A$3:$G$195,2,FALSE)</f>
        <v>197.8</v>
      </c>
      <c r="D23" s="273">
        <f>VLOOKUP(A23,Basis!$A$3:$G$195,3,FALSE)</f>
        <v>196.1</v>
      </c>
      <c r="E23" s="374">
        <f>VLOOKUP(A23,Margins!$A$2:$M$196,7,FALSE)</f>
        <v>57430</v>
      </c>
      <c r="F23" s="69">
        <f>VLOOKUP(A23,'Open Int.'!$A$4:$D$196,2,FALSE)</f>
        <v>13486000</v>
      </c>
      <c r="G23" s="69">
        <f>VLOOKUP(A23,'Open Int.'!$A$4:$D$196,3,FALSE)</f>
        <v>13486000</v>
      </c>
      <c r="H23" s="69">
        <f>F23-G23</f>
        <v>0</v>
      </c>
      <c r="I23" s="331">
        <f>VLOOKUP(A23,'Open Int.'!$A$4:$D$196,4,FALSE)</f>
        <v>0</v>
      </c>
    </row>
    <row r="24" spans="1:9" s="69" customFormat="1" ht="13.5">
      <c r="A24" s="201" t="s">
        <v>304</v>
      </c>
      <c r="B24" s="179">
        <f>VLOOKUP(A24,Margins!$A$2:$M$196,2,FALSE)</f>
        <v>350</v>
      </c>
      <c r="C24" s="272">
        <f>VLOOKUP(A24,Basis!$A$3:$G$195,2,FALSE)</f>
        <v>989.6</v>
      </c>
      <c r="D24" s="273">
        <f>VLOOKUP(A24,Basis!$A$3:$G$195,3,FALSE)</f>
        <v>995.6</v>
      </c>
      <c r="E24" s="374">
        <f>VLOOKUP(A24,Margins!$A$2:$M$196,7,FALSE)</f>
        <v>54362</v>
      </c>
      <c r="F24" s="69">
        <f>VLOOKUP(A24,'Open Int.'!$A$4:$D$196,2,FALSE)</f>
        <v>16764300</v>
      </c>
      <c r="G24" s="69">
        <f>VLOOKUP(A24,'Open Int.'!$A$4:$D$196,3,FALSE)</f>
        <v>1095850</v>
      </c>
      <c r="H24" s="69">
        <f t="shared" si="0"/>
        <v>15668450</v>
      </c>
      <c r="I24" s="331">
        <f>VLOOKUP(A24,'Open Int.'!$A$4:$D$196,4,FALSE)</f>
        <v>0.07</v>
      </c>
    </row>
    <row r="25" spans="1:9" s="69" customFormat="1" ht="13.5">
      <c r="A25" s="193" t="s">
        <v>200</v>
      </c>
      <c r="B25" s="179">
        <f>VLOOKUP(A25,Margins!$A$2:$M$196,2,FALSE)</f>
        <v>100</v>
      </c>
      <c r="C25" s="272">
        <f>VLOOKUP(A25,Basis!$A$3:$G$195,2,FALSE)</f>
        <v>1996.5</v>
      </c>
      <c r="D25" s="273">
        <f>VLOOKUP(A25,Basis!$A$3:$G$195,3,FALSE)</f>
        <v>1983.2</v>
      </c>
      <c r="E25" s="374">
        <f>VLOOKUP(A25,Margins!$A$2:$M$196,7,FALSE)</f>
        <v>30708.5</v>
      </c>
      <c r="F25" s="69">
        <f>VLOOKUP(A25,'Open Int.'!$A$4:$D$196,2,FALSE)</f>
        <v>5237500</v>
      </c>
      <c r="G25" s="69">
        <f>VLOOKUP(A25,'Open Int.'!$A$4:$D$196,3,FALSE)</f>
        <v>-225100</v>
      </c>
      <c r="H25" s="69">
        <f t="shared" si="0"/>
        <v>5462600</v>
      </c>
      <c r="I25" s="331">
        <f>VLOOKUP(A25,'Open Int.'!$A$4:$D$196,4,FALSE)</f>
        <v>-0.04</v>
      </c>
    </row>
    <row r="26" spans="1:9" s="69" customFormat="1" ht="13.5">
      <c r="A26" s="201" t="s">
        <v>35</v>
      </c>
      <c r="B26" s="179">
        <f>VLOOKUP(A26,Margins!$A$2:$M$196,2,FALSE)</f>
        <v>1100</v>
      </c>
      <c r="C26" s="272">
        <f>VLOOKUP(A26,Basis!$A$3:$G$195,2,FALSE)</f>
        <v>374.7</v>
      </c>
      <c r="D26" s="273">
        <f>VLOOKUP(A26,Basis!$A$3:$G$195,3,FALSE)</f>
        <v>375.2</v>
      </c>
      <c r="E26" s="374">
        <f>VLOOKUP(A26,Margins!$A$2:$M$196,7,FALSE)</f>
        <v>63288.5</v>
      </c>
      <c r="F26" s="69">
        <f>VLOOKUP(A26,'Open Int.'!$A$4:$D$196,2,FALSE)</f>
        <v>2282500</v>
      </c>
      <c r="G26" s="69">
        <f>VLOOKUP(A26,'Open Int.'!$A$4:$D$196,3,FALSE)</f>
        <v>52800</v>
      </c>
      <c r="H26" s="69">
        <f t="shared" si="0"/>
        <v>2229700</v>
      </c>
      <c r="I26" s="331">
        <f>VLOOKUP(A26,'Open Int.'!$A$4:$D$196,4,FALSE)</f>
        <v>0.02</v>
      </c>
    </row>
    <row r="27" spans="1:9" s="69" customFormat="1" ht="13.5">
      <c r="A27" s="201" t="s">
        <v>6</v>
      </c>
      <c r="B27" s="179">
        <f>VLOOKUP(A27,Margins!$A$2:$M$196,2,FALSE)</f>
        <v>2250</v>
      </c>
      <c r="C27" s="272">
        <f>VLOOKUP(A27,Basis!$A$3:$G$195,2,FALSE)</f>
        <v>153.95</v>
      </c>
      <c r="D27" s="273">
        <f>VLOOKUP(A27,Basis!$A$3:$G$195,3,FALSE)</f>
        <v>154.05</v>
      </c>
      <c r="E27" s="374">
        <f>VLOOKUP(A27,Margins!$A$2:$M$196,7,FALSE)</f>
        <v>54624.37499999999</v>
      </c>
      <c r="F27" s="69">
        <f>VLOOKUP(A27,'Open Int.'!$A$4:$D$196,2,FALSE)</f>
        <v>25706250</v>
      </c>
      <c r="G27" s="69">
        <f>VLOOKUP(A27,'Open Int.'!$A$4:$D$196,3,FALSE)</f>
        <v>326250</v>
      </c>
      <c r="H27" s="69">
        <f t="shared" si="0"/>
        <v>25380000</v>
      </c>
      <c r="I27" s="331">
        <f>VLOOKUP(A27,'Open Int.'!$A$4:$D$196,4,FALSE)</f>
        <v>0.01</v>
      </c>
    </row>
    <row r="28" spans="1:9" s="69" customFormat="1" ht="13.5">
      <c r="A28" s="201" t="s">
        <v>209</v>
      </c>
      <c r="B28" s="179">
        <f>VLOOKUP(A28,Margins!$A$2:$M$196,2,FALSE)</f>
        <v>200</v>
      </c>
      <c r="C28" s="272">
        <f>VLOOKUP(A28,Basis!$A$3:$G$195,2,FALSE)</f>
        <v>2379.55</v>
      </c>
      <c r="D28" s="273">
        <f>VLOOKUP(A28,Basis!$A$3:$G$195,3,FALSE)</f>
        <v>2382.1</v>
      </c>
      <c r="E28" s="374">
        <f>VLOOKUP(A28,Margins!$A$2:$M$196,7,FALSE)</f>
        <v>73871.5</v>
      </c>
      <c r="F28" s="69">
        <f>VLOOKUP(A28,'Open Int.'!$A$4:$D$196,2,FALSE)</f>
        <v>3063000</v>
      </c>
      <c r="G28" s="69">
        <f>VLOOKUP(A28,'Open Int.'!$A$4:$D$196,3,FALSE)</f>
        <v>5200</v>
      </c>
      <c r="H28" s="69">
        <f t="shared" si="0"/>
        <v>3057800</v>
      </c>
      <c r="I28" s="331">
        <f>VLOOKUP(A28,'Open Int.'!$A$4:$D$196,4,FALSE)</f>
        <v>0</v>
      </c>
    </row>
    <row r="29" spans="1:9" s="69" customFormat="1" ht="13.5">
      <c r="A29" s="201" t="s">
        <v>7</v>
      </c>
      <c r="B29" s="179">
        <f>VLOOKUP(A29,Margins!$A$2:$M$196,2,FALSE)</f>
        <v>312</v>
      </c>
      <c r="C29" s="272">
        <f>VLOOKUP(A29,Basis!$A$3:$G$195,2,FALSE)</f>
        <v>814.5</v>
      </c>
      <c r="D29" s="273">
        <f>VLOOKUP(A29,Basis!$A$3:$G$195,3,FALSE)</f>
        <v>815.5</v>
      </c>
      <c r="E29" s="374">
        <f>VLOOKUP(A29,Margins!$A$2:$M$196,7,FALSE)</f>
        <v>39706.68000000001</v>
      </c>
      <c r="F29" s="69">
        <f>VLOOKUP(A29,'Open Int.'!$A$4:$D$196,2,FALSE)</f>
        <v>2345928</v>
      </c>
      <c r="G29" s="69">
        <f>VLOOKUP(A29,'Open Int.'!$A$4:$D$196,3,FALSE)</f>
        <v>130104</v>
      </c>
      <c r="H29" s="69">
        <f t="shared" si="0"/>
        <v>2215824</v>
      </c>
      <c r="I29" s="331">
        <f>VLOOKUP(A29,'Open Int.'!$A$4:$D$196,4,FALSE)</f>
        <v>0.06</v>
      </c>
    </row>
    <row r="30" spans="1:9" s="69" customFormat="1" ht="13.5">
      <c r="A30" s="201" t="s">
        <v>44</v>
      </c>
      <c r="B30" s="179">
        <f>VLOOKUP(A30,Margins!$A$2:$M$196,2,FALSE)</f>
        <v>400</v>
      </c>
      <c r="C30" s="272">
        <f>VLOOKUP(A30,Basis!$A$3:$G$195,2,FALSE)</f>
        <v>827.05</v>
      </c>
      <c r="D30" s="273">
        <f>VLOOKUP(A30,Basis!$A$3:$G$195,3,FALSE)</f>
        <v>830.65</v>
      </c>
      <c r="E30" s="374">
        <f>VLOOKUP(A30,Margins!$A$2:$M$196,7,FALSE)</f>
        <v>51761</v>
      </c>
      <c r="F30" s="69">
        <f>VLOOKUP(A30,'Open Int.'!$A$4:$D$196,2,FALSE)</f>
        <v>2344000</v>
      </c>
      <c r="G30" s="69">
        <f>VLOOKUP(A30,'Open Int.'!$A$4:$D$196,3,FALSE)</f>
        <v>157200</v>
      </c>
      <c r="H30" s="69">
        <f t="shared" si="0"/>
        <v>2186800</v>
      </c>
      <c r="I30" s="331">
        <f>VLOOKUP(A30,'Open Int.'!$A$4:$D$196,4,FALSE)</f>
        <v>0.07</v>
      </c>
    </row>
    <row r="31" spans="1:9" s="69" customFormat="1" ht="13.5">
      <c r="A31" s="201" t="s">
        <v>8</v>
      </c>
      <c r="B31" s="179">
        <f>VLOOKUP(A31,Margins!$A$2:$M$196,2,FALSE)</f>
        <v>1600</v>
      </c>
      <c r="C31" s="272">
        <f>VLOOKUP(A31,Basis!$A$3:$G$195,2,FALSE)</f>
        <v>161.35</v>
      </c>
      <c r="D31" s="273">
        <f>VLOOKUP(A31,Basis!$A$3:$G$195,3,FALSE)</f>
        <v>162.45</v>
      </c>
      <c r="E31" s="374">
        <f>VLOOKUP(A31,Margins!$A$2:$M$196,7,FALSE)</f>
        <v>41052</v>
      </c>
      <c r="F31" s="69">
        <f>VLOOKUP(A31,'Open Int.'!$A$4:$D$196,2,FALSE)</f>
        <v>22072000</v>
      </c>
      <c r="G31" s="69">
        <f>VLOOKUP(A31,'Open Int.'!$A$4:$D$196,3,FALSE)</f>
        <v>368000</v>
      </c>
      <c r="H31" s="69">
        <f t="shared" si="0"/>
        <v>21704000</v>
      </c>
      <c r="I31" s="331">
        <f>VLOOKUP(A31,'Open Int.'!$A$4:$D$196,4,FALSE)</f>
        <v>0.02</v>
      </c>
    </row>
    <row r="32" spans="1:9" s="69" customFormat="1" ht="13.5">
      <c r="A32" s="193" t="s">
        <v>201</v>
      </c>
      <c r="B32" s="179">
        <f>VLOOKUP(A32,Margins!$A$2:$M$196,2,FALSE)</f>
        <v>1150</v>
      </c>
      <c r="C32" s="272">
        <f>VLOOKUP(A32,Basis!$A$3:$G$195,2,FALSE)</f>
        <v>291.95</v>
      </c>
      <c r="D32" s="273">
        <f>VLOOKUP(A32,Basis!$A$3:$G$195,3,FALSE)</f>
        <v>285.75</v>
      </c>
      <c r="E32" s="374">
        <f>VLOOKUP(A32,Margins!$A$2:$M$196,7,FALSE)</f>
        <v>54231.125</v>
      </c>
      <c r="F32" s="69">
        <f>VLOOKUP(A32,'Open Int.'!$A$4:$D$196,2,FALSE)</f>
        <v>4933500</v>
      </c>
      <c r="G32" s="69">
        <f>VLOOKUP(A32,'Open Int.'!$A$4:$D$196,3,FALSE)</f>
        <v>-6900</v>
      </c>
      <c r="H32" s="69">
        <f t="shared" si="0"/>
        <v>4940400</v>
      </c>
      <c r="I32" s="331">
        <f>VLOOKUP(A32,'Open Int.'!$A$4:$D$196,4,FALSE)</f>
        <v>0</v>
      </c>
    </row>
    <row r="33" spans="1:9" s="69" customFormat="1" ht="13.5">
      <c r="A33" s="201" t="s">
        <v>36</v>
      </c>
      <c r="B33" s="179">
        <f>VLOOKUP(A33,Margins!$A$2:$M$196,2,FALSE)</f>
        <v>225</v>
      </c>
      <c r="C33" s="272">
        <f>VLOOKUP(A33,Basis!$A$3:$G$195,2,FALSE)</f>
        <v>895.6</v>
      </c>
      <c r="D33" s="273">
        <f>VLOOKUP(A33,Basis!$A$3:$G$195,3,FALSE)</f>
        <v>888.3</v>
      </c>
      <c r="E33" s="374">
        <f>VLOOKUP(A33,Margins!$A$2:$M$196,7,FALSE)</f>
        <v>31358.25</v>
      </c>
      <c r="F33" s="69">
        <f>VLOOKUP(A33,'Open Int.'!$A$4:$D$196,2,FALSE)</f>
        <v>11709675</v>
      </c>
      <c r="G33" s="69">
        <f>VLOOKUP(A33,'Open Int.'!$A$4:$D$196,3,FALSE)</f>
        <v>311400</v>
      </c>
      <c r="H33" s="69">
        <f t="shared" si="0"/>
        <v>11398275</v>
      </c>
      <c r="I33" s="331">
        <f>VLOOKUP(A33,'Open Int.'!$A$4:$D$196,4,FALSE)</f>
        <v>0.03</v>
      </c>
    </row>
    <row r="34" spans="1:9" s="69" customFormat="1" ht="13.5">
      <c r="A34" s="201" t="s">
        <v>81</v>
      </c>
      <c r="B34" s="179">
        <f>VLOOKUP(A34,Margins!$A$2:$M$196,2,FALSE)</f>
        <v>600</v>
      </c>
      <c r="C34" s="272">
        <f>VLOOKUP(A34,Basis!$A$3:$G$195,2,FALSE)</f>
        <v>580.4</v>
      </c>
      <c r="D34" s="273">
        <f>VLOOKUP(A34,Basis!$A$3:$G$195,3,FALSE)</f>
        <v>584</v>
      </c>
      <c r="E34" s="374">
        <f>VLOOKUP(A34,Margins!$A$2:$M$196,7,FALSE)</f>
        <v>56178</v>
      </c>
      <c r="F34" s="69">
        <f>VLOOKUP(A34,'Open Int.'!$A$4:$D$196,2,FALSE)</f>
        <v>6661800</v>
      </c>
      <c r="G34" s="69">
        <f>VLOOKUP(A34,'Open Int.'!$A$4:$D$196,3,FALSE)</f>
        <v>178200</v>
      </c>
      <c r="H34" s="69">
        <f t="shared" si="0"/>
        <v>6483600</v>
      </c>
      <c r="I34" s="331">
        <f>VLOOKUP(A34,'Open Int.'!$A$4:$D$196,4,FALSE)</f>
        <v>0.03</v>
      </c>
    </row>
    <row r="35" spans="1:9" s="69" customFormat="1" ht="13.5">
      <c r="A35" s="201" t="s">
        <v>23</v>
      </c>
      <c r="B35" s="179">
        <f>VLOOKUP(A35,Margins!$A$2:$M$196,2,FALSE)</f>
        <v>800</v>
      </c>
      <c r="C35" s="272">
        <f>VLOOKUP(A35,Basis!$A$3:$G$195,2,FALSE)</f>
        <v>351.05</v>
      </c>
      <c r="D35" s="273">
        <f>VLOOKUP(A35,Basis!$A$3:$G$195,3,FALSE)</f>
        <v>353.8</v>
      </c>
      <c r="E35" s="374">
        <f>VLOOKUP(A35,Margins!$A$2:$M$196,7,FALSE)</f>
        <v>43954</v>
      </c>
      <c r="F35" s="69">
        <f>VLOOKUP(A35,'Open Int.'!$A$4:$D$196,2,FALSE)</f>
        <v>9288800</v>
      </c>
      <c r="G35" s="69">
        <f>VLOOKUP(A35,'Open Int.'!$A$4:$D$196,3,FALSE)</f>
        <v>1595200</v>
      </c>
      <c r="H35" s="69">
        <f t="shared" si="0"/>
        <v>7693600</v>
      </c>
      <c r="I35" s="331">
        <f>VLOOKUP(A35,'Open Int.'!$A$4:$D$196,4,FALSE)</f>
        <v>0.21</v>
      </c>
    </row>
    <row r="36" spans="1:9" s="69" customFormat="1" ht="13.5">
      <c r="A36" s="201" t="s">
        <v>233</v>
      </c>
      <c r="B36" s="179">
        <f>VLOOKUP(A36,Margins!$A$2:$M$196,2,FALSE)</f>
        <v>700</v>
      </c>
      <c r="C36" s="272">
        <f>VLOOKUP(A36,Basis!$A$3:$G$195,2,FALSE)</f>
        <v>578.85</v>
      </c>
      <c r="D36" s="273">
        <f>VLOOKUP(A36,Basis!$A$3:$G$195,3,FALSE)</f>
        <v>580.55</v>
      </c>
      <c r="E36" s="374">
        <f>VLOOKUP(A36,Margins!$A$2:$M$196,7,FALSE)</f>
        <v>63036.75</v>
      </c>
      <c r="F36" s="69">
        <f>VLOOKUP(A36,'Open Int.'!$A$4:$D$196,2,FALSE)</f>
        <v>22502200</v>
      </c>
      <c r="G36" s="69">
        <f>VLOOKUP(A36,'Open Int.'!$A$4:$D$196,3,FALSE)</f>
        <v>322700</v>
      </c>
      <c r="H36" s="69">
        <f t="shared" si="0"/>
        <v>22179500</v>
      </c>
      <c r="I36" s="331">
        <f>VLOOKUP(A36,'Open Int.'!$A$4:$D$196,4,FALSE)</f>
        <v>0.01</v>
      </c>
    </row>
    <row r="37" spans="1:9" s="69" customFormat="1" ht="13.5">
      <c r="A37" s="201" t="s">
        <v>98</v>
      </c>
      <c r="B37" s="179">
        <f>VLOOKUP(A37,Margins!$A$2:$M$196,2,FALSE)</f>
        <v>550</v>
      </c>
      <c r="C37" s="272">
        <f>VLOOKUP(A37,Basis!$A$3:$G$195,2,FALSE)</f>
        <v>686</v>
      </c>
      <c r="D37" s="273">
        <f>VLOOKUP(A37,Basis!$A$3:$G$195,3,FALSE)</f>
        <v>689.75</v>
      </c>
      <c r="E37" s="374">
        <f>VLOOKUP(A37,Margins!$A$2:$M$196,7,FALSE)</f>
        <v>70015</v>
      </c>
      <c r="F37" s="69">
        <f>VLOOKUP(A37,'Open Int.'!$A$4:$D$196,2,FALSE)</f>
        <v>9214150</v>
      </c>
      <c r="G37" s="69">
        <f>VLOOKUP(A37,'Open Int.'!$A$4:$D$196,3,FALSE)</f>
        <v>899250</v>
      </c>
      <c r="H37" s="69">
        <f t="shared" si="0"/>
        <v>8314900</v>
      </c>
      <c r="I37" s="331">
        <f>VLOOKUP(A37,'Open Int.'!$A$4:$D$196,4,FALSE)</f>
        <v>0.11</v>
      </c>
    </row>
    <row r="38" spans="1:9" s="69" customFormat="1" ht="13.5">
      <c r="A38" s="193" t="s">
        <v>202</v>
      </c>
      <c r="B38" s="179">
        <f>VLOOKUP(A38,Margins!$A$2:$M$196,2,FALSE)</f>
        <v>150</v>
      </c>
      <c r="C38" s="272">
        <f>VLOOKUP(A38,Basis!$A$3:$G$195,2,FALSE)</f>
        <v>1892.8</v>
      </c>
      <c r="D38" s="273">
        <f>VLOOKUP(A38,Basis!$A$3:$G$195,3,FALSE)</f>
        <v>1881.65</v>
      </c>
      <c r="E38" s="374">
        <f>VLOOKUP(A38,Margins!$A$2:$M$196,7,FALSE)</f>
        <v>43416</v>
      </c>
      <c r="F38" s="69">
        <f>VLOOKUP(A38,'Open Int.'!$A$4:$D$196,2,FALSE)</f>
        <v>9695400</v>
      </c>
      <c r="G38" s="69">
        <f>VLOOKUP(A38,'Open Int.'!$A$4:$D$196,3,FALSE)</f>
        <v>70500</v>
      </c>
      <c r="H38" s="69">
        <f t="shared" si="0"/>
        <v>9624900</v>
      </c>
      <c r="I38" s="331">
        <f>VLOOKUP(A38,'Open Int.'!$A$4:$D$196,4,FALSE)</f>
        <v>0.01</v>
      </c>
    </row>
    <row r="39" spans="1:9" s="69" customFormat="1" ht="13.5">
      <c r="A39" s="201" t="s">
        <v>215</v>
      </c>
      <c r="B39" s="179">
        <f>VLOOKUP(A39,Margins!$A$2:$M$196,2,FALSE)</f>
        <v>3350</v>
      </c>
      <c r="C39" s="272">
        <f>VLOOKUP(A39,Basis!$A$3:$G$195,2,FALSE)</f>
        <v>117.5</v>
      </c>
      <c r="D39" s="273">
        <f>VLOOKUP(A39,Basis!$A$3:$G$195,3,FALSE)</f>
        <v>118.2</v>
      </c>
      <c r="E39" s="374">
        <f>VLOOKUP(A39,Margins!$A$2:$M$196,7,FALSE)</f>
        <v>60752.25</v>
      </c>
      <c r="F39" s="69">
        <f>VLOOKUP(A39,'Open Int.'!$A$4:$D$196,2,FALSE)</f>
        <v>64819150</v>
      </c>
      <c r="G39" s="69">
        <f>VLOOKUP(A39,'Open Int.'!$A$4:$D$196,3,FALSE)</f>
        <v>3189200</v>
      </c>
      <c r="H39" s="69">
        <f t="shared" si="0"/>
        <v>61629950</v>
      </c>
      <c r="I39" s="331">
        <f>VLOOKUP(A39,'Open Int.'!$A$4:$D$196,4,FALSE)</f>
        <v>0.05</v>
      </c>
    </row>
    <row r="40" spans="1:9" s="69" customFormat="1" ht="13.5">
      <c r="A40" s="201" t="s">
        <v>210</v>
      </c>
      <c r="B40" s="179">
        <f>VLOOKUP(A40,Margins!$A$2:$M$196,2,FALSE)</f>
        <v>2700</v>
      </c>
      <c r="C40" s="272">
        <f>VLOOKUP(A40,Basis!$A$3:$G$195,2,FALSE)</f>
        <v>155.6</v>
      </c>
      <c r="D40" s="273">
        <f>VLOOKUP(A40,Basis!$A$3:$G$195,3,FALSE)</f>
        <v>155.65</v>
      </c>
      <c r="E40" s="374">
        <f>VLOOKUP(A40,Margins!$A$2:$M$196,7,FALSE)</f>
        <v>82809</v>
      </c>
      <c r="F40" s="69">
        <f>VLOOKUP(A40,'Open Int.'!$A$4:$D$196,2,FALSE)</f>
        <v>33874200</v>
      </c>
      <c r="G40" s="69">
        <f>VLOOKUP(A40,'Open Int.'!$A$4:$D$196,3,FALSE)</f>
        <v>-507600</v>
      </c>
      <c r="H40" s="69">
        <f t="shared" si="0"/>
        <v>34381800</v>
      </c>
      <c r="I40" s="331">
        <f>VLOOKUP(A40,'Open Int.'!$A$4:$D$196,4,FALSE)</f>
        <v>-0.01</v>
      </c>
    </row>
    <row r="41" spans="1:9" s="69" customFormat="1" ht="13.5">
      <c r="A41" s="201" t="s">
        <v>203</v>
      </c>
      <c r="B41" s="179">
        <f>VLOOKUP(A41,Margins!$A$2:$M$196,2,FALSE)</f>
        <v>600</v>
      </c>
      <c r="C41" s="272">
        <f>VLOOKUP(A41,Basis!$A$3:$G$195,2,FALSE)</f>
        <v>486.55</v>
      </c>
      <c r="D41" s="273">
        <f>VLOOKUP(A41,Basis!$A$3:$G$195,3,FALSE)</f>
        <v>489.15</v>
      </c>
      <c r="E41" s="374">
        <f>VLOOKUP(A41,Margins!$A$2:$M$196,7,FALSE)</f>
        <v>45652.5</v>
      </c>
      <c r="F41" s="69">
        <f>VLOOKUP(A41,'Open Int.'!$A$4:$D$196,2,FALSE)</f>
        <v>11756400</v>
      </c>
      <c r="G41" s="69">
        <f>VLOOKUP(A41,'Open Int.'!$A$4:$D$196,3,FALSE)</f>
        <v>391800</v>
      </c>
      <c r="H41" s="69">
        <f t="shared" si="0"/>
        <v>11364600</v>
      </c>
      <c r="I41" s="331">
        <f>VLOOKUP(A41,'Open Int.'!$A$4:$D$196,4,FALSE)</f>
        <v>0.03</v>
      </c>
    </row>
    <row r="42" spans="1:9" s="69" customFormat="1" ht="13.5">
      <c r="A42" s="193" t="s">
        <v>204</v>
      </c>
      <c r="B42" s="179">
        <f>VLOOKUP(A42,Margins!$A$2:$M$196,2,FALSE)</f>
        <v>250</v>
      </c>
      <c r="C42" s="272">
        <f>VLOOKUP(A42,Basis!$A$3:$G$195,2,FALSE)</f>
        <v>1595.75</v>
      </c>
      <c r="D42" s="273">
        <f>VLOOKUP(A42,Basis!$A$3:$G$195,3,FALSE)</f>
        <v>1600.5</v>
      </c>
      <c r="E42" s="374">
        <f>VLOOKUP(A42,Margins!$A$2:$M$196,7,FALSE)</f>
        <v>62361.875</v>
      </c>
      <c r="F42" s="69">
        <f>VLOOKUP(A42,'Open Int.'!$A$4:$D$196,2,FALSE)</f>
        <v>11797250</v>
      </c>
      <c r="G42" s="69">
        <f>VLOOKUP(A42,'Open Int.'!$A$4:$D$196,3,FALSE)</f>
        <v>161750</v>
      </c>
      <c r="H42" s="69">
        <f t="shared" si="0"/>
        <v>11635500</v>
      </c>
      <c r="I42" s="331">
        <f>VLOOKUP(A42,'Open Int.'!$A$4:$D$196,4,FALSE)</f>
        <v>0.01</v>
      </c>
    </row>
    <row r="43" spans="1:9" s="69" customFormat="1" ht="13.5">
      <c r="A43" s="201" t="s">
        <v>227</v>
      </c>
      <c r="B43" s="179">
        <f>VLOOKUP(A43,Margins!$A$2:$M$196,2,FALSE)</f>
        <v>188</v>
      </c>
      <c r="C43" s="272">
        <f>VLOOKUP(A43,Basis!$A$3:$G$195,2,FALSE)</f>
        <v>1354.05</v>
      </c>
      <c r="D43" s="273">
        <f>VLOOKUP(A43,Basis!$A$3:$G$195,3,FALSE)</f>
        <v>1347.9</v>
      </c>
      <c r="E43" s="374">
        <f>VLOOKUP(A43,Margins!$A$2:$M$196,7,FALSE)</f>
        <v>51019.02076</v>
      </c>
      <c r="F43" s="69">
        <f>VLOOKUP(A43,'Open Int.'!$A$4:$D$196,2,FALSE)</f>
        <v>1153004</v>
      </c>
      <c r="G43" s="69">
        <f>VLOOKUP(A43,'Open Int.'!$A$4:$D$196,3,FALSE)</f>
        <v>-26320</v>
      </c>
      <c r="H43" s="69">
        <f t="shared" si="0"/>
        <v>1179324</v>
      </c>
      <c r="I43" s="331">
        <f>VLOOKUP(A43,'Open Int.'!$A$4:$D$196,4,FALSE)</f>
        <v>-0.02</v>
      </c>
    </row>
    <row r="44" spans="1:9" s="69" customFormat="1" ht="13.5">
      <c r="A44" s="201" t="s">
        <v>150</v>
      </c>
      <c r="B44" s="179">
        <f>VLOOKUP(A44,Margins!$A$2:$M$196,2,FALSE)</f>
        <v>438</v>
      </c>
      <c r="C44" s="272">
        <f>VLOOKUP(A44,Basis!$A$3:$G$195,2,FALSE)</f>
        <v>659.9</v>
      </c>
      <c r="D44" s="273">
        <f>VLOOKUP(A44,Basis!$A$3:$G$195,3,FALSE)</f>
        <v>654.9</v>
      </c>
      <c r="E44" s="374">
        <f>VLOOKUP(A44,Margins!$A$2:$M$196,7,FALSE)</f>
        <v>51230.67</v>
      </c>
      <c r="F44" s="69">
        <f>VLOOKUP(A44,'Open Int.'!$A$4:$D$196,2,FALSE)</f>
        <v>4573596</v>
      </c>
      <c r="G44" s="69">
        <f>VLOOKUP(A44,'Open Int.'!$A$4:$D$196,3,FALSE)</f>
        <v>70080</v>
      </c>
      <c r="H44" s="69">
        <f t="shared" si="0"/>
        <v>4503516</v>
      </c>
      <c r="I44" s="331">
        <f>VLOOKUP(A44,'Open Int.'!$A$4:$D$196,4,FALSE)</f>
        <v>0.02</v>
      </c>
    </row>
    <row r="45" spans="1:9" s="69" customFormat="1" ht="13.5">
      <c r="A45" s="201" t="s">
        <v>151</v>
      </c>
      <c r="B45" s="179">
        <f>VLOOKUP(A45,Margins!$A$2:$M$196,2,FALSE)</f>
        <v>225</v>
      </c>
      <c r="C45" s="272">
        <f>VLOOKUP(A45,Basis!$A$3:$G$195,2,FALSE)</f>
        <v>983</v>
      </c>
      <c r="D45" s="273">
        <f>VLOOKUP(A45,Basis!$A$3:$G$195,3,FALSE)</f>
        <v>981.1</v>
      </c>
      <c r="E45" s="374">
        <f>VLOOKUP(A45,Margins!$A$2:$M$196,7,FALSE)</f>
        <v>35167.5</v>
      </c>
      <c r="F45" s="69">
        <f>VLOOKUP(A45,'Open Int.'!$A$4:$D$196,2,FALSE)</f>
        <v>2092950</v>
      </c>
      <c r="G45" s="69">
        <f>VLOOKUP(A45,'Open Int.'!$A$4:$D$196,3,FALSE)</f>
        <v>28800</v>
      </c>
      <c r="H45" s="69">
        <f t="shared" si="0"/>
        <v>2064150</v>
      </c>
      <c r="I45" s="331">
        <f>VLOOKUP(A45,'Open Int.'!$A$4:$D$196,4,FALSE)</f>
        <v>0.01</v>
      </c>
    </row>
    <row r="46" spans="1:9" s="69" customFormat="1" ht="13.5">
      <c r="A46" s="201" t="s">
        <v>228</v>
      </c>
      <c r="B46" s="179">
        <f>VLOOKUP(A46,Margins!$A$2:$M$196,2,FALSE)</f>
        <v>200</v>
      </c>
      <c r="C46" s="272">
        <f>VLOOKUP(A46,Basis!$A$3:$G$195,2,FALSE)</f>
        <v>1481.1</v>
      </c>
      <c r="D46" s="273">
        <f>VLOOKUP(A46,Basis!$A$3:$G$195,3,FALSE)</f>
        <v>1471.1</v>
      </c>
      <c r="E46" s="374">
        <f>VLOOKUP(A46,Margins!$A$2:$M$196,7,FALSE)</f>
        <v>54363</v>
      </c>
      <c r="F46" s="69">
        <f>VLOOKUP(A46,'Open Int.'!$A$4:$D$196,2,FALSE)</f>
        <v>2349200</v>
      </c>
      <c r="G46" s="69">
        <f>VLOOKUP(A46,'Open Int.'!$A$4:$D$196,3,FALSE)</f>
        <v>39000</v>
      </c>
      <c r="H46" s="69">
        <f t="shared" si="0"/>
        <v>2310200</v>
      </c>
      <c r="I46" s="331">
        <f>VLOOKUP(A46,'Open Int.'!$A$4:$D$196,4,FALSE)</f>
        <v>0.02</v>
      </c>
    </row>
    <row r="47" spans="1:9" s="69" customFormat="1" ht="13.5">
      <c r="A47" s="201" t="s">
        <v>305</v>
      </c>
      <c r="B47" s="179">
        <f>VLOOKUP(A47,Margins!$A$2:$M$196,2,FALSE)</f>
        <v>412</v>
      </c>
      <c r="C47" s="272">
        <f>VLOOKUP(A47,Basis!$A$3:$G$195,2,FALSE)</f>
        <v>776.75</v>
      </c>
      <c r="D47" s="273">
        <f>VLOOKUP(A47,Basis!$A$3:$G$195,3,FALSE)</f>
        <v>769.5</v>
      </c>
      <c r="E47" s="374">
        <f>VLOOKUP(A47,Margins!$A$2:$M$196,7,FALSE)</f>
        <v>48841.57</v>
      </c>
      <c r="F47" s="69">
        <f>VLOOKUP(A47,'Open Int.'!$A$4:$D$196,2,FALSE)</f>
        <v>6315960</v>
      </c>
      <c r="G47" s="69">
        <f>VLOOKUP(A47,'Open Int.'!$A$4:$D$196,3,FALSE)</f>
        <v>277688</v>
      </c>
      <c r="H47" s="69">
        <f t="shared" si="0"/>
        <v>6038272</v>
      </c>
      <c r="I47" s="331">
        <f>VLOOKUP(A47,'Open Int.'!$A$4:$D$196,4,FALSE)</f>
        <v>0.05</v>
      </c>
    </row>
    <row r="48" spans="1:9" s="69" customFormat="1" ht="13.5">
      <c r="A48" s="201" t="s">
        <v>306</v>
      </c>
      <c r="B48" s="179">
        <f>VLOOKUP(A48,Margins!$A$2:$M$196,2,FALSE)</f>
        <v>400</v>
      </c>
      <c r="C48" s="272">
        <f>VLOOKUP(A48,Basis!$A$3:$G$195,2,FALSE)</f>
        <v>668.8</v>
      </c>
      <c r="D48" s="273">
        <f>VLOOKUP(A48,Basis!$A$3:$G$195,3,FALSE)</f>
        <v>666.8</v>
      </c>
      <c r="E48" s="374">
        <f>VLOOKUP(A48,Margins!$A$2:$M$196,7,FALSE)</f>
        <v>42044</v>
      </c>
      <c r="F48" s="69">
        <f>VLOOKUP(A48,'Open Int.'!$A$4:$D$196,2,FALSE)</f>
        <v>2030000</v>
      </c>
      <c r="G48" s="69">
        <f>VLOOKUP(A48,'Open Int.'!$A$4:$D$196,3,FALSE)</f>
        <v>30400</v>
      </c>
      <c r="H48" s="69">
        <f t="shared" si="0"/>
        <v>1999600</v>
      </c>
      <c r="I48" s="331">
        <f>VLOOKUP(A48,'Open Int.'!$A$4:$D$196,4,FALSE)</f>
        <v>0.02</v>
      </c>
    </row>
    <row r="49" spans="1:9" s="69" customFormat="1" ht="13.5">
      <c r="A49" s="201" t="s">
        <v>185</v>
      </c>
      <c r="B49" s="179">
        <f>VLOOKUP(A49,Margins!$A$2:$M$196,2,FALSE)</f>
        <v>675</v>
      </c>
      <c r="C49" s="272">
        <f>VLOOKUP(A49,Basis!$A$3:$G$195,2,FALSE)</f>
        <v>682.5</v>
      </c>
      <c r="D49" s="273">
        <f>VLOOKUP(A49,Basis!$A$3:$G$195,3,FALSE)</f>
        <v>686.55</v>
      </c>
      <c r="E49" s="374">
        <f>VLOOKUP(A49,Margins!$A$2:$M$196,7,FALSE)</f>
        <v>72694.125</v>
      </c>
      <c r="F49" s="69">
        <f>VLOOKUP(A49,'Open Int.'!$A$4:$D$196,2,FALSE)</f>
        <v>10906650</v>
      </c>
      <c r="G49" s="69">
        <f>VLOOKUP(A49,'Open Int.'!$A$4:$D$196,3,FALSE)</f>
        <v>273375</v>
      </c>
      <c r="H49" s="69">
        <f t="shared" si="0"/>
        <v>10633275</v>
      </c>
      <c r="I49" s="331">
        <f>VLOOKUP(A49,'Open Int.'!$A$4:$D$196,4,FALSE)</f>
        <v>0.03</v>
      </c>
    </row>
    <row r="50" spans="1:9" ht="13.5">
      <c r="A50" s="201" t="s">
        <v>118</v>
      </c>
      <c r="B50" s="179">
        <f>VLOOKUP(A50,Margins!$A$2:$M$196,2,FALSE)</f>
        <v>250</v>
      </c>
      <c r="C50" s="272">
        <f>VLOOKUP(A50,Basis!$A$3:$G$195,2,FALSE)</f>
        <v>1182.2</v>
      </c>
      <c r="D50" s="273">
        <f>VLOOKUP(A50,Basis!$A$3:$G$195,3,FALSE)</f>
        <v>1173.75</v>
      </c>
      <c r="E50" s="374">
        <f>VLOOKUP(A50,Margins!$A$2:$M$196,7,FALSE)</f>
        <v>45762.5</v>
      </c>
      <c r="F50" s="69">
        <f>VLOOKUP(A50,'Open Int.'!$A$4:$D$196,2,FALSE)</f>
        <v>5202250</v>
      </c>
      <c r="G50" s="69">
        <f>VLOOKUP(A50,'Open Int.'!$A$4:$D$196,3,FALSE)</f>
        <v>-104750</v>
      </c>
      <c r="H50" s="69">
        <f t="shared" si="0"/>
        <v>5307000</v>
      </c>
      <c r="I50" s="331">
        <f>VLOOKUP(A50,'Open Int.'!$A$4:$D$196,4,FALSE)</f>
        <v>-0.02</v>
      </c>
    </row>
    <row r="51" spans="1:9" ht="13.5">
      <c r="A51" s="201" t="s">
        <v>155</v>
      </c>
      <c r="B51" s="179">
        <f>VLOOKUP(A51,Margins!$A$2:$M$196,2,FALSE)</f>
        <v>525</v>
      </c>
      <c r="C51" s="272">
        <f>VLOOKUP(A51,Basis!$A$3:$G$195,2,FALSE)</f>
        <v>487.45</v>
      </c>
      <c r="D51" s="273">
        <f>VLOOKUP(A51,Basis!$A$3:$G$195,3,FALSE)</f>
        <v>481.95</v>
      </c>
      <c r="E51" s="374">
        <f>VLOOKUP(A51,Margins!$A$2:$M$196,7,FALSE)</f>
        <v>40394.8125</v>
      </c>
      <c r="F51" s="69">
        <f>VLOOKUP(A51,'Open Int.'!$A$4:$D$196,2,FALSE)</f>
        <v>2069550</v>
      </c>
      <c r="G51" s="69">
        <f>VLOOKUP(A51,'Open Int.'!$A$4:$D$196,3,FALSE)</f>
        <v>-2100</v>
      </c>
      <c r="H51" s="69">
        <f t="shared" si="0"/>
        <v>2071650</v>
      </c>
      <c r="I51" s="331">
        <f>VLOOKUP(A51,'Open Int.'!$A$4:$D$196,4,FALSE)</f>
        <v>0</v>
      </c>
    </row>
    <row r="52" spans="1:9" ht="13.5">
      <c r="A52" s="201" t="s">
        <v>38</v>
      </c>
      <c r="B52" s="179">
        <f>VLOOKUP(A52,Margins!$A$2:$M$196,2,FALSE)</f>
        <v>600</v>
      </c>
      <c r="C52" s="272">
        <f>VLOOKUP(A52,Basis!$A$3:$G$195,2,FALSE)</f>
        <v>505.15</v>
      </c>
      <c r="D52" s="273">
        <f>VLOOKUP(A52,Basis!$A$3:$G$195,3,FALSE)</f>
        <v>504.8</v>
      </c>
      <c r="E52" s="374">
        <f>VLOOKUP(A52,Margins!$A$2:$M$196,7,FALSE)</f>
        <v>47722.5</v>
      </c>
      <c r="F52" s="69">
        <f>VLOOKUP(A52,'Open Int.'!$A$4:$D$196,2,FALSE)</f>
        <v>8758200</v>
      </c>
      <c r="G52" s="69">
        <f>VLOOKUP(A52,'Open Int.'!$A$4:$D$196,3,FALSE)</f>
        <v>414000</v>
      </c>
      <c r="H52" s="69">
        <f t="shared" si="0"/>
        <v>8344200</v>
      </c>
      <c r="I52" s="331">
        <f>VLOOKUP(A52,'Open Int.'!$A$4:$D$196,4,FALSE)</f>
        <v>0.05</v>
      </c>
    </row>
    <row r="53" spans="1:9" ht="14.25" thickBot="1">
      <c r="A53" s="201" t="s">
        <v>392</v>
      </c>
      <c r="B53" s="179">
        <f>VLOOKUP(A53,Margins!$A$2:$M$196,2,FALSE)</f>
        <v>700</v>
      </c>
      <c r="C53" s="166">
        <f>VLOOKUP(A53,Basis!$A$3:$G$195,2,FALSE)</f>
        <v>333.95</v>
      </c>
      <c r="D53" s="273">
        <f>VLOOKUP(A53,Basis!$A$3:$G$195,3,FALSE)</f>
        <v>336.05</v>
      </c>
      <c r="E53" s="374">
        <f>VLOOKUP(A53,Margins!$A$2:$M$196,7,FALSE)</f>
        <v>38694.25</v>
      </c>
      <c r="F53" s="69">
        <f>VLOOKUP(A53,'Open Int.'!$A$4:$D$196,2,FALSE)</f>
        <v>4626300</v>
      </c>
      <c r="G53" s="69">
        <f>VLOOKUP(A53,'Open Int.'!$A$4:$D$196,3,FALSE)</f>
        <v>-36400</v>
      </c>
      <c r="H53" s="69">
        <f t="shared" si="0"/>
        <v>4662700</v>
      </c>
      <c r="I53" s="331">
        <f>VLOOKUP(A53,'Open Int.'!$A$4:$D$196,4,FALSE)</f>
        <v>-0.01</v>
      </c>
    </row>
    <row r="54" spans="6:8" ht="11.25" hidden="1">
      <c r="F54" s="70">
        <f>SUM(F4:F53)</f>
        <v>462801430</v>
      </c>
      <c r="G54" s="70">
        <f>F54-H54</f>
        <v>22882594</v>
      </c>
      <c r="H54" s="70">
        <f>SUM(H4:H53)</f>
        <v>439918836</v>
      </c>
    </row>
    <row r="57" spans="1:3" ht="14.25" thickBot="1">
      <c r="A57" s="421" t="s">
        <v>464</v>
      </c>
      <c r="B57" s="422"/>
      <c r="C57" s="422"/>
    </row>
    <row r="58" spans="1:3" ht="13.5">
      <c r="A58" s="201" t="s">
        <v>59</v>
      </c>
      <c r="B58" s="201" t="s">
        <v>465</v>
      </c>
      <c r="C58" s="201" t="s">
        <v>466</v>
      </c>
    </row>
    <row r="59" spans="1:3" ht="11.25">
      <c r="A59" s="384">
        <f>F54</f>
        <v>462801430</v>
      </c>
      <c r="B59" s="385">
        <f>G54</f>
        <v>22882594</v>
      </c>
      <c r="C59" s="386">
        <f>(F54-H54)/H54</f>
        <v>0.05201549042105576</v>
      </c>
    </row>
  </sheetData>
  <mergeCells count="3">
    <mergeCell ref="A1:E1"/>
    <mergeCell ref="F1:I1"/>
    <mergeCell ref="A57:C5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90"/>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D232" sqref="D232"/>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3" t="s">
        <v>26</v>
      </c>
      <c r="B1" s="424"/>
      <c r="C1" s="424"/>
      <c r="D1" s="424"/>
      <c r="E1" s="424"/>
      <c r="F1" s="424"/>
      <c r="G1" s="424"/>
      <c r="H1" s="424"/>
      <c r="I1" s="424"/>
      <c r="J1" s="424"/>
      <c r="K1" s="425"/>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278</v>
      </c>
      <c r="B3" s="234">
        <f>'Open Int.'!K9</f>
        <v>1024000</v>
      </c>
      <c r="C3" s="236">
        <f>'Open Int.'!R9</f>
        <v>309.6832</v>
      </c>
      <c r="D3" s="239">
        <f>B3/H3</f>
        <v>0.36812471375068034</v>
      </c>
      <c r="E3" s="240">
        <f>'Open Int.'!B9/'Open Int.'!K9</f>
        <v>0.99609375</v>
      </c>
      <c r="F3" s="241">
        <f>'Open Int.'!E9/'Open Int.'!K9</f>
        <v>0.00390625</v>
      </c>
      <c r="G3" s="242">
        <f>'Open Int.'!H9/'Open Int.'!K9</f>
        <v>0</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Some sign of build up Gross exposure crosses 30%</v>
      </c>
      <c r="M3"/>
      <c r="N3"/>
    </row>
    <row r="4" spans="1:11" s="7" customFormat="1" ht="15">
      <c r="A4" s="201" t="s">
        <v>134</v>
      </c>
      <c r="B4" s="235">
        <f>'Open Int.'!K10</f>
        <v>2112500</v>
      </c>
      <c r="C4" s="237">
        <f>'Open Int.'!R10</f>
        <v>227.34725</v>
      </c>
      <c r="D4" s="161">
        <f aca="true" t="shared" si="0" ref="D4:D68">B4/H4</f>
        <v>0.5203813354426123</v>
      </c>
      <c r="E4" s="243">
        <f>'Open Int.'!B10/'Open Int.'!K10</f>
        <v>0.9898224852071006</v>
      </c>
      <c r="F4" s="228">
        <f>'Open Int.'!E10/'Open Int.'!K10</f>
        <v>0.008520710059171597</v>
      </c>
      <c r="G4" s="244">
        <f>'Open Int.'!H10/'Open Int.'!K10</f>
        <v>0.0016568047337278107</v>
      </c>
      <c r="H4" s="247">
        <v>4059523</v>
      </c>
      <c r="I4" s="231">
        <v>734000</v>
      </c>
      <c r="J4" s="354">
        <v>367000</v>
      </c>
      <c r="K4" s="117" t="str">
        <f aca="true" t="shared" si="1" ref="K4:K68">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building up andcrpsses 40% mark</v>
      </c>
    </row>
    <row r="5" spans="1:14" s="7" customFormat="1" ht="15">
      <c r="A5" s="201" t="s">
        <v>398</v>
      </c>
      <c r="B5" s="235">
        <f>'Open Int.'!K11</f>
        <v>539800</v>
      </c>
      <c r="C5" s="237">
        <f>'Open Int.'!R11</f>
        <v>84.845764</v>
      </c>
      <c r="D5" s="161">
        <f t="shared" si="0"/>
        <v>0.05041903937999713</v>
      </c>
      <c r="E5" s="243">
        <f>'Open Int.'!B11/'Open Int.'!K11</f>
        <v>0.9974064468321601</v>
      </c>
      <c r="F5" s="228">
        <f>'Open Int.'!E11/'Open Int.'!K11</f>
        <v>0.002593553167839941</v>
      </c>
      <c r="G5" s="244">
        <f>'Open Int.'!H11/'Open Int.'!K11</f>
        <v>0</v>
      </c>
      <c r="H5" s="247">
        <v>10706273</v>
      </c>
      <c r="I5" s="231">
        <v>2141200</v>
      </c>
      <c r="J5" s="354">
        <v>1070600</v>
      </c>
      <c r="K5" s="117" t="str">
        <f t="shared" si="1"/>
        <v>Gross Exposure is less then 30%</v>
      </c>
      <c r="M5"/>
      <c r="N5"/>
    </row>
    <row r="6" spans="1:14" s="7" customFormat="1" ht="15">
      <c r="A6" s="201" t="s">
        <v>0</v>
      </c>
      <c r="B6" s="235">
        <f>'Open Int.'!K12</f>
        <v>3676500</v>
      </c>
      <c r="C6" s="237">
        <f>'Open Int.'!R12</f>
        <v>421.73131499999994</v>
      </c>
      <c r="D6" s="161">
        <f t="shared" si="0"/>
        <v>0.1585747808517232</v>
      </c>
      <c r="E6" s="243">
        <f>'Open Int.'!B12/'Open Int.'!K12</f>
        <v>0.9024887800897593</v>
      </c>
      <c r="F6" s="228">
        <f>'Open Int.'!E12/'Open Int.'!K12</f>
        <v>0.06303549571603427</v>
      </c>
      <c r="G6" s="244">
        <f>'Open Int.'!H12/'Open Int.'!K12</f>
        <v>0.03447572419420645</v>
      </c>
      <c r="H6" s="165">
        <v>23184645</v>
      </c>
      <c r="I6" s="230">
        <v>3574500</v>
      </c>
      <c r="J6" s="355">
        <v>1787250</v>
      </c>
      <c r="K6" s="117" t="str">
        <f t="shared" si="1"/>
        <v>Gross Exposure is less then 30%</v>
      </c>
      <c r="M6"/>
      <c r="N6"/>
    </row>
    <row r="7" spans="1:14" s="7" customFormat="1" ht="27">
      <c r="A7" s="201" t="s">
        <v>399</v>
      </c>
      <c r="B7" s="235">
        <f>'Open Int.'!K13</f>
        <v>2350350</v>
      </c>
      <c r="C7" s="237">
        <f>'Open Int.'!R13</f>
        <v>125.97876</v>
      </c>
      <c r="D7" s="161">
        <f t="shared" si="0"/>
        <v>0.6548486410431439</v>
      </c>
      <c r="E7" s="243">
        <f>'Open Int.'!B13/'Open Int.'!K13</f>
        <v>0.9890867317633544</v>
      </c>
      <c r="F7" s="228">
        <f>'Open Int.'!E13/'Open Int.'!K13</f>
        <v>0.010721807390388666</v>
      </c>
      <c r="G7" s="244">
        <f>'Open Int.'!H13/'Open Int.'!K13</f>
        <v>0.00019146084625694046</v>
      </c>
      <c r="H7" s="165">
        <v>3589150</v>
      </c>
      <c r="I7" s="230">
        <v>717750</v>
      </c>
      <c r="J7" s="355">
        <v>717750</v>
      </c>
      <c r="K7" s="117" t="str">
        <f t="shared" si="1"/>
        <v>Gross exposure is Substantial as Open interest has crossed 60%</v>
      </c>
      <c r="M7"/>
      <c r="N7"/>
    </row>
    <row r="8" spans="1:14" s="7" customFormat="1" ht="27">
      <c r="A8" s="201" t="s">
        <v>400</v>
      </c>
      <c r="B8" s="235">
        <f>'Open Int.'!K14</f>
        <v>775200</v>
      </c>
      <c r="C8" s="237">
        <f>'Open Int.'!R14</f>
        <v>126.663804</v>
      </c>
      <c r="D8" s="161">
        <f t="shared" si="0"/>
        <v>0.6786332089055727</v>
      </c>
      <c r="E8" s="243">
        <f>'Open Int.'!B14/'Open Int.'!K14</f>
        <v>1</v>
      </c>
      <c r="F8" s="228">
        <f>'Open Int.'!E14/'Open Int.'!K14</f>
        <v>0</v>
      </c>
      <c r="G8" s="244">
        <f>'Open Int.'!H14/'Open Int.'!K14</f>
        <v>0</v>
      </c>
      <c r="H8" s="165">
        <v>1142296</v>
      </c>
      <c r="I8" s="230">
        <v>228400</v>
      </c>
      <c r="J8" s="355">
        <v>228400</v>
      </c>
      <c r="K8" s="117" t="str">
        <f t="shared" si="1"/>
        <v>Gross exposure is Substantial as Open interest has crossed 60%</v>
      </c>
      <c r="M8"/>
      <c r="N8"/>
    </row>
    <row r="9" spans="1:14" s="7" customFormat="1" ht="15">
      <c r="A9" s="201" t="s">
        <v>401</v>
      </c>
      <c r="B9" s="235">
        <f>'Open Int.'!K15</f>
        <v>3751900</v>
      </c>
      <c r="C9" s="237">
        <f>'Open Int.'!R15</f>
        <v>53.989841</v>
      </c>
      <c r="D9" s="161">
        <f t="shared" si="0"/>
        <v>0.24055839245775482</v>
      </c>
      <c r="E9" s="243">
        <f>'Open Int.'!B15/'Open Int.'!K15</f>
        <v>0.8753964657906661</v>
      </c>
      <c r="F9" s="228">
        <f>'Open Int.'!E15/'Open Int.'!K15</f>
        <v>0.11191662890801994</v>
      </c>
      <c r="G9" s="244">
        <f>'Open Int.'!H15/'Open Int.'!K15</f>
        <v>0.012686905301314002</v>
      </c>
      <c r="H9" s="165">
        <v>15596629</v>
      </c>
      <c r="I9" s="230">
        <v>3117800</v>
      </c>
      <c r="J9" s="355">
        <v>3117800</v>
      </c>
      <c r="K9" s="117" t="str">
        <f t="shared" si="1"/>
        <v>Gross Exposure is less then 30%</v>
      </c>
      <c r="M9"/>
      <c r="N9"/>
    </row>
    <row r="10" spans="1:14" s="7" customFormat="1" ht="15">
      <c r="A10" s="201" t="s">
        <v>135</v>
      </c>
      <c r="B10" s="235">
        <f>'Open Int.'!K16</f>
        <v>8192800</v>
      </c>
      <c r="C10" s="237">
        <f>'Open Int.'!R16</f>
        <v>83.607524</v>
      </c>
      <c r="D10" s="161">
        <f t="shared" si="0"/>
        <v>0.20482</v>
      </c>
      <c r="E10" s="243">
        <f>'Open Int.'!B16/'Open Int.'!K16</f>
        <v>0.8723086124401914</v>
      </c>
      <c r="F10" s="228">
        <f>'Open Int.'!E16/'Open Int.'!K16</f>
        <v>0.11722488038277512</v>
      </c>
      <c r="G10" s="244">
        <f>'Open Int.'!H16/'Open Int.'!K16</f>
        <v>0.010466507177033494</v>
      </c>
      <c r="H10" s="188">
        <v>40000000</v>
      </c>
      <c r="I10" s="168">
        <v>7999250</v>
      </c>
      <c r="J10" s="356">
        <v>6323450</v>
      </c>
      <c r="K10" s="367" t="str">
        <f t="shared" si="1"/>
        <v>Gross Exposure is less then 30%</v>
      </c>
      <c r="M10"/>
      <c r="N10"/>
    </row>
    <row r="11" spans="1:14" s="7" customFormat="1" ht="15">
      <c r="A11" s="201" t="s">
        <v>174</v>
      </c>
      <c r="B11" s="235">
        <f>'Open Int.'!K17</f>
        <v>7534150</v>
      </c>
      <c r="C11" s="237">
        <f>'Open Int.'!R17</f>
        <v>43.246021</v>
      </c>
      <c r="D11" s="161">
        <f t="shared" si="0"/>
        <v>0.3155942380023274</v>
      </c>
      <c r="E11" s="243">
        <f>'Open Int.'!B17/'Open Int.'!K17</f>
        <v>0.9457536682970209</v>
      </c>
      <c r="F11" s="228">
        <f>'Open Int.'!E17/'Open Int.'!K17</f>
        <v>0.05380168963983993</v>
      </c>
      <c r="G11" s="244">
        <f>'Open Int.'!H17/'Open Int.'!K17</f>
        <v>0.00044464206313917296</v>
      </c>
      <c r="H11" s="247">
        <v>23872901</v>
      </c>
      <c r="I11" s="231">
        <v>4773750</v>
      </c>
      <c r="J11" s="354">
        <v>4773750</v>
      </c>
      <c r="K11" s="117" t="str">
        <f t="shared" si="1"/>
        <v>Some sign of build up Gross exposure crosses 30%</v>
      </c>
      <c r="M11"/>
      <c r="N11"/>
    </row>
    <row r="12" spans="1:14" s="7" customFormat="1" ht="15">
      <c r="A12" s="201" t="s">
        <v>279</v>
      </c>
      <c r="B12" s="235">
        <f>'Open Int.'!K18</f>
        <v>1489200</v>
      </c>
      <c r="C12" s="237">
        <f>'Open Int.'!R18</f>
        <v>60.53598</v>
      </c>
      <c r="D12" s="161">
        <f t="shared" si="0"/>
        <v>0.08639097357034889</v>
      </c>
      <c r="E12" s="243">
        <f>'Open Int.'!B18/'Open Int.'!K18</f>
        <v>1</v>
      </c>
      <c r="F12" s="228">
        <f>'Open Int.'!E18/'Open Int.'!K18</f>
        <v>0</v>
      </c>
      <c r="G12" s="244">
        <f>'Open Int.'!H18/'Open Int.'!K18</f>
        <v>0</v>
      </c>
      <c r="H12" s="247">
        <v>17237912</v>
      </c>
      <c r="I12" s="231">
        <v>3447000</v>
      </c>
      <c r="J12" s="354">
        <v>1723200</v>
      </c>
      <c r="K12" s="117" t="str">
        <f t="shared" si="1"/>
        <v>Gross Exposure is less then 30%</v>
      </c>
      <c r="M12"/>
      <c r="N12"/>
    </row>
    <row r="13" spans="1:14" s="7" customFormat="1" ht="15">
      <c r="A13" s="201" t="s">
        <v>75</v>
      </c>
      <c r="B13" s="235">
        <f>'Open Int.'!K19</f>
        <v>5708600</v>
      </c>
      <c r="C13" s="237">
        <f>'Open Int.'!R19</f>
        <v>54.51713</v>
      </c>
      <c r="D13" s="161">
        <f t="shared" si="0"/>
        <v>0.12145957446808511</v>
      </c>
      <c r="E13" s="243">
        <f>'Open Int.'!B19/'Open Int.'!K19</f>
        <v>0.8944399677679291</v>
      </c>
      <c r="F13" s="228">
        <f>'Open Int.'!E19/'Open Int.'!K19</f>
        <v>0.09226430298146655</v>
      </c>
      <c r="G13" s="244">
        <f>'Open Int.'!H19/'Open Int.'!K19</f>
        <v>0.01329572925060435</v>
      </c>
      <c r="H13" s="165">
        <v>47000000</v>
      </c>
      <c r="I13" s="230">
        <v>9397800</v>
      </c>
      <c r="J13" s="355">
        <v>6129500</v>
      </c>
      <c r="K13" s="117" t="str">
        <f t="shared" si="1"/>
        <v>Gross Exposure is less then 30%</v>
      </c>
      <c r="M13"/>
      <c r="N13"/>
    </row>
    <row r="14" spans="1:14" s="7" customFormat="1" ht="15">
      <c r="A14" s="201" t="s">
        <v>402</v>
      </c>
      <c r="B14" s="235">
        <f>'Open Int.'!K20</f>
        <v>1738100</v>
      </c>
      <c r="C14" s="237">
        <f>'Open Int.'!R20</f>
        <v>52.8295495</v>
      </c>
      <c r="D14" s="161">
        <f t="shared" si="0"/>
        <v>0.4519587435853764</v>
      </c>
      <c r="E14" s="243">
        <f>'Open Int.'!B20/'Open Int.'!K20</f>
        <v>0.9966342557965595</v>
      </c>
      <c r="F14" s="228">
        <f>'Open Int.'!E20/'Open Int.'!K20</f>
        <v>0.002617801047120419</v>
      </c>
      <c r="G14" s="244">
        <f>'Open Int.'!H20/'Open Int.'!K20</f>
        <v>0.0007479431563201197</v>
      </c>
      <c r="H14" s="165">
        <v>3845705</v>
      </c>
      <c r="I14" s="230">
        <v>768950</v>
      </c>
      <c r="J14" s="355">
        <v>768950</v>
      </c>
      <c r="K14" s="117" t="str">
        <f t="shared" si="1"/>
        <v>Gross exposure is building up andcrpsses 40% mark</v>
      </c>
      <c r="M14"/>
      <c r="N14"/>
    </row>
    <row r="15" spans="1:14" s="7" customFormat="1" ht="15">
      <c r="A15" s="201" t="s">
        <v>403</v>
      </c>
      <c r="B15" s="235">
        <f>'Open Int.'!K21</f>
        <v>1695600</v>
      </c>
      <c r="C15" s="237">
        <f>'Open Int.'!R21</f>
        <v>144.38034</v>
      </c>
      <c r="D15" s="161">
        <f t="shared" si="0"/>
        <v>0.3773836867688692</v>
      </c>
      <c r="E15" s="243">
        <f>'Open Int.'!B21/'Open Int.'!K21</f>
        <v>0.9988204765274828</v>
      </c>
      <c r="F15" s="228">
        <f>'Open Int.'!E21/'Open Int.'!K21</f>
        <v>0.0011795234725171032</v>
      </c>
      <c r="G15" s="244">
        <f>'Open Int.'!H21/'Open Int.'!K21</f>
        <v>0</v>
      </c>
      <c r="H15" s="165">
        <v>4493040</v>
      </c>
      <c r="I15" s="230">
        <v>898400</v>
      </c>
      <c r="J15" s="355">
        <v>898400</v>
      </c>
      <c r="K15" s="117" t="str">
        <f t="shared" si="1"/>
        <v>Some sign of build up Gross exposure crosses 30%</v>
      </c>
      <c r="M15"/>
      <c r="N15"/>
    </row>
    <row r="16" spans="1:14" s="7" customFormat="1" ht="15">
      <c r="A16" s="201" t="s">
        <v>88</v>
      </c>
      <c r="B16" s="235">
        <f>'Open Int.'!K22</f>
        <v>26406300</v>
      </c>
      <c r="C16" s="237">
        <f>'Open Int.'!R22</f>
        <v>135.464319</v>
      </c>
      <c r="D16" s="161">
        <f t="shared" si="0"/>
        <v>0.9592093293108461</v>
      </c>
      <c r="E16" s="243">
        <f>'Open Int.'!B22/'Open Int.'!K22</f>
        <v>0.8459534277804918</v>
      </c>
      <c r="F16" s="228">
        <f>'Open Int.'!E22/'Open Int.'!K22</f>
        <v>0.13548282038755902</v>
      </c>
      <c r="G16" s="244">
        <f>'Open Int.'!H22/'Open Int.'!K22</f>
        <v>0.018563751831949193</v>
      </c>
      <c r="H16" s="165">
        <v>27529236</v>
      </c>
      <c r="I16" s="230">
        <v>5504000</v>
      </c>
      <c r="J16" s="355">
        <v>5504000</v>
      </c>
      <c r="K16" s="367" t="str">
        <f t="shared" si="1"/>
        <v>Gross exposure has crossed 80%,Margin double</v>
      </c>
      <c r="M16"/>
      <c r="N16"/>
    </row>
    <row r="17" spans="1:14" s="7" customFormat="1" ht="15">
      <c r="A17" s="201" t="s">
        <v>136</v>
      </c>
      <c r="B17" s="235">
        <f>'Open Int.'!K23</f>
        <v>24701075</v>
      </c>
      <c r="C17" s="237">
        <f>'Open Int.'!R23</f>
        <v>95.963676375</v>
      </c>
      <c r="D17" s="161">
        <f t="shared" si="0"/>
        <v>0.1955637742251307</v>
      </c>
      <c r="E17" s="243">
        <f>'Open Int.'!B23/'Open Int.'!K23</f>
        <v>0.7610670790643727</v>
      </c>
      <c r="F17" s="228">
        <f>'Open Int.'!E23/'Open Int.'!K23</f>
        <v>0.2080030929827953</v>
      </c>
      <c r="G17" s="244">
        <f>'Open Int.'!H23/'Open Int.'!K23</f>
        <v>0.03092982795283201</v>
      </c>
      <c r="H17" s="247">
        <v>126307007</v>
      </c>
      <c r="I17" s="231">
        <v>25259750</v>
      </c>
      <c r="J17" s="354">
        <v>12835200</v>
      </c>
      <c r="K17" s="117" t="str">
        <f t="shared" si="1"/>
        <v>Gross Exposure is less then 30%</v>
      </c>
      <c r="M17"/>
      <c r="N17"/>
    </row>
    <row r="18" spans="1:14" s="7" customFormat="1" ht="15">
      <c r="A18" s="201" t="s">
        <v>157</v>
      </c>
      <c r="B18" s="235">
        <f>'Open Int.'!K24</f>
        <v>2058700</v>
      </c>
      <c r="C18" s="237">
        <f>'Open Int.'!R24</f>
        <v>147.505855</v>
      </c>
      <c r="D18" s="161">
        <f t="shared" si="0"/>
        <v>0.43549346865566063</v>
      </c>
      <c r="E18" s="243">
        <f>'Open Int.'!B24/'Open Int.'!K24</f>
        <v>0.9991499489969398</v>
      </c>
      <c r="F18" s="228">
        <f>'Open Int.'!E24/'Open Int.'!K24</f>
        <v>0.0008500510030601836</v>
      </c>
      <c r="G18" s="244">
        <f>'Open Int.'!H24/'Open Int.'!K24</f>
        <v>0</v>
      </c>
      <c r="H18" s="247">
        <v>4727281</v>
      </c>
      <c r="I18" s="231">
        <v>945350</v>
      </c>
      <c r="J18" s="354">
        <v>729750</v>
      </c>
      <c r="K18" s="117" t="str">
        <f t="shared" si="1"/>
        <v>Gross exposure is building up andcrpsses 40% mark</v>
      </c>
      <c r="M18"/>
      <c r="N18"/>
    </row>
    <row r="19" spans="1:14" s="7" customFormat="1" ht="15">
      <c r="A19" s="201" t="s">
        <v>193</v>
      </c>
      <c r="B19" s="235">
        <f>'Open Int.'!K25</f>
        <v>1400100</v>
      </c>
      <c r="C19" s="237">
        <f>'Open Int.'!R25</f>
        <v>333.7348365</v>
      </c>
      <c r="D19" s="161">
        <f t="shared" si="0"/>
        <v>0.10147612575009056</v>
      </c>
      <c r="E19" s="243">
        <f>'Open Int.'!B25/'Open Int.'!K25</f>
        <v>0.9554317548746518</v>
      </c>
      <c r="F19" s="228">
        <f>'Open Int.'!E25/'Open Int.'!K25</f>
        <v>0.03999714306120991</v>
      </c>
      <c r="G19" s="244">
        <f>'Open Int.'!H25/'Open Int.'!K25</f>
        <v>0.004571102064138276</v>
      </c>
      <c r="H19" s="247">
        <v>13797334</v>
      </c>
      <c r="I19" s="231">
        <v>1225700</v>
      </c>
      <c r="J19" s="354">
        <v>612800</v>
      </c>
      <c r="K19" s="117" t="str">
        <f t="shared" si="1"/>
        <v>Gross Exposure is less then 30%</v>
      </c>
      <c r="M19"/>
      <c r="N19"/>
    </row>
    <row r="20" spans="1:14" s="7" customFormat="1" ht="15">
      <c r="A20" s="201" t="s">
        <v>280</v>
      </c>
      <c r="B20" s="235">
        <f>'Open Int.'!K26</f>
        <v>10831900</v>
      </c>
      <c r="C20" s="237">
        <f>'Open Int.'!R26</f>
        <v>175.47678</v>
      </c>
      <c r="D20" s="161">
        <f t="shared" si="0"/>
        <v>0.6610893451700667</v>
      </c>
      <c r="E20" s="243">
        <f>'Open Int.'!B26/'Open Int.'!K26</f>
        <v>0.9014208033678303</v>
      </c>
      <c r="F20" s="228">
        <f>'Open Int.'!E26/'Open Int.'!K26</f>
        <v>0.09419400105244694</v>
      </c>
      <c r="G20" s="244">
        <f>'Open Int.'!H26/'Open Int.'!K26</f>
        <v>0.004385195579722855</v>
      </c>
      <c r="H20" s="247">
        <v>16384926</v>
      </c>
      <c r="I20" s="231">
        <v>3275600</v>
      </c>
      <c r="J20" s="354">
        <v>3091300</v>
      </c>
      <c r="K20" s="117" t="str">
        <f t="shared" si="1"/>
        <v>Gross exposure is Substantial as Open interest has crossed 60%</v>
      </c>
      <c r="M20"/>
      <c r="N20"/>
    </row>
    <row r="21" spans="1:14" s="8" customFormat="1" ht="15">
      <c r="A21" s="201" t="s">
        <v>281</v>
      </c>
      <c r="B21" s="235">
        <f>'Open Int.'!K27</f>
        <v>17884800</v>
      </c>
      <c r="C21" s="237">
        <f>'Open Int.'!R27</f>
        <v>128.234016</v>
      </c>
      <c r="D21" s="161">
        <f t="shared" si="0"/>
        <v>0.5285544658342533</v>
      </c>
      <c r="E21" s="243">
        <f>'Open Int.'!B27/'Open Int.'!K27</f>
        <v>0.7981749865807837</v>
      </c>
      <c r="F21" s="228">
        <f>'Open Int.'!E27/'Open Int.'!K27</f>
        <v>0.16586151368760063</v>
      </c>
      <c r="G21" s="244">
        <f>'Open Int.'!H27/'Open Int.'!K27</f>
        <v>0.035963499731615674</v>
      </c>
      <c r="H21" s="248">
        <v>33837194</v>
      </c>
      <c r="I21" s="232">
        <v>6763200</v>
      </c>
      <c r="J21" s="355">
        <v>6763200</v>
      </c>
      <c r="K21" s="117" t="str">
        <f t="shared" si="1"/>
        <v>Gross exposure is building up andcrpsses 40% mark</v>
      </c>
      <c r="M21"/>
      <c r="N21"/>
    </row>
    <row r="22" spans="1:14" s="8" customFormat="1" ht="15">
      <c r="A22" s="201" t="s">
        <v>76</v>
      </c>
      <c r="B22" s="235">
        <f>'Open Int.'!K28</f>
        <v>7190400</v>
      </c>
      <c r="C22" s="237">
        <f>'Open Int.'!R28</f>
        <v>218.94768</v>
      </c>
      <c r="D22" s="161">
        <f t="shared" si="0"/>
        <v>0.21366170230468426</v>
      </c>
      <c r="E22" s="243">
        <f>'Open Int.'!B28/'Open Int.'!K28</f>
        <v>0.9922118380062306</v>
      </c>
      <c r="F22" s="228">
        <f>'Open Int.'!E28/'Open Int.'!K28</f>
        <v>0.006230529595015576</v>
      </c>
      <c r="G22" s="244">
        <f>'Open Int.'!H28/'Open Int.'!K28</f>
        <v>0.001557632398753894</v>
      </c>
      <c r="H22" s="248">
        <v>33653200</v>
      </c>
      <c r="I22" s="232">
        <v>6729800</v>
      </c>
      <c r="J22" s="355">
        <v>3364200</v>
      </c>
      <c r="K22" s="117" t="str">
        <f t="shared" si="1"/>
        <v>Gross Exposure is less then 30%</v>
      </c>
      <c r="M22"/>
      <c r="N22"/>
    </row>
    <row r="23" spans="1:14" s="7" customFormat="1" ht="15">
      <c r="A23" s="201" t="s">
        <v>77</v>
      </c>
      <c r="B23" s="235">
        <f>'Open Int.'!K29</f>
        <v>5548000</v>
      </c>
      <c r="C23" s="237">
        <f>'Open Int.'!R29</f>
        <v>146.77234</v>
      </c>
      <c r="D23" s="161">
        <f t="shared" si="0"/>
        <v>0.18639742295819564</v>
      </c>
      <c r="E23" s="243">
        <f>'Open Int.'!B29/'Open Int.'!K29</f>
        <v>0.8585616438356164</v>
      </c>
      <c r="F23" s="228">
        <f>'Open Int.'!E29/'Open Int.'!K29</f>
        <v>0.07671232876712329</v>
      </c>
      <c r="G23" s="244">
        <f>'Open Int.'!H29/'Open Int.'!K29</f>
        <v>0.06472602739726027</v>
      </c>
      <c r="H23" s="247">
        <v>29764360</v>
      </c>
      <c r="I23" s="231">
        <v>5952700</v>
      </c>
      <c r="J23" s="354">
        <v>2975400</v>
      </c>
      <c r="K23" s="117" t="str">
        <f t="shared" si="1"/>
        <v>Gross Exposure is less then 30%</v>
      </c>
      <c r="M23"/>
      <c r="N23"/>
    </row>
    <row r="24" spans="1:14" s="7" customFormat="1" ht="15">
      <c r="A24" s="201" t="s">
        <v>282</v>
      </c>
      <c r="B24" s="235">
        <f>'Open Int.'!K30</f>
        <v>2140950</v>
      </c>
      <c r="C24" s="237">
        <f>'Open Int.'!R30</f>
        <v>37.54155825</v>
      </c>
      <c r="D24" s="161">
        <f t="shared" si="0"/>
        <v>0.3400625246793315</v>
      </c>
      <c r="E24" s="243">
        <f>'Open Int.'!B30/'Open Int.'!K30</f>
        <v>0.9941147621383031</v>
      </c>
      <c r="F24" s="228">
        <f>'Open Int.'!E30/'Open Int.'!K30</f>
        <v>0.005885237861696911</v>
      </c>
      <c r="G24" s="244">
        <f>'Open Int.'!H30/'Open Int.'!K30</f>
        <v>0</v>
      </c>
      <c r="H24" s="165">
        <v>6295754</v>
      </c>
      <c r="I24" s="229">
        <v>1258950</v>
      </c>
      <c r="J24" s="355">
        <v>1258950</v>
      </c>
      <c r="K24" s="367" t="str">
        <f t="shared" si="1"/>
        <v>Some sign of build up Gross exposure crosses 30%</v>
      </c>
      <c r="M24"/>
      <c r="N24"/>
    </row>
    <row r="25" spans="1:14" s="7" customFormat="1" ht="15">
      <c r="A25" s="201" t="s">
        <v>34</v>
      </c>
      <c r="B25" s="235">
        <f>'Open Int.'!K31</f>
        <v>1034550</v>
      </c>
      <c r="C25" s="237">
        <f>'Open Int.'!R31</f>
        <v>186.91732125</v>
      </c>
      <c r="D25" s="161">
        <f t="shared" si="0"/>
        <v>0.26787378821774793</v>
      </c>
      <c r="E25" s="243">
        <f>'Open Int.'!B31/'Open Int.'!K31</f>
        <v>0.9994683678894205</v>
      </c>
      <c r="F25" s="228">
        <f>'Open Int.'!E31/'Open Int.'!K31</f>
        <v>0.000531632110579479</v>
      </c>
      <c r="G25" s="244">
        <f>'Open Int.'!H31/'Open Int.'!K31</f>
        <v>0</v>
      </c>
      <c r="H25" s="165">
        <v>3862080</v>
      </c>
      <c r="I25" s="229">
        <v>772200</v>
      </c>
      <c r="J25" s="355">
        <v>386100</v>
      </c>
      <c r="K25" s="367" t="str">
        <f t="shared" si="1"/>
        <v>Gross Exposure is less then 30%</v>
      </c>
      <c r="M25"/>
      <c r="N25"/>
    </row>
    <row r="26" spans="1:14" s="7" customFormat="1" ht="15">
      <c r="A26" s="201" t="s">
        <v>283</v>
      </c>
      <c r="B26" s="235">
        <f>'Open Int.'!K32</f>
        <v>954000</v>
      </c>
      <c r="C26" s="237">
        <f>'Open Int.'!R32</f>
        <v>117.89532</v>
      </c>
      <c r="D26" s="161">
        <f t="shared" si="0"/>
        <v>0.3348660886658008</v>
      </c>
      <c r="E26" s="243">
        <f>'Open Int.'!B32/'Open Int.'!K32</f>
        <v>0.9853249475890985</v>
      </c>
      <c r="F26" s="228">
        <f>'Open Int.'!E32/'Open Int.'!K32</f>
        <v>0.01179245283018868</v>
      </c>
      <c r="G26" s="244">
        <f>'Open Int.'!H32/'Open Int.'!K32</f>
        <v>0.002882599580712788</v>
      </c>
      <c r="H26" s="247">
        <v>2848900</v>
      </c>
      <c r="I26" s="231">
        <v>569750</v>
      </c>
      <c r="J26" s="354">
        <v>505750</v>
      </c>
      <c r="K26" s="117" t="str">
        <f t="shared" si="1"/>
        <v>Some sign of build up Gross exposure crosses 30%</v>
      </c>
      <c r="M26"/>
      <c r="N26"/>
    </row>
    <row r="27" spans="1:14" s="7" customFormat="1" ht="15">
      <c r="A27" s="201" t="s">
        <v>137</v>
      </c>
      <c r="B27" s="235">
        <f>'Open Int.'!K33</f>
        <v>11201000</v>
      </c>
      <c r="C27" s="237">
        <f>'Open Int.'!R33</f>
        <v>341.574495</v>
      </c>
      <c r="D27" s="161">
        <f t="shared" si="0"/>
        <v>0.4148487942625904</v>
      </c>
      <c r="E27" s="243">
        <f>'Open Int.'!B33/'Open Int.'!K33</f>
        <v>0.9900901705204892</v>
      </c>
      <c r="F27" s="228">
        <f>'Open Int.'!E33/'Open Int.'!K33</f>
        <v>0.009017052048924203</v>
      </c>
      <c r="G27" s="244">
        <f>'Open Int.'!H33/'Open Int.'!K33</f>
        <v>0.0008927774305865548</v>
      </c>
      <c r="H27" s="247">
        <v>27000199</v>
      </c>
      <c r="I27" s="231">
        <v>5400000</v>
      </c>
      <c r="J27" s="354">
        <v>2700000</v>
      </c>
      <c r="K27" s="117" t="str">
        <f t="shared" si="1"/>
        <v>Gross exposure is building up andcrpsses 40% mark</v>
      </c>
      <c r="M27"/>
      <c r="N27"/>
    </row>
    <row r="28" spans="1:11" s="7" customFormat="1" ht="15">
      <c r="A28" s="201" t="s">
        <v>231</v>
      </c>
      <c r="B28" s="235">
        <f>'Open Int.'!K34</f>
        <v>12267500</v>
      </c>
      <c r="C28" s="237">
        <f>'Open Int.'!R34</f>
        <v>1099.781375</v>
      </c>
      <c r="D28" s="161">
        <f t="shared" si="0"/>
        <v>0.08285621358619692</v>
      </c>
      <c r="E28" s="243">
        <f>'Open Int.'!B34/'Open Int.'!K34</f>
        <v>0.967475035663338</v>
      </c>
      <c r="F28" s="228">
        <f>'Open Int.'!E34/'Open Int.'!K34</f>
        <v>0.025596087222335438</v>
      </c>
      <c r="G28" s="244">
        <f>'Open Int.'!H34/'Open Int.'!K34</f>
        <v>0.006928877114326473</v>
      </c>
      <c r="H28" s="165">
        <v>148057695</v>
      </c>
      <c r="I28" s="230">
        <v>3697500</v>
      </c>
      <c r="J28" s="355">
        <v>1848500</v>
      </c>
      <c r="K28" s="117" t="str">
        <f t="shared" si="1"/>
        <v>Gross Exposure is less then 30%</v>
      </c>
    </row>
    <row r="29" spans="1:11" s="7" customFormat="1" ht="15">
      <c r="A29" s="201" t="s">
        <v>1</v>
      </c>
      <c r="B29" s="235">
        <f>'Open Int.'!K35</f>
        <v>3096000</v>
      </c>
      <c r="C29" s="237">
        <f>'Open Int.'!R35</f>
        <v>512.18676</v>
      </c>
      <c r="D29" s="161">
        <f t="shared" si="0"/>
        <v>0.09797059110189069</v>
      </c>
      <c r="E29" s="243">
        <f>'Open Int.'!B35/'Open Int.'!K35</f>
        <v>0.9944767441860465</v>
      </c>
      <c r="F29" s="228">
        <f>'Open Int.'!E35/'Open Int.'!K35</f>
        <v>0.0035852713178294573</v>
      </c>
      <c r="G29" s="244">
        <f>'Open Int.'!H35/'Open Int.'!K35</f>
        <v>0.001937984496124031</v>
      </c>
      <c r="H29" s="249">
        <v>31601320</v>
      </c>
      <c r="I29" s="233">
        <v>2411700</v>
      </c>
      <c r="J29" s="355">
        <v>1205700</v>
      </c>
      <c r="K29" s="367" t="str">
        <f t="shared" si="1"/>
        <v>Gross Exposure is less then 30%</v>
      </c>
    </row>
    <row r="30" spans="1:11" s="7" customFormat="1" ht="15">
      <c r="A30" s="201" t="s">
        <v>158</v>
      </c>
      <c r="B30" s="235">
        <f>'Open Int.'!K36</f>
        <v>4328200</v>
      </c>
      <c r="C30" s="237">
        <f>'Open Int.'!R36</f>
        <v>51.830195</v>
      </c>
      <c r="D30" s="161">
        <f t="shared" si="0"/>
        <v>0.21865200297551013</v>
      </c>
      <c r="E30" s="243">
        <f>'Open Int.'!B36/'Open Int.'!K36</f>
        <v>0.9253731343283582</v>
      </c>
      <c r="F30" s="228">
        <f>'Open Int.'!E36/'Open Int.'!K36</f>
        <v>0.07243195785776997</v>
      </c>
      <c r="G30" s="244">
        <f>'Open Int.'!H36/'Open Int.'!K36</f>
        <v>0.0021949078138718174</v>
      </c>
      <c r="H30" s="249">
        <v>19794925</v>
      </c>
      <c r="I30" s="233">
        <v>3957700</v>
      </c>
      <c r="J30" s="355">
        <v>3957700</v>
      </c>
      <c r="K30" s="367" t="str">
        <f t="shared" si="1"/>
        <v>Gross Exposure is less then 30%</v>
      </c>
    </row>
    <row r="31" spans="1:14" s="7" customFormat="1" ht="15">
      <c r="A31" s="201" t="s">
        <v>404</v>
      </c>
      <c r="B31" s="235">
        <f>'Open Int.'!K37</f>
        <v>21522600</v>
      </c>
      <c r="C31" s="237">
        <f>'Open Int.'!R37</f>
        <v>79.956459</v>
      </c>
      <c r="D31" s="161">
        <f t="shared" si="0"/>
        <v>0.8509672890049804</v>
      </c>
      <c r="E31" s="243">
        <f>'Open Int.'!B37/'Open Int.'!K37</f>
        <v>0.9574517019319227</v>
      </c>
      <c r="F31" s="228">
        <f>'Open Int.'!E37/'Open Int.'!K37</f>
        <v>0.04185832566697332</v>
      </c>
      <c r="G31" s="244">
        <f>'Open Int.'!H37/'Open Int.'!K37</f>
        <v>0.0006899724011039559</v>
      </c>
      <c r="H31" s="249">
        <v>25291924</v>
      </c>
      <c r="I31" s="233">
        <v>5053950</v>
      </c>
      <c r="J31" s="355">
        <v>5053950</v>
      </c>
      <c r="K31" s="367" t="str">
        <f t="shared" si="1"/>
        <v>Gross exposure has crossed 80%,Margin double</v>
      </c>
      <c r="M31"/>
      <c r="N31"/>
    </row>
    <row r="32" spans="1:14" s="7" customFormat="1" ht="15">
      <c r="A32" s="201" t="s">
        <v>405</v>
      </c>
      <c r="B32" s="235">
        <f>'Open Int.'!K38</f>
        <v>2366400</v>
      </c>
      <c r="C32" s="237">
        <f>'Open Int.'!R38</f>
        <v>73.701528</v>
      </c>
      <c r="D32" s="161">
        <f t="shared" si="0"/>
        <v>0.41412396523696715</v>
      </c>
      <c r="E32" s="243">
        <f>'Open Int.'!B38/'Open Int.'!K38</f>
        <v>1</v>
      </c>
      <c r="F32" s="228">
        <f>'Open Int.'!E38/'Open Int.'!K38</f>
        <v>0</v>
      </c>
      <c r="G32" s="244">
        <f>'Open Int.'!H38/'Open Int.'!K38</f>
        <v>0</v>
      </c>
      <c r="H32" s="249">
        <v>5714231</v>
      </c>
      <c r="I32" s="233">
        <v>1142400</v>
      </c>
      <c r="J32" s="355">
        <v>1142400</v>
      </c>
      <c r="K32" s="367" t="str">
        <f t="shared" si="1"/>
        <v>Gross exposure is building up andcrpsses 40% mark</v>
      </c>
      <c r="M32"/>
      <c r="N32"/>
    </row>
    <row r="33" spans="1:14" s="7" customFormat="1" ht="15">
      <c r="A33" s="201" t="s">
        <v>284</v>
      </c>
      <c r="B33" s="235">
        <f>'Open Int.'!K39</f>
        <v>939600</v>
      </c>
      <c r="C33" s="237">
        <f>'Open Int.'!R39</f>
        <v>57.804192</v>
      </c>
      <c r="D33" s="161">
        <f t="shared" si="0"/>
        <v>0.21936475273488032</v>
      </c>
      <c r="E33" s="243">
        <f>'Open Int.'!B39/'Open Int.'!K39</f>
        <v>0.9955300127713921</v>
      </c>
      <c r="F33" s="228">
        <f>'Open Int.'!E39/'Open Int.'!K39</f>
        <v>0.004150702426564496</v>
      </c>
      <c r="G33" s="244">
        <f>'Open Int.'!H39/'Open Int.'!K39</f>
        <v>0.00031928480204342275</v>
      </c>
      <c r="H33" s="247">
        <v>4283277</v>
      </c>
      <c r="I33" s="231">
        <v>856500</v>
      </c>
      <c r="J33" s="354">
        <v>856500</v>
      </c>
      <c r="K33" s="117" t="str">
        <f t="shared" si="1"/>
        <v>Gross Exposure is less then 30%</v>
      </c>
      <c r="M33"/>
      <c r="N33"/>
    </row>
    <row r="34" spans="1:14" s="7" customFormat="1" ht="15">
      <c r="A34" s="201" t="s">
        <v>159</v>
      </c>
      <c r="B34" s="235">
        <f>'Open Int.'!K40</f>
        <v>5251500</v>
      </c>
      <c r="C34" s="237">
        <f>'Open Int.'!R40</f>
        <v>26.756392500000004</v>
      </c>
      <c r="D34" s="161">
        <f t="shared" si="0"/>
        <v>0.5146100654063857</v>
      </c>
      <c r="E34" s="243">
        <f>'Open Int.'!B40/'Open Int.'!K40</f>
        <v>0.8997429305912596</v>
      </c>
      <c r="F34" s="228">
        <f>'Open Int.'!E40/'Open Int.'!K40</f>
        <v>0.10025706940874037</v>
      </c>
      <c r="G34" s="244">
        <f>'Open Int.'!H40/'Open Int.'!K40</f>
        <v>0</v>
      </c>
      <c r="H34" s="165">
        <v>10204814</v>
      </c>
      <c r="I34" s="230">
        <v>2038500</v>
      </c>
      <c r="J34" s="355">
        <v>2038500</v>
      </c>
      <c r="K34" s="117" t="str">
        <f t="shared" si="1"/>
        <v>Gross exposure is building up andcrpsses 40% mark</v>
      </c>
      <c r="M34"/>
      <c r="N34"/>
    </row>
    <row r="35" spans="1:14" s="7" customFormat="1" ht="15">
      <c r="A35" s="201" t="s">
        <v>2</v>
      </c>
      <c r="B35" s="235">
        <f>'Open Int.'!K41</f>
        <v>2817100</v>
      </c>
      <c r="C35" s="237">
        <f>'Open Int.'!R41</f>
        <v>93.612233</v>
      </c>
      <c r="D35" s="161">
        <f t="shared" si="0"/>
        <v>0.10900965515746924</v>
      </c>
      <c r="E35" s="243">
        <f>'Open Int.'!B41/'Open Int.'!K41</f>
        <v>0.9933619679812573</v>
      </c>
      <c r="F35" s="228">
        <f>'Open Int.'!E41/'Open Int.'!K41</f>
        <v>0.006638032018742679</v>
      </c>
      <c r="G35" s="244">
        <f>'Open Int.'!H41/'Open Int.'!K41</f>
        <v>0</v>
      </c>
      <c r="H35" s="249">
        <v>25842665</v>
      </c>
      <c r="I35" s="233">
        <v>5167800</v>
      </c>
      <c r="J35" s="355">
        <v>2583900</v>
      </c>
      <c r="K35" s="367" t="str">
        <f t="shared" si="1"/>
        <v>Gross Exposure is less then 30%</v>
      </c>
      <c r="M35"/>
      <c r="N35"/>
    </row>
    <row r="36" spans="1:14" s="7" customFormat="1" ht="15">
      <c r="A36" s="201" t="s">
        <v>406</v>
      </c>
      <c r="B36" s="235">
        <f>'Open Int.'!K42</f>
        <v>5771850</v>
      </c>
      <c r="C36" s="237">
        <f>'Open Int.'!R42</f>
        <v>127.41358875</v>
      </c>
      <c r="D36" s="161">
        <f t="shared" si="0"/>
        <v>0.8097241815849459</v>
      </c>
      <c r="E36" s="243">
        <f>'Open Int.'!B42/'Open Int.'!K42</f>
        <v>0.9996015142458657</v>
      </c>
      <c r="F36" s="228">
        <f>'Open Int.'!E42/'Open Int.'!K42</f>
        <v>0.0003984857541342897</v>
      </c>
      <c r="G36" s="244">
        <f>'Open Int.'!H42/'Open Int.'!K42</f>
        <v>0</v>
      </c>
      <c r="H36" s="249">
        <v>7128168</v>
      </c>
      <c r="I36" s="233">
        <v>1424850</v>
      </c>
      <c r="J36" s="355">
        <v>1424850</v>
      </c>
      <c r="K36" s="367" t="str">
        <f t="shared" si="1"/>
        <v>Gross exposure has crossed 80%,Margin double</v>
      </c>
      <c r="M36"/>
      <c r="N36"/>
    </row>
    <row r="37" spans="1:14" s="7" customFormat="1" ht="15">
      <c r="A37" s="201" t="s">
        <v>389</v>
      </c>
      <c r="B37" s="235">
        <f>'Open Int.'!K43</f>
        <v>16177500</v>
      </c>
      <c r="C37" s="237">
        <f>'Open Int.'!R43</f>
        <v>258.4355625</v>
      </c>
      <c r="D37" s="161">
        <f t="shared" si="0"/>
        <v>0.14665338604787143</v>
      </c>
      <c r="E37" s="243">
        <f>'Open Int.'!B43/'Open Int.'!K43</f>
        <v>0.8692628650904033</v>
      </c>
      <c r="F37" s="228">
        <f>'Open Int.'!E43/'Open Int.'!K43</f>
        <v>0.11142018235203215</v>
      </c>
      <c r="G37" s="244">
        <f>'Open Int.'!H43/'Open Int.'!K43</f>
        <v>0.019316952557564517</v>
      </c>
      <c r="H37" s="249">
        <v>110311125</v>
      </c>
      <c r="I37" s="233">
        <v>22060000</v>
      </c>
      <c r="J37" s="355">
        <v>11030000</v>
      </c>
      <c r="K37" s="367" t="str">
        <f t="shared" si="1"/>
        <v>Gross Exposure is less then 30%</v>
      </c>
      <c r="M37"/>
      <c r="N37"/>
    </row>
    <row r="38" spans="1:14" s="7" customFormat="1" ht="15">
      <c r="A38" s="201" t="s">
        <v>78</v>
      </c>
      <c r="B38" s="235">
        <f>'Open Int.'!K44</f>
        <v>2476800</v>
      </c>
      <c r="C38" s="237">
        <f>'Open Int.'!R44</f>
        <v>70.725024</v>
      </c>
      <c r="D38" s="161">
        <f t="shared" si="0"/>
        <v>0.11258181818181819</v>
      </c>
      <c r="E38" s="243">
        <f>'Open Int.'!B44/'Open Int.'!K44</f>
        <v>0.9870801033591732</v>
      </c>
      <c r="F38" s="228">
        <f>'Open Int.'!E44/'Open Int.'!K44</f>
        <v>0.011627906976744186</v>
      </c>
      <c r="G38" s="244">
        <f>'Open Int.'!H44/'Open Int.'!K44</f>
        <v>0.0012919896640826874</v>
      </c>
      <c r="H38" s="165">
        <v>22000000</v>
      </c>
      <c r="I38" s="230">
        <v>4400000</v>
      </c>
      <c r="J38" s="355">
        <v>2304000</v>
      </c>
      <c r="K38" s="117" t="str">
        <f t="shared" si="1"/>
        <v>Gross Exposure is less then 30%</v>
      </c>
      <c r="M38"/>
      <c r="N38"/>
    </row>
    <row r="39" spans="1:14" s="7" customFormat="1" ht="15">
      <c r="A39" s="201" t="s">
        <v>138</v>
      </c>
      <c r="B39" s="235">
        <f>'Open Int.'!K45</f>
        <v>6897325</v>
      </c>
      <c r="C39" s="237">
        <f>'Open Int.'!R45</f>
        <v>495.503828</v>
      </c>
      <c r="D39" s="161">
        <f t="shared" si="0"/>
        <v>0.6457774027695308</v>
      </c>
      <c r="E39" s="243">
        <f>'Open Int.'!B45/'Open Int.'!K45</f>
        <v>0.9883541807874792</v>
      </c>
      <c r="F39" s="228">
        <f>'Open Int.'!E45/'Open Int.'!K45</f>
        <v>0.009797276480374638</v>
      </c>
      <c r="G39" s="244">
        <f>'Open Int.'!H45/'Open Int.'!K45</f>
        <v>0.001848542732146158</v>
      </c>
      <c r="H39" s="165">
        <v>10680654</v>
      </c>
      <c r="I39" s="230">
        <v>2136050</v>
      </c>
      <c r="J39" s="355">
        <v>1068025</v>
      </c>
      <c r="K39" s="117" t="str">
        <f t="shared" si="1"/>
        <v>Gross exposure is Substantial as Open interest has crossed 60%</v>
      </c>
      <c r="M39"/>
      <c r="N39"/>
    </row>
    <row r="40" spans="1:14" s="7" customFormat="1" ht="15">
      <c r="A40" s="201" t="s">
        <v>160</v>
      </c>
      <c r="B40" s="235">
        <f>'Open Int.'!K46</f>
        <v>1907950</v>
      </c>
      <c r="C40" s="237">
        <f>'Open Int.'!R46</f>
        <v>94.33858775</v>
      </c>
      <c r="D40" s="161">
        <f t="shared" si="0"/>
        <v>0.19209583457255844</v>
      </c>
      <c r="E40" s="243">
        <f>'Open Int.'!B46/'Open Int.'!K46</f>
        <v>0.9948111847794754</v>
      </c>
      <c r="F40" s="228">
        <f>'Open Int.'!E46/'Open Int.'!K46</f>
        <v>0.004900547708273278</v>
      </c>
      <c r="G40" s="244">
        <f>'Open Int.'!H46/'Open Int.'!K46</f>
        <v>0.0002882675122513693</v>
      </c>
      <c r="H40" s="249">
        <v>9932282</v>
      </c>
      <c r="I40" s="233">
        <v>1986050</v>
      </c>
      <c r="J40" s="355">
        <v>1277100</v>
      </c>
      <c r="K40" s="367" t="str">
        <f t="shared" si="1"/>
        <v>Gross Exposure is less then 30%</v>
      </c>
      <c r="M40"/>
      <c r="N40"/>
    </row>
    <row r="41" spans="1:14" s="7" customFormat="1" ht="15">
      <c r="A41" s="201" t="s">
        <v>161</v>
      </c>
      <c r="B41" s="235">
        <f>'Open Int.'!K47</f>
        <v>8583600</v>
      </c>
      <c r="C41" s="237">
        <f>'Open Int.'!R47</f>
        <v>30.858042</v>
      </c>
      <c r="D41" s="161">
        <f t="shared" si="0"/>
        <v>0.19978644849888424</v>
      </c>
      <c r="E41" s="243">
        <f>'Open Int.'!B47/'Open Int.'!K47</f>
        <v>0.7934083601286174</v>
      </c>
      <c r="F41" s="228">
        <f>'Open Int.'!E47/'Open Int.'!K47</f>
        <v>0.20016077170418006</v>
      </c>
      <c r="G41" s="244">
        <f>'Open Int.'!H47/'Open Int.'!K47</f>
        <v>0.006430868167202572</v>
      </c>
      <c r="H41" s="247">
        <v>42963875</v>
      </c>
      <c r="I41" s="231">
        <v>8590500</v>
      </c>
      <c r="J41" s="354">
        <v>8590500</v>
      </c>
      <c r="K41" s="117" t="str">
        <f t="shared" si="1"/>
        <v>Gross Exposure is less then 30%</v>
      </c>
      <c r="M41"/>
      <c r="N41"/>
    </row>
    <row r="42" spans="1:14" s="7" customFormat="1" ht="15">
      <c r="A42" s="201" t="s">
        <v>390</v>
      </c>
      <c r="B42" s="235">
        <f>'Open Int.'!K48</f>
        <v>865800</v>
      </c>
      <c r="C42" s="237">
        <f>'Open Int.'!R48</f>
        <v>25.948026</v>
      </c>
      <c r="D42" s="161">
        <f t="shared" si="0"/>
        <v>0.08886690082585248</v>
      </c>
      <c r="E42" s="243">
        <f>'Open Int.'!B48/'Open Int.'!K48</f>
        <v>1</v>
      </c>
      <c r="F42" s="228">
        <f>'Open Int.'!E48/'Open Int.'!K48</f>
        <v>0</v>
      </c>
      <c r="G42" s="244">
        <f>'Open Int.'!H48/'Open Int.'!K48</f>
        <v>0</v>
      </c>
      <c r="H42" s="247">
        <v>9742660</v>
      </c>
      <c r="I42" s="231">
        <v>1947600</v>
      </c>
      <c r="J42" s="354">
        <v>1947600</v>
      </c>
      <c r="K42" s="117" t="str">
        <f t="shared" si="1"/>
        <v>Gross Exposure is less then 30%</v>
      </c>
      <c r="M42"/>
      <c r="N42"/>
    </row>
    <row r="43" spans="1:14" s="7" customFormat="1" ht="15">
      <c r="A43" s="201" t="s">
        <v>3</v>
      </c>
      <c r="B43" s="235">
        <f>'Open Int.'!K49</f>
        <v>18148750</v>
      </c>
      <c r="C43" s="237">
        <f>'Open Int.'!R49</f>
        <v>373.41053125</v>
      </c>
      <c r="D43" s="161">
        <f t="shared" si="0"/>
        <v>0.19632015309137216</v>
      </c>
      <c r="E43" s="243">
        <f>'Open Int.'!B49/'Open Int.'!K49</f>
        <v>0.9393897651353399</v>
      </c>
      <c r="F43" s="228">
        <f>'Open Int.'!E49/'Open Int.'!K49</f>
        <v>0.053033955506577586</v>
      </c>
      <c r="G43" s="244">
        <f>'Open Int.'!H49/'Open Int.'!K49</f>
        <v>0.007576279358082512</v>
      </c>
      <c r="H43" s="188">
        <v>92444661</v>
      </c>
      <c r="I43" s="168">
        <v>14221250</v>
      </c>
      <c r="J43" s="356">
        <v>7110000</v>
      </c>
      <c r="K43" s="367" t="str">
        <f t="shared" si="1"/>
        <v>Gross Exposure is less then 30%</v>
      </c>
      <c r="M43"/>
      <c r="N43"/>
    </row>
    <row r="44" spans="1:14" s="7" customFormat="1" ht="15">
      <c r="A44" s="201" t="s">
        <v>217</v>
      </c>
      <c r="B44" s="235">
        <f>'Open Int.'!K50</f>
        <v>1978200</v>
      </c>
      <c r="C44" s="237">
        <f>'Open Int.'!R50</f>
        <v>73.608822</v>
      </c>
      <c r="D44" s="161">
        <f t="shared" si="0"/>
        <v>0.14843221010473542</v>
      </c>
      <c r="E44" s="243">
        <f>'Open Int.'!B50/'Open Int.'!K50</f>
        <v>0.9861995753715499</v>
      </c>
      <c r="F44" s="228">
        <f>'Open Int.'!E50/'Open Int.'!K50</f>
        <v>0.012208067940552018</v>
      </c>
      <c r="G44" s="244">
        <f>'Open Int.'!H50/'Open Int.'!K50</f>
        <v>0.0015923566878980893</v>
      </c>
      <c r="H44" s="249">
        <v>13327296</v>
      </c>
      <c r="I44" s="233">
        <v>2664900</v>
      </c>
      <c r="J44" s="355">
        <v>1453200</v>
      </c>
      <c r="K44" s="367" t="str">
        <f t="shared" si="1"/>
        <v>Gross Exposure is less then 30%</v>
      </c>
      <c r="M44"/>
      <c r="N44"/>
    </row>
    <row r="45" spans="1:14" s="7" customFormat="1" ht="15">
      <c r="A45" s="201" t="s">
        <v>162</v>
      </c>
      <c r="B45" s="235">
        <f>'Open Int.'!K51</f>
        <v>390000</v>
      </c>
      <c r="C45" s="237">
        <f>'Open Int.'!R51</f>
        <v>14.9253</v>
      </c>
      <c r="D45" s="161">
        <f t="shared" si="0"/>
        <v>0.03173828125</v>
      </c>
      <c r="E45" s="243">
        <f>'Open Int.'!B51/'Open Int.'!K51</f>
        <v>1</v>
      </c>
      <c r="F45" s="228">
        <f>'Open Int.'!E51/'Open Int.'!K51</f>
        <v>0</v>
      </c>
      <c r="G45" s="244">
        <f>'Open Int.'!H51/'Open Int.'!K51</f>
        <v>0</v>
      </c>
      <c r="H45" s="249">
        <v>12288000</v>
      </c>
      <c r="I45" s="233">
        <v>2457600</v>
      </c>
      <c r="J45" s="355">
        <v>1578000</v>
      </c>
      <c r="K45" s="367" t="str">
        <f t="shared" si="1"/>
        <v>Gross Exposure is less then 30%</v>
      </c>
      <c r="M45"/>
      <c r="N45"/>
    </row>
    <row r="46" spans="1:14" s="7" customFormat="1" ht="15">
      <c r="A46" s="201" t="s">
        <v>285</v>
      </c>
      <c r="B46" s="235">
        <f>'Open Int.'!K52</f>
        <v>1164000</v>
      </c>
      <c r="C46" s="237">
        <f>'Open Int.'!R52</f>
        <v>31.07298</v>
      </c>
      <c r="D46" s="161">
        <f t="shared" si="0"/>
        <v>0.026383518025892703</v>
      </c>
      <c r="E46" s="243">
        <f>'Open Int.'!B52/'Open Int.'!K52</f>
        <v>1</v>
      </c>
      <c r="F46" s="228">
        <f>'Open Int.'!E52/'Open Int.'!K52</f>
        <v>0</v>
      </c>
      <c r="G46" s="244">
        <f>'Open Int.'!H52/'Open Int.'!K52</f>
        <v>0</v>
      </c>
      <c r="H46" s="247">
        <v>44118453</v>
      </c>
      <c r="I46" s="231">
        <v>8823000</v>
      </c>
      <c r="J46" s="354">
        <v>4411000</v>
      </c>
      <c r="K46" s="117" t="str">
        <f t="shared" si="1"/>
        <v>Gross Exposure is less then 30%</v>
      </c>
      <c r="M46"/>
      <c r="N46"/>
    </row>
    <row r="47" spans="1:14" s="7" customFormat="1" ht="15">
      <c r="A47" s="201" t="s">
        <v>183</v>
      </c>
      <c r="B47" s="235">
        <f>'Open Int.'!K53</f>
        <v>941450</v>
      </c>
      <c r="C47" s="237">
        <f>'Open Int.'!R53</f>
        <v>35.662126</v>
      </c>
      <c r="D47" s="161">
        <f t="shared" si="0"/>
        <v>0.04851859177602526</v>
      </c>
      <c r="E47" s="243">
        <f>'Open Int.'!B53/'Open Int.'!K53</f>
        <v>0.9979818365287588</v>
      </c>
      <c r="F47" s="228">
        <f>'Open Int.'!E53/'Open Int.'!K53</f>
        <v>0.0020181634712411706</v>
      </c>
      <c r="G47" s="244">
        <f>'Open Int.'!H53/'Open Int.'!K53</f>
        <v>0</v>
      </c>
      <c r="H47" s="247">
        <v>19403902</v>
      </c>
      <c r="I47" s="231">
        <v>3880750</v>
      </c>
      <c r="J47" s="354">
        <v>1939900</v>
      </c>
      <c r="K47" s="117" t="str">
        <f t="shared" si="1"/>
        <v>Gross Exposure is less then 30%</v>
      </c>
      <c r="M47"/>
      <c r="N47"/>
    </row>
    <row r="48" spans="1:14" s="7" customFormat="1" ht="15">
      <c r="A48" s="201" t="s">
        <v>218</v>
      </c>
      <c r="B48" s="235">
        <f>'Open Int.'!K54</f>
        <v>8051400</v>
      </c>
      <c r="C48" s="237">
        <f>'Open Int.'!R54</f>
        <v>82.848906</v>
      </c>
      <c r="D48" s="161">
        <f t="shared" si="0"/>
        <v>0.1780953512432776</v>
      </c>
      <c r="E48" s="243">
        <f>'Open Int.'!B54/'Open Int.'!K54</f>
        <v>0.9423205902079141</v>
      </c>
      <c r="F48" s="228">
        <f>'Open Int.'!E54/'Open Int.'!K54</f>
        <v>0.04560697518443997</v>
      </c>
      <c r="G48" s="244">
        <f>'Open Int.'!H54/'Open Int.'!K54</f>
        <v>0.012072434607645875</v>
      </c>
      <c r="H48" s="247">
        <v>45208367</v>
      </c>
      <c r="I48" s="231">
        <v>9039600</v>
      </c>
      <c r="J48" s="354">
        <v>5251500</v>
      </c>
      <c r="K48" s="117" t="str">
        <f t="shared" si="1"/>
        <v>Gross Exposure is less then 30%</v>
      </c>
      <c r="M48"/>
      <c r="N48"/>
    </row>
    <row r="49" spans="1:14" s="7" customFormat="1" ht="15">
      <c r="A49" s="201" t="s">
        <v>407</v>
      </c>
      <c r="B49" s="235">
        <f>'Open Int.'!K55</f>
        <v>12941250</v>
      </c>
      <c r="C49" s="237">
        <f>'Open Int.'!R55</f>
        <v>73.70041875</v>
      </c>
      <c r="D49" s="161">
        <f t="shared" si="0"/>
        <v>0.4621769359557496</v>
      </c>
      <c r="E49" s="243">
        <f>'Open Int.'!B55/'Open Int.'!K55</f>
        <v>0.8356997971602435</v>
      </c>
      <c r="F49" s="228">
        <f>'Open Int.'!E55/'Open Int.'!K55</f>
        <v>0.11561866125760649</v>
      </c>
      <c r="G49" s="244">
        <f>'Open Int.'!H55/'Open Int.'!K55</f>
        <v>0.0486815415821501</v>
      </c>
      <c r="H49" s="247">
        <v>28000640</v>
      </c>
      <c r="I49" s="231">
        <v>5596500</v>
      </c>
      <c r="J49" s="354">
        <v>5596500</v>
      </c>
      <c r="K49" s="117" t="str">
        <f t="shared" si="1"/>
        <v>Gross exposure is building up andcrpsses 40% mark</v>
      </c>
      <c r="M49"/>
      <c r="N49"/>
    </row>
    <row r="50" spans="1:14" s="7" customFormat="1" ht="15">
      <c r="A50" s="201" t="s">
        <v>163</v>
      </c>
      <c r="B50" s="235">
        <f>'Open Int.'!K56</f>
        <v>546592</v>
      </c>
      <c r="C50" s="237">
        <f>'Open Int.'!R56</f>
        <v>380.26678735999997</v>
      </c>
      <c r="D50" s="161">
        <f t="shared" si="0"/>
        <v>0.4556133115053631</v>
      </c>
      <c r="E50" s="243">
        <f>'Open Int.'!B56/'Open Int.'!K56</f>
        <v>0.9478221415607986</v>
      </c>
      <c r="F50" s="228">
        <f>'Open Int.'!E56/'Open Int.'!K56</f>
        <v>0.04446460980036298</v>
      </c>
      <c r="G50" s="244">
        <f>'Open Int.'!H56/'Open Int.'!K56</f>
        <v>0.007713248638838476</v>
      </c>
      <c r="H50" s="247">
        <v>1199684</v>
      </c>
      <c r="I50" s="231">
        <v>239878</v>
      </c>
      <c r="J50" s="354">
        <v>137020</v>
      </c>
      <c r="K50" s="117" t="str">
        <f t="shared" si="1"/>
        <v>Gross exposure is building up andcrpsses 40% mark</v>
      </c>
      <c r="M50"/>
      <c r="N50"/>
    </row>
    <row r="51" spans="1:14" s="7" customFormat="1" ht="15">
      <c r="A51" s="201" t="s">
        <v>479</v>
      </c>
      <c r="B51" s="235">
        <f>'Open Int.'!K57</f>
        <v>18670000</v>
      </c>
      <c r="C51" s="237">
        <f>'Open Int.'!R57</f>
        <v>1206.36205</v>
      </c>
      <c r="D51" s="161">
        <f>B51/H51</f>
        <v>0.5053684365984844</v>
      </c>
      <c r="E51" s="243">
        <f>'Open Int.'!B57/'Open Int.'!K57</f>
        <v>0.8225174076057847</v>
      </c>
      <c r="F51" s="228">
        <f>'Open Int.'!E57/'Open Int.'!K57</f>
        <v>0.13152651312265667</v>
      </c>
      <c r="G51" s="244">
        <f>'Open Int.'!H57/'Open Int.'!K57</f>
        <v>0.04595607927155865</v>
      </c>
      <c r="H51" s="247">
        <v>36943344</v>
      </c>
      <c r="I51" s="231">
        <v>5714000</v>
      </c>
      <c r="J51" s="354">
        <v>2856800</v>
      </c>
      <c r="K51" s="117" t="str">
        <f t="shared" si="1"/>
        <v>Gross exposure is building up andcrpsses 40% mark</v>
      </c>
      <c r="M51"/>
      <c r="N51"/>
    </row>
    <row r="52" spans="1:14" s="7" customFormat="1" ht="15">
      <c r="A52" s="201" t="s">
        <v>194</v>
      </c>
      <c r="B52" s="235">
        <f>'Open Int.'!K58</f>
        <v>2921600</v>
      </c>
      <c r="C52" s="237">
        <f>'Open Int.'!R58</f>
        <v>194.57856</v>
      </c>
      <c r="D52" s="161">
        <f t="shared" si="0"/>
        <v>0.149439275358642</v>
      </c>
      <c r="E52" s="243">
        <f>'Open Int.'!B58/'Open Int.'!K58</f>
        <v>0.9700164293537787</v>
      </c>
      <c r="F52" s="228">
        <f>'Open Int.'!E58/'Open Int.'!K58</f>
        <v>0.028751369112814895</v>
      </c>
      <c r="G52" s="244">
        <f>'Open Int.'!H58/'Open Int.'!K58</f>
        <v>0.0012322015334063528</v>
      </c>
      <c r="H52" s="247">
        <v>19550416</v>
      </c>
      <c r="I52" s="231">
        <v>3910000</v>
      </c>
      <c r="J52" s="354">
        <v>1954800</v>
      </c>
      <c r="K52" s="117" t="str">
        <f t="shared" si="1"/>
        <v>Gross Exposure is less then 30%</v>
      </c>
      <c r="M52"/>
      <c r="N52"/>
    </row>
    <row r="53" spans="1:14" s="7" customFormat="1" ht="15">
      <c r="A53" s="201" t="s">
        <v>408</v>
      </c>
      <c r="B53" s="235">
        <f>'Open Int.'!K59</f>
        <v>674100</v>
      </c>
      <c r="C53" s="237">
        <f>'Open Int.'!R59</f>
        <v>145.1573235</v>
      </c>
      <c r="D53" s="161">
        <f t="shared" si="0"/>
        <v>0.5658168083097261</v>
      </c>
      <c r="E53" s="243">
        <f>'Open Int.'!B59/'Open Int.'!K59</f>
        <v>1</v>
      </c>
      <c r="F53" s="228">
        <f>'Open Int.'!E59/'Open Int.'!K59</f>
        <v>0</v>
      </c>
      <c r="G53" s="244">
        <f>'Open Int.'!H59/'Open Int.'!K59</f>
        <v>0</v>
      </c>
      <c r="H53" s="247">
        <v>1191375</v>
      </c>
      <c r="I53" s="231">
        <v>238200</v>
      </c>
      <c r="J53" s="354">
        <v>238200</v>
      </c>
      <c r="K53" s="117" t="str">
        <f t="shared" si="1"/>
        <v>Gross exposure is building up andcrpsses 40% mark</v>
      </c>
      <c r="M53"/>
      <c r="N53"/>
    </row>
    <row r="54" spans="1:14" s="7" customFormat="1" ht="15">
      <c r="A54" s="201" t="s">
        <v>409</v>
      </c>
      <c r="B54" s="235">
        <f>'Open Int.'!K60</f>
        <v>409400</v>
      </c>
      <c r="C54" s="237">
        <f>'Open Int.'!R60</f>
        <v>43.549925</v>
      </c>
      <c r="D54" s="161">
        <f t="shared" si="0"/>
        <v>0.27458339649064445</v>
      </c>
      <c r="E54" s="243">
        <f>'Open Int.'!B60/'Open Int.'!K60</f>
        <v>0.9985344406448461</v>
      </c>
      <c r="F54" s="228">
        <f>'Open Int.'!E60/'Open Int.'!K60</f>
        <v>0.0014655593551538837</v>
      </c>
      <c r="G54" s="244">
        <f>'Open Int.'!H60/'Open Int.'!K60</f>
        <v>0</v>
      </c>
      <c r="H54" s="247">
        <v>1490986</v>
      </c>
      <c r="I54" s="231">
        <v>298000</v>
      </c>
      <c r="J54" s="354">
        <v>298000</v>
      </c>
      <c r="K54" s="117" t="str">
        <f t="shared" si="1"/>
        <v>Gross Exposure is less then 30%</v>
      </c>
      <c r="M54"/>
      <c r="N54"/>
    </row>
    <row r="55" spans="1:14" s="7" customFormat="1" ht="15">
      <c r="A55" s="201" t="s">
        <v>219</v>
      </c>
      <c r="B55" s="235">
        <f>'Open Int.'!K61</f>
        <v>7507200</v>
      </c>
      <c r="C55" s="237">
        <f>'Open Int.'!R61</f>
        <v>85.657152</v>
      </c>
      <c r="D55" s="161">
        <f t="shared" si="0"/>
        <v>0.7408042608875934</v>
      </c>
      <c r="E55" s="243">
        <f>'Open Int.'!B61/'Open Int.'!K61</f>
        <v>0.9475703324808185</v>
      </c>
      <c r="F55" s="228">
        <f>'Open Int.'!E61/'Open Int.'!K61</f>
        <v>0.049232736572890026</v>
      </c>
      <c r="G55" s="244">
        <f>'Open Int.'!H61/'Open Int.'!K61</f>
        <v>0.00319693094629156</v>
      </c>
      <c r="H55" s="247">
        <v>10133851</v>
      </c>
      <c r="I55" s="231">
        <v>2025600</v>
      </c>
      <c r="J55" s="354">
        <v>2025600</v>
      </c>
      <c r="K55" s="117" t="str">
        <f t="shared" si="1"/>
        <v>Gross exposure is Substantial as Open interest has crossed 60%</v>
      </c>
      <c r="M55"/>
      <c r="N55"/>
    </row>
    <row r="56" spans="1:14" s="7" customFormat="1" ht="15">
      <c r="A56" s="201" t="s">
        <v>164</v>
      </c>
      <c r="B56" s="235">
        <f>'Open Int.'!K62</f>
        <v>24956050</v>
      </c>
      <c r="C56" s="237">
        <f>'Open Int.'!R62</f>
        <v>134.5131095</v>
      </c>
      <c r="D56" s="161">
        <f t="shared" si="0"/>
        <v>0.9097260882789778</v>
      </c>
      <c r="E56" s="243">
        <f>'Open Int.'!B62/'Open Int.'!K62</f>
        <v>0.9379669458908761</v>
      </c>
      <c r="F56" s="228">
        <f>'Open Int.'!E62/'Open Int.'!K62</f>
        <v>0.05931627801675345</v>
      </c>
      <c r="G56" s="244">
        <f>'Open Int.'!H62/'Open Int.'!K62</f>
        <v>0.002716776092370387</v>
      </c>
      <c r="H56" s="247">
        <v>27432488</v>
      </c>
      <c r="I56" s="231">
        <v>5486150</v>
      </c>
      <c r="J56" s="354">
        <v>5486150</v>
      </c>
      <c r="K56" s="117" t="str">
        <f t="shared" si="1"/>
        <v>Gross exposure has crossed 80%,Margin double</v>
      </c>
      <c r="M56"/>
      <c r="N56"/>
    </row>
    <row r="57" spans="1:14" s="7" customFormat="1" ht="15">
      <c r="A57" s="201" t="s">
        <v>165</v>
      </c>
      <c r="B57" s="235">
        <f>'Open Int.'!K63</f>
        <v>568100</v>
      </c>
      <c r="C57" s="237">
        <f>'Open Int.'!R63</f>
        <v>18.7558215</v>
      </c>
      <c r="D57" s="161">
        <f t="shared" si="0"/>
        <v>0.03922361680135099</v>
      </c>
      <c r="E57" s="243">
        <f>'Open Int.'!B63/'Open Int.'!K63</f>
        <v>0.9839816933638444</v>
      </c>
      <c r="F57" s="228">
        <f>'Open Int.'!E63/'Open Int.'!K63</f>
        <v>0.016018306636155607</v>
      </c>
      <c r="G57" s="244">
        <f>'Open Int.'!H63/'Open Int.'!K63</f>
        <v>0</v>
      </c>
      <c r="H57" s="247">
        <v>14483621</v>
      </c>
      <c r="I57" s="231">
        <v>2896400</v>
      </c>
      <c r="J57" s="354">
        <v>2048800</v>
      </c>
      <c r="K57" s="117" t="str">
        <f t="shared" si="1"/>
        <v>Gross Exposure is less then 30%</v>
      </c>
      <c r="M57"/>
      <c r="N57"/>
    </row>
    <row r="58" spans="1:14" s="7" customFormat="1" ht="15">
      <c r="A58" s="201" t="s">
        <v>410</v>
      </c>
      <c r="B58" s="235">
        <f>'Open Int.'!K64</f>
        <v>898050</v>
      </c>
      <c r="C58" s="237">
        <f>'Open Int.'!R64</f>
        <v>260.937408</v>
      </c>
      <c r="D58" s="161">
        <f t="shared" si="0"/>
        <v>0.19415651689629765</v>
      </c>
      <c r="E58" s="243">
        <f>'Open Int.'!B64/'Open Int.'!K64</f>
        <v>0.9996659428762318</v>
      </c>
      <c r="F58" s="228">
        <f>'Open Int.'!E64/'Open Int.'!K64</f>
        <v>0.00033405712376816435</v>
      </c>
      <c r="G58" s="244">
        <f>'Open Int.'!H64/'Open Int.'!K64</f>
        <v>0</v>
      </c>
      <c r="H58" s="247">
        <v>4625392</v>
      </c>
      <c r="I58" s="231">
        <v>925050</v>
      </c>
      <c r="J58" s="354">
        <v>462450</v>
      </c>
      <c r="K58" s="117" t="str">
        <f t="shared" si="1"/>
        <v>Gross Exposure is less then 30%</v>
      </c>
      <c r="M58"/>
      <c r="N58"/>
    </row>
    <row r="59" spans="1:14" s="7" customFormat="1" ht="15">
      <c r="A59" s="201" t="s">
        <v>89</v>
      </c>
      <c r="B59" s="235">
        <f>'Open Int.'!K65</f>
        <v>5310000</v>
      </c>
      <c r="C59" s="237">
        <f>'Open Int.'!R65</f>
        <v>179.29214999999996</v>
      </c>
      <c r="D59" s="161">
        <f t="shared" si="0"/>
        <v>0.08473382981719323</v>
      </c>
      <c r="E59" s="243">
        <f>'Open Int.'!B65/'Open Int.'!K65</f>
        <v>0.9798022598870056</v>
      </c>
      <c r="F59" s="228">
        <f>'Open Int.'!E65/'Open Int.'!K65</f>
        <v>0.015112994350282486</v>
      </c>
      <c r="G59" s="244">
        <f>'Open Int.'!H65/'Open Int.'!K65</f>
        <v>0.005084745762711864</v>
      </c>
      <c r="H59" s="247">
        <v>62666824</v>
      </c>
      <c r="I59" s="231">
        <v>10121250</v>
      </c>
      <c r="J59" s="354">
        <v>5060250</v>
      </c>
      <c r="K59" s="117" t="str">
        <f t="shared" si="1"/>
        <v>Gross Exposure is less then 30%</v>
      </c>
      <c r="M59"/>
      <c r="N59"/>
    </row>
    <row r="60" spans="1:14" s="7" customFormat="1" ht="15">
      <c r="A60" s="201" t="s">
        <v>286</v>
      </c>
      <c r="B60" s="235">
        <f>'Open Int.'!K66</f>
        <v>4922000</v>
      </c>
      <c r="C60" s="237">
        <f>'Open Int.'!R66</f>
        <v>90.02338</v>
      </c>
      <c r="D60" s="161">
        <f t="shared" si="0"/>
        <v>0.44708180116377516</v>
      </c>
      <c r="E60" s="243">
        <f>'Open Int.'!B66/'Open Int.'!K66</f>
        <v>0.9833401056481105</v>
      </c>
      <c r="F60" s="228">
        <f>'Open Int.'!E66/'Open Int.'!K66</f>
        <v>0.016659894351889477</v>
      </c>
      <c r="G60" s="244">
        <f>'Open Int.'!H66/'Open Int.'!K66</f>
        <v>0</v>
      </c>
      <c r="H60" s="247">
        <v>11009171</v>
      </c>
      <c r="I60" s="231">
        <v>2200000</v>
      </c>
      <c r="J60" s="354">
        <v>2200000</v>
      </c>
      <c r="K60" s="117" t="str">
        <f t="shared" si="1"/>
        <v>Gross exposure is building up andcrpsses 40% mark</v>
      </c>
      <c r="M60"/>
      <c r="N60"/>
    </row>
    <row r="61" spans="1:14" s="7" customFormat="1" ht="15">
      <c r="A61" s="201" t="s">
        <v>411</v>
      </c>
      <c r="B61" s="235">
        <f>'Open Int.'!K67</f>
        <v>1185100</v>
      </c>
      <c r="C61" s="237">
        <f>'Open Int.'!R67</f>
        <v>68.190654</v>
      </c>
      <c r="D61" s="161">
        <f t="shared" si="0"/>
        <v>0.29865182051355715</v>
      </c>
      <c r="E61" s="243">
        <f>'Open Int.'!B67/'Open Int.'!K67</f>
        <v>0.9997046662728883</v>
      </c>
      <c r="F61" s="228">
        <f>'Open Int.'!E67/'Open Int.'!K67</f>
        <v>0.00029533372711163615</v>
      </c>
      <c r="G61" s="244">
        <f>'Open Int.'!H67/'Open Int.'!K67</f>
        <v>0</v>
      </c>
      <c r="H61" s="247">
        <v>3968166</v>
      </c>
      <c r="I61" s="231">
        <v>793450</v>
      </c>
      <c r="J61" s="354">
        <v>793450</v>
      </c>
      <c r="K61" s="117" t="str">
        <f t="shared" si="1"/>
        <v>Gross Exposure is less then 30%</v>
      </c>
      <c r="M61"/>
      <c r="N61"/>
    </row>
    <row r="62" spans="1:14" s="7" customFormat="1" ht="15">
      <c r="A62" s="201" t="s">
        <v>270</v>
      </c>
      <c r="B62" s="235">
        <f>'Open Int.'!K68</f>
        <v>4059600</v>
      </c>
      <c r="C62" s="237">
        <f>'Open Int.'!R68</f>
        <v>136.991202</v>
      </c>
      <c r="D62" s="161">
        <f t="shared" si="0"/>
        <v>0.18900128538193126</v>
      </c>
      <c r="E62" s="243">
        <f>'Open Int.'!B68/'Open Int.'!K68</f>
        <v>0.995270469997044</v>
      </c>
      <c r="F62" s="228">
        <f>'Open Int.'!E68/'Open Int.'!K68</f>
        <v>0.004433934377771209</v>
      </c>
      <c r="G62" s="244">
        <f>'Open Int.'!H68/'Open Int.'!K68</f>
        <v>0.0002955956251847473</v>
      </c>
      <c r="H62" s="247">
        <v>21479219</v>
      </c>
      <c r="I62" s="231">
        <v>4294800</v>
      </c>
      <c r="J62" s="354">
        <v>2146800</v>
      </c>
      <c r="K62" s="117" t="str">
        <f t="shared" si="1"/>
        <v>Gross Exposure is less then 30%</v>
      </c>
      <c r="M62"/>
      <c r="N62"/>
    </row>
    <row r="63" spans="1:14" s="7" customFormat="1" ht="15">
      <c r="A63" s="201" t="s">
        <v>220</v>
      </c>
      <c r="B63" s="235">
        <f>'Open Int.'!K69</f>
        <v>654600</v>
      </c>
      <c r="C63" s="237">
        <f>'Open Int.'!R69</f>
        <v>82.266855</v>
      </c>
      <c r="D63" s="161">
        <f t="shared" si="0"/>
        <v>0.07832855994988695</v>
      </c>
      <c r="E63" s="243">
        <f>'Open Int.'!B69/'Open Int.'!K69</f>
        <v>0.997250229147571</v>
      </c>
      <c r="F63" s="228">
        <f>'Open Int.'!E69/'Open Int.'!K69</f>
        <v>0.002749770852428964</v>
      </c>
      <c r="G63" s="244">
        <f>'Open Int.'!H69/'Open Int.'!K69</f>
        <v>0</v>
      </c>
      <c r="H63" s="247">
        <v>8357105</v>
      </c>
      <c r="I63" s="231">
        <v>1671300</v>
      </c>
      <c r="J63" s="354">
        <v>835500</v>
      </c>
      <c r="K63" s="117" t="str">
        <f t="shared" si="1"/>
        <v>Gross Exposure is less then 30%</v>
      </c>
      <c r="M63"/>
      <c r="N63"/>
    </row>
    <row r="64" spans="1:14" s="7" customFormat="1" ht="15">
      <c r="A64" s="201" t="s">
        <v>232</v>
      </c>
      <c r="B64" s="235">
        <f>'Open Int.'!K70</f>
        <v>10530000</v>
      </c>
      <c r="C64" s="237">
        <f>'Open Int.'!R70</f>
        <v>900.7362</v>
      </c>
      <c r="D64" s="161">
        <f t="shared" si="0"/>
        <v>0.819643037284184</v>
      </c>
      <c r="E64" s="243">
        <f>'Open Int.'!B70/'Open Int.'!K70</f>
        <v>0.7</v>
      </c>
      <c r="F64" s="228">
        <f>'Open Int.'!E70/'Open Int.'!K70</f>
        <v>0.19145299145299147</v>
      </c>
      <c r="G64" s="244">
        <f>'Open Int.'!H70/'Open Int.'!K70</f>
        <v>0.10854700854700855</v>
      </c>
      <c r="H64" s="247">
        <v>12847056</v>
      </c>
      <c r="I64" s="231">
        <v>2569000</v>
      </c>
      <c r="J64" s="354">
        <v>1284000</v>
      </c>
      <c r="K64" s="117" t="str">
        <f t="shared" si="1"/>
        <v>Gross exposure has crossed 80%,Margin double</v>
      </c>
      <c r="M64"/>
      <c r="N64"/>
    </row>
    <row r="65" spans="1:14" s="7" customFormat="1" ht="15">
      <c r="A65" s="201" t="s">
        <v>166</v>
      </c>
      <c r="B65" s="235">
        <f>'Open Int.'!K71</f>
        <v>4183100</v>
      </c>
      <c r="C65" s="237">
        <f>'Open Int.'!R71</f>
        <v>56.7437515</v>
      </c>
      <c r="D65" s="161">
        <f t="shared" si="0"/>
        <v>0.23036764431337048</v>
      </c>
      <c r="E65" s="243">
        <f>'Open Int.'!B71/'Open Int.'!K71</f>
        <v>0.922425952045134</v>
      </c>
      <c r="F65" s="228">
        <f>'Open Int.'!E71/'Open Int.'!K71</f>
        <v>0.06488011283497884</v>
      </c>
      <c r="G65" s="244">
        <f>'Open Int.'!H71/'Open Int.'!K71</f>
        <v>0.012693935119887164</v>
      </c>
      <c r="H65" s="247">
        <v>18158366</v>
      </c>
      <c r="I65" s="231">
        <v>3631450</v>
      </c>
      <c r="J65" s="354">
        <v>3631450</v>
      </c>
      <c r="K65" s="117" t="str">
        <f t="shared" si="1"/>
        <v>Gross Exposure is less then 30%</v>
      </c>
      <c r="M65"/>
      <c r="N65"/>
    </row>
    <row r="66" spans="1:14" s="7" customFormat="1" ht="15">
      <c r="A66" s="201" t="s">
        <v>221</v>
      </c>
      <c r="B66" s="235">
        <f>'Open Int.'!K72</f>
        <v>993256</v>
      </c>
      <c r="C66" s="237">
        <f>'Open Int.'!R72</f>
        <v>297.91720464</v>
      </c>
      <c r="D66" s="161">
        <f t="shared" si="0"/>
        <v>0.08488062391090465</v>
      </c>
      <c r="E66" s="243">
        <f>'Open Int.'!B72/'Open Int.'!K72</f>
        <v>0.9993798174891468</v>
      </c>
      <c r="F66" s="228">
        <f>'Open Int.'!E72/'Open Int.'!K72</f>
        <v>0.0006201825108531939</v>
      </c>
      <c r="G66" s="244">
        <f>'Open Int.'!H72/'Open Int.'!K72</f>
        <v>0</v>
      </c>
      <c r="H66" s="247">
        <v>11701799</v>
      </c>
      <c r="I66" s="231">
        <v>1225664</v>
      </c>
      <c r="J66" s="354">
        <v>612832</v>
      </c>
      <c r="K66" s="117" t="str">
        <f t="shared" si="1"/>
        <v>Gross Exposure is less then 30%</v>
      </c>
      <c r="M66"/>
      <c r="N66"/>
    </row>
    <row r="67" spans="1:14" s="7" customFormat="1" ht="15">
      <c r="A67" s="201" t="s">
        <v>287</v>
      </c>
      <c r="B67" s="235">
        <f>'Open Int.'!K73</f>
        <v>7273500</v>
      </c>
      <c r="C67" s="237">
        <f>'Open Int.'!R73</f>
        <v>166.490415</v>
      </c>
      <c r="D67" s="161">
        <f t="shared" si="0"/>
        <v>0.5614228733411936</v>
      </c>
      <c r="E67" s="243">
        <f>'Open Int.'!B73/'Open Int.'!K73</f>
        <v>0.9583419261703444</v>
      </c>
      <c r="F67" s="228">
        <f>'Open Int.'!E73/'Open Int.'!K73</f>
        <v>0.03712105588781192</v>
      </c>
      <c r="G67" s="244">
        <f>'Open Int.'!H73/'Open Int.'!K73</f>
        <v>0.004537017941843679</v>
      </c>
      <c r="H67" s="247">
        <v>12955475</v>
      </c>
      <c r="I67" s="231">
        <v>2590500</v>
      </c>
      <c r="J67" s="354">
        <v>2590500</v>
      </c>
      <c r="K67" s="117" t="str">
        <f t="shared" si="1"/>
        <v>Gross exposure is building up andcrpsses 40% mark</v>
      </c>
      <c r="M67"/>
      <c r="N67"/>
    </row>
    <row r="68" spans="1:14" s="7" customFormat="1" ht="15">
      <c r="A68" s="201" t="s">
        <v>288</v>
      </c>
      <c r="B68" s="235">
        <f>'Open Int.'!K74</f>
        <v>3950800</v>
      </c>
      <c r="C68" s="237">
        <f>'Open Int.'!R74</f>
        <v>57.38537</v>
      </c>
      <c r="D68" s="161">
        <f t="shared" si="0"/>
        <v>0.42508359001748625</v>
      </c>
      <c r="E68" s="243">
        <f>'Open Int.'!B74/'Open Int.'!K74</f>
        <v>0.9900779588944011</v>
      </c>
      <c r="F68" s="228">
        <f>'Open Int.'!E74/'Open Int.'!K74</f>
        <v>0.009922041105598866</v>
      </c>
      <c r="G68" s="244">
        <f>'Open Int.'!H74/'Open Int.'!K74</f>
        <v>0</v>
      </c>
      <c r="H68" s="247">
        <v>9294172</v>
      </c>
      <c r="I68" s="231">
        <v>1857800</v>
      </c>
      <c r="J68" s="354">
        <v>1857800</v>
      </c>
      <c r="K68" s="117" t="str">
        <f t="shared" si="1"/>
        <v>Gross exposure is building up andcrpsses 40% mark</v>
      </c>
      <c r="M68"/>
      <c r="N68"/>
    </row>
    <row r="69" spans="1:14" s="7" customFormat="1" ht="15">
      <c r="A69" s="201" t="s">
        <v>195</v>
      </c>
      <c r="B69" s="235">
        <f>'Open Int.'!K75</f>
        <v>15815540</v>
      </c>
      <c r="C69" s="237">
        <f>'Open Int.'!R75</f>
        <v>218.9661513</v>
      </c>
      <c r="D69" s="161">
        <f aca="true" t="shared" si="2" ref="D69:D133">B69/H69</f>
        <v>0.0814785791834732</v>
      </c>
      <c r="E69" s="243">
        <f>'Open Int.'!B75/'Open Int.'!K75</f>
        <v>0.9043024771838332</v>
      </c>
      <c r="F69" s="228">
        <f>'Open Int.'!E75/'Open Int.'!K75</f>
        <v>0.06988265971316819</v>
      </c>
      <c r="G69" s="244">
        <f>'Open Int.'!H75/'Open Int.'!K75</f>
        <v>0.025814863102998697</v>
      </c>
      <c r="H69" s="247">
        <v>194106723</v>
      </c>
      <c r="I69" s="231">
        <v>25432708</v>
      </c>
      <c r="J69" s="354">
        <v>12716354</v>
      </c>
      <c r="K69" s="117" t="str">
        <f aca="true" t="shared" si="3" ref="K69:K133">IF(D69&gt;=80%,"Gross exposure has crossed 80%,Margin double",IF(D69&gt;=60%,"Gross exposure is Substantial as Open interest has crossed 60%",IF(D69&gt;=40%,"Gross exposure is building up andcrpsses 40% mark",IF(D69&gt;=30%,"Some sign of build up Gross exposure crosses 30%","Gross Exposure is less then 30%"))))</f>
        <v>Gross Exposure is less then 30%</v>
      </c>
      <c r="M69"/>
      <c r="N69"/>
    </row>
    <row r="70" spans="1:14" s="7" customFormat="1" ht="15">
      <c r="A70" s="201" t="s">
        <v>289</v>
      </c>
      <c r="B70" s="235">
        <f>'Open Int.'!K76</f>
        <v>3435600</v>
      </c>
      <c r="C70" s="237">
        <f>'Open Int.'!R76</f>
        <v>43.28856</v>
      </c>
      <c r="D70" s="161">
        <f t="shared" si="2"/>
        <v>0.13089887935837147</v>
      </c>
      <c r="E70" s="243">
        <f>'Open Int.'!B76/'Open Int.'!K76</f>
        <v>0.9331703341483293</v>
      </c>
      <c r="F70" s="228">
        <f>'Open Int.'!E76/'Open Int.'!K76</f>
        <v>0.05704971475142624</v>
      </c>
      <c r="G70" s="244">
        <f>'Open Int.'!H76/'Open Int.'!K76</f>
        <v>0.009779951100244499</v>
      </c>
      <c r="H70" s="247">
        <v>26246214</v>
      </c>
      <c r="I70" s="231">
        <v>5248600</v>
      </c>
      <c r="J70" s="354">
        <v>5135200</v>
      </c>
      <c r="K70" s="117" t="str">
        <f t="shared" si="3"/>
        <v>Gross Exposure is less then 30%</v>
      </c>
      <c r="M70"/>
      <c r="N70"/>
    </row>
    <row r="71" spans="1:14" s="7" customFormat="1" ht="15">
      <c r="A71" s="201" t="s">
        <v>197</v>
      </c>
      <c r="B71" s="235">
        <f>'Open Int.'!K77</f>
        <v>4180150</v>
      </c>
      <c r="C71" s="237">
        <f>'Open Int.'!R77</f>
        <v>136.440096</v>
      </c>
      <c r="D71" s="161">
        <f t="shared" si="2"/>
        <v>0.09703367781142033</v>
      </c>
      <c r="E71" s="243">
        <f>'Open Int.'!B77/'Open Int.'!K77</f>
        <v>0.9956460892551703</v>
      </c>
      <c r="F71" s="228">
        <f>'Open Int.'!E77/'Open Int.'!K77</f>
        <v>0.004353910744829731</v>
      </c>
      <c r="G71" s="244">
        <f>'Open Int.'!H77/'Open Int.'!K77</f>
        <v>0</v>
      </c>
      <c r="H71" s="247">
        <v>43079373</v>
      </c>
      <c r="I71" s="231">
        <v>8615750</v>
      </c>
      <c r="J71" s="354">
        <v>4307550</v>
      </c>
      <c r="K71" s="117" t="str">
        <f t="shared" si="3"/>
        <v>Gross Exposure is less then 30%</v>
      </c>
      <c r="M71"/>
      <c r="N71"/>
    </row>
    <row r="72" spans="1:14" s="7" customFormat="1" ht="15">
      <c r="A72" s="201" t="s">
        <v>4</v>
      </c>
      <c r="B72" s="235">
        <f>'Open Int.'!K78</f>
        <v>1532550</v>
      </c>
      <c r="C72" s="237">
        <f>'Open Int.'!R78</f>
        <v>300.042639</v>
      </c>
      <c r="D72" s="161">
        <f t="shared" si="2"/>
        <v>0.03028675871920419</v>
      </c>
      <c r="E72" s="243">
        <f>'Open Int.'!B78/'Open Int.'!K78</f>
        <v>0.9995106195556426</v>
      </c>
      <c r="F72" s="228">
        <f>'Open Int.'!E78/'Open Int.'!K78</f>
        <v>0.0004893804443574435</v>
      </c>
      <c r="G72" s="244">
        <f>'Open Int.'!H78/'Open Int.'!K78</f>
        <v>0</v>
      </c>
      <c r="H72" s="247">
        <v>50601321</v>
      </c>
      <c r="I72" s="231">
        <v>1800300</v>
      </c>
      <c r="J72" s="354">
        <v>900150</v>
      </c>
      <c r="K72" s="117" t="str">
        <f t="shared" si="3"/>
        <v>Gross Exposure is less then 30%</v>
      </c>
      <c r="M72"/>
      <c r="N72"/>
    </row>
    <row r="73" spans="1:14" s="7" customFormat="1" ht="15">
      <c r="A73" s="201" t="s">
        <v>79</v>
      </c>
      <c r="B73" s="235">
        <f>'Open Int.'!K79</f>
        <v>2079600</v>
      </c>
      <c r="C73" s="237">
        <f>'Open Int.'!R79</f>
        <v>251.47563</v>
      </c>
      <c r="D73" s="161">
        <f t="shared" si="2"/>
        <v>0.05467154066063075</v>
      </c>
      <c r="E73" s="243">
        <f>'Open Int.'!B79/'Open Int.'!K79</f>
        <v>0.9988459319099827</v>
      </c>
      <c r="F73" s="228">
        <f>'Open Int.'!E79/'Open Int.'!K79</f>
        <v>0.0010578957491825351</v>
      </c>
      <c r="G73" s="244">
        <f>'Open Int.'!H79/'Open Int.'!K79</f>
        <v>9.617234083477592E-05</v>
      </c>
      <c r="H73" s="247">
        <v>38038072</v>
      </c>
      <c r="I73" s="231">
        <v>2929200</v>
      </c>
      <c r="J73" s="354">
        <v>1464600</v>
      </c>
      <c r="K73" s="117" t="str">
        <f t="shared" si="3"/>
        <v>Gross Exposure is less then 30%</v>
      </c>
      <c r="M73"/>
      <c r="N73"/>
    </row>
    <row r="74" spans="1:14" s="7" customFormat="1" ht="15">
      <c r="A74" s="201" t="s">
        <v>196</v>
      </c>
      <c r="B74" s="235">
        <f>'Open Int.'!K80</f>
        <v>1670800</v>
      </c>
      <c r="C74" s="237">
        <f>'Open Int.'!R80</f>
        <v>115.970228</v>
      </c>
      <c r="D74" s="161">
        <f t="shared" si="2"/>
        <v>0.09286651955204855</v>
      </c>
      <c r="E74" s="243">
        <f>'Open Int.'!B80/'Open Int.'!K80</f>
        <v>0.9978453435480009</v>
      </c>
      <c r="F74" s="228">
        <f>'Open Int.'!E80/'Open Int.'!K80</f>
        <v>0.0016758439071103662</v>
      </c>
      <c r="G74" s="244">
        <f>'Open Int.'!H80/'Open Int.'!K80</f>
        <v>0.00047881254488867607</v>
      </c>
      <c r="H74" s="247">
        <v>17991414</v>
      </c>
      <c r="I74" s="231">
        <v>3598000</v>
      </c>
      <c r="J74" s="354">
        <v>1798800</v>
      </c>
      <c r="K74" s="117" t="str">
        <f t="shared" si="3"/>
        <v>Gross Exposure is less then 30%</v>
      </c>
      <c r="M74"/>
      <c r="N74"/>
    </row>
    <row r="75" spans="1:14" s="7" customFormat="1" ht="15">
      <c r="A75" s="201" t="s">
        <v>5</v>
      </c>
      <c r="B75" s="235">
        <f>'Open Int.'!K81</f>
        <v>40409325</v>
      </c>
      <c r="C75" s="237">
        <f>'Open Int.'!R81</f>
        <v>751.20935175</v>
      </c>
      <c r="D75" s="161">
        <f t="shared" si="2"/>
        <v>0.2788358328785356</v>
      </c>
      <c r="E75" s="243">
        <f>'Open Int.'!B81/'Open Int.'!K81</f>
        <v>0.86248273139925</v>
      </c>
      <c r="F75" s="228">
        <f>'Open Int.'!E81/'Open Int.'!K81</f>
        <v>0.08873100453917505</v>
      </c>
      <c r="G75" s="244">
        <f>'Open Int.'!H81/'Open Int.'!K81</f>
        <v>0.048786264061574894</v>
      </c>
      <c r="H75" s="247">
        <v>144921564</v>
      </c>
      <c r="I75" s="231">
        <v>20540410</v>
      </c>
      <c r="J75" s="354">
        <v>10270205</v>
      </c>
      <c r="K75" s="117" t="str">
        <f t="shared" si="3"/>
        <v>Gross Exposure is less then 30%</v>
      </c>
      <c r="M75"/>
      <c r="N75"/>
    </row>
    <row r="76" spans="1:14" s="7" customFormat="1" ht="15">
      <c r="A76" s="201" t="s">
        <v>198</v>
      </c>
      <c r="B76" s="235">
        <f>'Open Int.'!K82</f>
        <v>6007300</v>
      </c>
      <c r="C76" s="237">
        <f>'Open Int.'!R82</f>
        <v>155.5590335</v>
      </c>
      <c r="D76" s="161">
        <f t="shared" si="2"/>
        <v>0.18066714485280738</v>
      </c>
      <c r="E76" s="243">
        <f>'Open Int.'!B82/'Open Int.'!K82</f>
        <v>0.9599653754598572</v>
      </c>
      <c r="F76" s="228">
        <f>'Open Int.'!E82/'Open Int.'!K82</f>
        <v>0.03765418740532352</v>
      </c>
      <c r="G76" s="244">
        <f>'Open Int.'!H82/'Open Int.'!K82</f>
        <v>0.0023804371348193033</v>
      </c>
      <c r="H76" s="247">
        <v>33250650</v>
      </c>
      <c r="I76" s="231">
        <v>6649500</v>
      </c>
      <c r="J76" s="354">
        <v>3324100</v>
      </c>
      <c r="K76" s="117" t="str">
        <f t="shared" si="3"/>
        <v>Gross Exposure is less then 30%</v>
      </c>
      <c r="M76"/>
      <c r="N76"/>
    </row>
    <row r="77" spans="1:14" s="7" customFormat="1" ht="15">
      <c r="A77" s="193" t="s">
        <v>396</v>
      </c>
      <c r="B77" s="235">
        <f>'Open Int.'!K83</f>
        <v>447000</v>
      </c>
      <c r="C77" s="237">
        <f>'Open Int.'!R83</f>
        <v>20.126175</v>
      </c>
      <c r="D77" s="161">
        <f t="shared" si="2"/>
        <v>0.15942359276580675</v>
      </c>
      <c r="E77" s="243">
        <f>'Open Int.'!B83/'Open Int.'!K83</f>
        <v>0.9994407158836689</v>
      </c>
      <c r="F77" s="228">
        <f>'Open Int.'!E83/'Open Int.'!K83</f>
        <v>0.0005592841163310962</v>
      </c>
      <c r="G77" s="244">
        <f>'Open Int.'!H83/'Open Int.'!K83</f>
        <v>0</v>
      </c>
      <c r="H77" s="247">
        <v>2803851</v>
      </c>
      <c r="I77" s="231">
        <v>560750</v>
      </c>
      <c r="J77" s="354">
        <v>560750</v>
      </c>
      <c r="K77" s="117" t="str">
        <f t="shared" si="3"/>
        <v>Gross Exposure is less then 30%</v>
      </c>
      <c r="M77"/>
      <c r="N77"/>
    </row>
    <row r="78" spans="1:14" s="7" customFormat="1" ht="15">
      <c r="A78" s="201" t="s">
        <v>487</v>
      </c>
      <c r="B78" s="235">
        <f>'Open Int.'!K84</f>
        <v>15156000</v>
      </c>
      <c r="C78" s="237">
        <f>'Open Int.'!R84</f>
        <v>299.78568</v>
      </c>
      <c r="D78" s="161">
        <f>B78/H78</f>
        <v>0.07069145152987873</v>
      </c>
      <c r="E78" s="243">
        <f>'Open Int.'!B84/'Open Int.'!K84</f>
        <v>0.8898126154658221</v>
      </c>
      <c r="F78" s="228">
        <f>'Open Int.'!E84/'Open Int.'!K84</f>
        <v>0.09765109527579836</v>
      </c>
      <c r="G78" s="244">
        <f>'Open Int.'!H84/'Open Int.'!K84</f>
        <v>0.01253628925837952</v>
      </c>
      <c r="H78" s="247">
        <v>214396503</v>
      </c>
      <c r="I78" s="231">
        <v>15052000</v>
      </c>
      <c r="J78" s="354">
        <v>7526000</v>
      </c>
      <c r="K78" s="117" t="str">
        <f>IF(D78&gt;=80%,"Gross exposure has crossed 80%,Margin double",IF(D78&gt;=60%,"Gross exposure is Substantial as Open interest has crossed 60%",IF(D78&gt;=40%,"Gross exposure is building up andcrpsses 40% mark",IF(D78&gt;=30%,"Some sign of build up Gross exposure crosses 30%","Gross Exposure is less then 30%"))))</f>
        <v>Gross Exposure is less then 30%</v>
      </c>
      <c r="M78"/>
      <c r="N78"/>
    </row>
    <row r="79" spans="1:14" s="7" customFormat="1" ht="15">
      <c r="A79" s="201" t="s">
        <v>412</v>
      </c>
      <c r="B79" s="235">
        <f>'Open Int.'!K85</f>
        <v>16320000</v>
      </c>
      <c r="C79" s="237">
        <f>'Open Int.'!R85</f>
        <v>84.048</v>
      </c>
      <c r="D79" s="161">
        <f t="shared" si="2"/>
        <v>0.43266837082860765</v>
      </c>
      <c r="E79" s="243">
        <f>'Open Int.'!B85/'Open Int.'!K85</f>
        <v>0.9558823529411765</v>
      </c>
      <c r="F79" s="228">
        <f>'Open Int.'!E85/'Open Int.'!K85</f>
        <v>0.04388786764705882</v>
      </c>
      <c r="G79" s="244">
        <f>'Open Int.'!H85/'Open Int.'!K85</f>
        <v>0.00022977941176470588</v>
      </c>
      <c r="H79" s="247">
        <v>37719420</v>
      </c>
      <c r="I79" s="231">
        <v>7541250</v>
      </c>
      <c r="J79" s="354">
        <v>7541250</v>
      </c>
      <c r="K79" s="117" t="str">
        <f t="shared" si="3"/>
        <v>Gross exposure is building up andcrpsses 40% mark</v>
      </c>
      <c r="M79"/>
      <c r="N79"/>
    </row>
    <row r="80" spans="1:14" s="7" customFormat="1" ht="15">
      <c r="A80" s="201" t="s">
        <v>468</v>
      </c>
      <c r="B80" s="235">
        <f>'Open Int.'!K86</f>
        <v>1155250</v>
      </c>
      <c r="C80" s="237">
        <f>'Open Int.'!R86</f>
        <v>49.30029375</v>
      </c>
      <c r="D80" s="161">
        <f>B80/H80</f>
        <v>0.8240449210586008</v>
      </c>
      <c r="E80" s="243">
        <f>'Open Int.'!B86/'Open Int.'!K86</f>
        <v>0.999350789872322</v>
      </c>
      <c r="F80" s="228">
        <f>'Open Int.'!E86/'Open Int.'!K86</f>
        <v>0.0006492101276779918</v>
      </c>
      <c r="G80" s="244">
        <f>'Open Int.'!H86/'Open Int.'!K86</f>
        <v>0</v>
      </c>
      <c r="H80" s="247">
        <v>1401926</v>
      </c>
      <c r="I80" s="231">
        <v>280250</v>
      </c>
      <c r="J80" s="354">
        <v>280250</v>
      </c>
      <c r="K80" s="117" t="str">
        <f t="shared" si="3"/>
        <v>Gross exposure has crossed 80%,Margin double</v>
      </c>
      <c r="M80"/>
      <c r="N80"/>
    </row>
    <row r="81" spans="1:14" s="7" customFormat="1" ht="15">
      <c r="A81" s="201" t="s">
        <v>43</v>
      </c>
      <c r="B81" s="235">
        <f>'Open Int.'!K87</f>
        <v>898050</v>
      </c>
      <c r="C81" s="237">
        <f>'Open Int.'!R87</f>
        <v>212.568435</v>
      </c>
      <c r="D81" s="161">
        <f t="shared" si="2"/>
        <v>0.2840693419574261</v>
      </c>
      <c r="E81" s="243">
        <f>'Open Int.'!B87/'Open Int.'!K87</f>
        <v>0.9984967429430432</v>
      </c>
      <c r="F81" s="228">
        <f>'Open Int.'!E87/'Open Int.'!K87</f>
        <v>0.0015032570569567397</v>
      </c>
      <c r="G81" s="244">
        <f>'Open Int.'!H87/'Open Int.'!K87</f>
        <v>0</v>
      </c>
      <c r="H81" s="247">
        <v>3161376</v>
      </c>
      <c r="I81" s="231">
        <v>632250</v>
      </c>
      <c r="J81" s="354">
        <v>316050</v>
      </c>
      <c r="K81" s="117" t="str">
        <f t="shared" si="3"/>
        <v>Gross Exposure is less then 30%</v>
      </c>
      <c r="M81"/>
      <c r="N81"/>
    </row>
    <row r="82" spans="1:14" s="7" customFormat="1" ht="15">
      <c r="A82" s="201" t="s">
        <v>199</v>
      </c>
      <c r="B82" s="235">
        <f>'Open Int.'!K88</f>
        <v>19072200</v>
      </c>
      <c r="C82" s="237">
        <f>'Open Int.'!R88</f>
        <v>1887.384912</v>
      </c>
      <c r="D82" s="161">
        <f t="shared" si="2"/>
        <v>0.1443253774248388</v>
      </c>
      <c r="E82" s="243">
        <f>'Open Int.'!B88/'Open Int.'!K88</f>
        <v>0.8789914115833517</v>
      </c>
      <c r="F82" s="228">
        <f>'Open Int.'!E88/'Open Int.'!K88</f>
        <v>0.09795933348014388</v>
      </c>
      <c r="G82" s="244">
        <f>'Open Int.'!H88/'Open Int.'!K88</f>
        <v>0.02304925493650444</v>
      </c>
      <c r="H82" s="247">
        <v>132147238</v>
      </c>
      <c r="I82" s="231">
        <v>3464650</v>
      </c>
      <c r="J82" s="354">
        <v>1732150</v>
      </c>
      <c r="K82" s="117" t="str">
        <f t="shared" si="3"/>
        <v>Gross Exposure is less then 30%</v>
      </c>
      <c r="M82"/>
      <c r="N82"/>
    </row>
    <row r="83" spans="1:14" s="7" customFormat="1" ht="15">
      <c r="A83" s="201" t="s">
        <v>141</v>
      </c>
      <c r="B83" s="235">
        <f>'Open Int.'!K89</f>
        <v>63261600</v>
      </c>
      <c r="C83" s="237">
        <f>'Open Int.'!R89</f>
        <v>710.744076</v>
      </c>
      <c r="D83" s="161">
        <f t="shared" si="2"/>
        <v>0.9233218950470521</v>
      </c>
      <c r="E83" s="243">
        <f>'Open Int.'!B89/'Open Int.'!K89</f>
        <v>0.7875488447968436</v>
      </c>
      <c r="F83" s="228">
        <f>'Open Int.'!E89/'Open Int.'!K89</f>
        <v>0.17345119314086271</v>
      </c>
      <c r="G83" s="244">
        <f>'Open Int.'!H89/'Open Int.'!K89</f>
        <v>0.03899996206229371</v>
      </c>
      <c r="H83" s="247">
        <v>68515217</v>
      </c>
      <c r="I83" s="231">
        <v>13701600</v>
      </c>
      <c r="J83" s="354">
        <v>6849600</v>
      </c>
      <c r="K83" s="117" t="str">
        <f t="shared" si="3"/>
        <v>Gross exposure has crossed 80%,Margin double</v>
      </c>
      <c r="M83"/>
      <c r="N83"/>
    </row>
    <row r="84" spans="1:14" s="7" customFormat="1" ht="15">
      <c r="A84" s="201" t="s">
        <v>395</v>
      </c>
      <c r="B84" s="235">
        <f>'Open Int.'!K90</f>
        <v>40119300</v>
      </c>
      <c r="C84" s="237">
        <f>'Open Int.'!R90</f>
        <v>528.772374</v>
      </c>
      <c r="D84" s="161">
        <f t="shared" si="2"/>
        <v>0.17992091907110483</v>
      </c>
      <c r="E84" s="243">
        <f>'Open Int.'!B90/'Open Int.'!K90</f>
        <v>0.7771720842586984</v>
      </c>
      <c r="F84" s="228">
        <f>'Open Int.'!E90/'Open Int.'!K90</f>
        <v>0.1675752069452857</v>
      </c>
      <c r="G84" s="244">
        <f>'Open Int.'!H90/'Open Int.'!K90</f>
        <v>0.05525270879601588</v>
      </c>
      <c r="H84" s="247">
        <v>222982965</v>
      </c>
      <c r="I84" s="231">
        <v>26268300</v>
      </c>
      <c r="J84" s="354">
        <v>13132800</v>
      </c>
      <c r="K84" s="117" t="str">
        <f t="shared" si="3"/>
        <v>Gross Exposure is less then 30%</v>
      </c>
      <c r="M84"/>
      <c r="N84"/>
    </row>
    <row r="85" spans="1:14" s="7" customFormat="1" ht="15">
      <c r="A85" s="201" t="s">
        <v>184</v>
      </c>
      <c r="B85" s="235">
        <f>'Open Int.'!K91</f>
        <v>24797700</v>
      </c>
      <c r="C85" s="237">
        <f>'Open Int.'!R91</f>
        <v>314.186859</v>
      </c>
      <c r="D85" s="161">
        <f t="shared" si="2"/>
        <v>0.11012115738656658</v>
      </c>
      <c r="E85" s="243">
        <f>'Open Int.'!B91/'Open Int.'!K91</f>
        <v>0.8465381870092791</v>
      </c>
      <c r="F85" s="228">
        <f>'Open Int.'!E91/'Open Int.'!K91</f>
        <v>0.1310968355936236</v>
      </c>
      <c r="G85" s="244">
        <f>'Open Int.'!H91/'Open Int.'!K91</f>
        <v>0.02236497739709731</v>
      </c>
      <c r="H85" s="247">
        <v>225185610</v>
      </c>
      <c r="I85" s="231">
        <v>31231650</v>
      </c>
      <c r="J85" s="354">
        <v>15614350</v>
      </c>
      <c r="K85" s="117" t="str">
        <f t="shared" si="3"/>
        <v>Gross Exposure is less then 30%</v>
      </c>
      <c r="M85"/>
      <c r="N85"/>
    </row>
    <row r="86" spans="1:14" s="7" customFormat="1" ht="15">
      <c r="A86" s="201" t="s">
        <v>175</v>
      </c>
      <c r="B86" s="235">
        <f>'Open Int.'!K92</f>
        <v>121306500</v>
      </c>
      <c r="C86" s="237">
        <f>'Open Int.'!R92</f>
        <v>678.103335</v>
      </c>
      <c r="D86" s="161">
        <f t="shared" si="2"/>
        <v>0.9496720213712198</v>
      </c>
      <c r="E86" s="243">
        <f>'Open Int.'!B92/'Open Int.'!K92</f>
        <v>0.7699948065437549</v>
      </c>
      <c r="F86" s="228">
        <f>'Open Int.'!E92/'Open Int.'!K92</f>
        <v>0.19436509997403273</v>
      </c>
      <c r="G86" s="244">
        <f>'Open Int.'!H92/'Open Int.'!K92</f>
        <v>0.035640093482212414</v>
      </c>
      <c r="H86" s="247">
        <v>127735152</v>
      </c>
      <c r="I86" s="231">
        <v>25546500</v>
      </c>
      <c r="J86" s="354">
        <v>12773250</v>
      </c>
      <c r="K86" s="117" t="str">
        <f t="shared" si="3"/>
        <v>Gross exposure has crossed 80%,Margin double</v>
      </c>
      <c r="M86"/>
      <c r="N86"/>
    </row>
    <row r="87" spans="1:14" s="7" customFormat="1" ht="15">
      <c r="A87" s="201" t="s">
        <v>142</v>
      </c>
      <c r="B87" s="235">
        <f>'Open Int.'!K93</f>
        <v>13009500</v>
      </c>
      <c r="C87" s="237">
        <f>'Open Int.'!R93</f>
        <v>186.75137250000003</v>
      </c>
      <c r="D87" s="161">
        <f t="shared" si="2"/>
        <v>0.15606184475573</v>
      </c>
      <c r="E87" s="243">
        <f>'Open Int.'!B93/'Open Int.'!K93</f>
        <v>0.9480764057035244</v>
      </c>
      <c r="F87" s="228">
        <f>'Open Int.'!E93/'Open Int.'!K93</f>
        <v>0.04923325262308313</v>
      </c>
      <c r="G87" s="244">
        <f>'Open Int.'!H93/'Open Int.'!K93</f>
        <v>0.0026903416733925207</v>
      </c>
      <c r="H87" s="247">
        <v>83361183</v>
      </c>
      <c r="I87" s="231">
        <v>16670500</v>
      </c>
      <c r="J87" s="354">
        <v>8335250</v>
      </c>
      <c r="K87" s="117" t="str">
        <f t="shared" si="3"/>
        <v>Gross Exposure is less then 30%</v>
      </c>
      <c r="M87"/>
      <c r="N87"/>
    </row>
    <row r="88" spans="1:14" s="7" customFormat="1" ht="15">
      <c r="A88" s="201" t="s">
        <v>176</v>
      </c>
      <c r="B88" s="235">
        <f>'Open Int.'!K94</f>
        <v>10808300</v>
      </c>
      <c r="C88" s="237">
        <f>'Open Int.'!R94</f>
        <v>245.888825</v>
      </c>
      <c r="D88" s="161">
        <f t="shared" si="2"/>
        <v>0.34891271897474674</v>
      </c>
      <c r="E88" s="243">
        <f>'Open Int.'!B94/'Open Int.'!K94</f>
        <v>0.8875771397907164</v>
      </c>
      <c r="F88" s="228">
        <f>'Open Int.'!E94/'Open Int.'!K94</f>
        <v>0.07673732224309096</v>
      </c>
      <c r="G88" s="244">
        <f>'Open Int.'!H94/'Open Int.'!K94</f>
        <v>0.03568553796619265</v>
      </c>
      <c r="H88" s="247">
        <v>30977088</v>
      </c>
      <c r="I88" s="231">
        <v>6194400</v>
      </c>
      <c r="J88" s="354">
        <v>3097200</v>
      </c>
      <c r="K88" s="117" t="str">
        <f t="shared" si="3"/>
        <v>Some sign of build up Gross exposure crosses 30%</v>
      </c>
      <c r="M88"/>
      <c r="N88"/>
    </row>
    <row r="89" spans="1:14" s="7" customFormat="1" ht="15">
      <c r="A89" s="201" t="s">
        <v>413</v>
      </c>
      <c r="B89" s="235">
        <f>'Open Int.'!K95</f>
        <v>5368000</v>
      </c>
      <c r="C89" s="237">
        <f>'Open Int.'!R95</f>
        <v>440.22968</v>
      </c>
      <c r="D89" s="161">
        <f t="shared" si="2"/>
        <v>0.7969477258410745</v>
      </c>
      <c r="E89" s="243">
        <f>'Open Int.'!B95/'Open Int.'!K95</f>
        <v>0.9880774962742176</v>
      </c>
      <c r="F89" s="228">
        <f>'Open Int.'!E95/'Open Int.'!K95</f>
        <v>0.010711624441132639</v>
      </c>
      <c r="G89" s="244">
        <f>'Open Int.'!H95/'Open Int.'!K95</f>
        <v>0.0012108792846497764</v>
      </c>
      <c r="H89" s="247">
        <v>6735699</v>
      </c>
      <c r="I89" s="231">
        <v>1347000</v>
      </c>
      <c r="J89" s="354">
        <v>1158500</v>
      </c>
      <c r="K89" s="117" t="str">
        <f t="shared" si="3"/>
        <v>Gross exposure is Substantial as Open interest has crossed 60%</v>
      </c>
      <c r="M89"/>
      <c r="N89"/>
    </row>
    <row r="90" spans="1:14" s="7" customFormat="1" ht="15">
      <c r="A90" s="201" t="s">
        <v>394</v>
      </c>
      <c r="B90" s="235">
        <f>'Open Int.'!K96</f>
        <v>3115200</v>
      </c>
      <c r="C90" s="237">
        <f>'Open Int.'!R96</f>
        <v>50.341632</v>
      </c>
      <c r="D90" s="161">
        <f t="shared" si="2"/>
        <v>0.1812216404886562</v>
      </c>
      <c r="E90" s="243">
        <f>'Open Int.'!B96/'Open Int.'!K96</f>
        <v>0.9837570621468926</v>
      </c>
      <c r="F90" s="228">
        <f>'Open Int.'!E96/'Open Int.'!K96</f>
        <v>0.016242937853107344</v>
      </c>
      <c r="G90" s="244">
        <f>'Open Int.'!H96/'Open Int.'!K96</f>
        <v>0</v>
      </c>
      <c r="H90" s="247">
        <v>17190000</v>
      </c>
      <c r="I90" s="231">
        <v>3436400</v>
      </c>
      <c r="J90" s="354">
        <v>3436400</v>
      </c>
      <c r="K90" s="117" t="str">
        <f t="shared" si="3"/>
        <v>Gross Exposure is less then 30%</v>
      </c>
      <c r="M90"/>
      <c r="N90"/>
    </row>
    <row r="91" spans="1:14" s="7" customFormat="1" ht="15">
      <c r="A91" s="201" t="s">
        <v>167</v>
      </c>
      <c r="B91" s="235">
        <f>'Open Int.'!K97</f>
        <v>12520200</v>
      </c>
      <c r="C91" s="237">
        <f>'Open Int.'!R97</f>
        <v>68.297691</v>
      </c>
      <c r="D91" s="161">
        <f t="shared" si="2"/>
        <v>0.3140765506717544</v>
      </c>
      <c r="E91" s="243">
        <f>'Open Int.'!B97/'Open Int.'!K97</f>
        <v>0.9200492004920049</v>
      </c>
      <c r="F91" s="228">
        <f>'Open Int.'!E97/'Open Int.'!K97</f>
        <v>0.07872078720787208</v>
      </c>
      <c r="G91" s="244">
        <f>'Open Int.'!H97/'Open Int.'!K97</f>
        <v>0.0012300123001230013</v>
      </c>
      <c r="H91" s="247">
        <v>39863530</v>
      </c>
      <c r="I91" s="231">
        <v>7969500</v>
      </c>
      <c r="J91" s="354">
        <v>7969500</v>
      </c>
      <c r="K91" s="117" t="str">
        <f t="shared" si="3"/>
        <v>Some sign of build up Gross exposure crosses 30%</v>
      </c>
      <c r="M91"/>
      <c r="N91"/>
    </row>
    <row r="92" spans="1:14" s="7" customFormat="1" ht="15">
      <c r="A92" s="201" t="s">
        <v>200</v>
      </c>
      <c r="B92" s="235">
        <f>'Open Int.'!K98</f>
        <v>7554900</v>
      </c>
      <c r="C92" s="237">
        <f>'Open Int.'!R98</f>
        <v>1508.335785</v>
      </c>
      <c r="D92" s="161">
        <f t="shared" si="2"/>
        <v>0.10276817322087131</v>
      </c>
      <c r="E92" s="243">
        <f>'Open Int.'!B98/'Open Int.'!K98</f>
        <v>0.6932586797972177</v>
      </c>
      <c r="F92" s="228">
        <f>'Open Int.'!E98/'Open Int.'!K98</f>
        <v>0.241459185429324</v>
      </c>
      <c r="G92" s="244">
        <f>'Open Int.'!H98/'Open Int.'!K98</f>
        <v>0.06528213477345829</v>
      </c>
      <c r="H92" s="247">
        <v>73514005</v>
      </c>
      <c r="I92" s="231">
        <v>1462800</v>
      </c>
      <c r="J92" s="354">
        <v>731400</v>
      </c>
      <c r="K92" s="117" t="str">
        <f t="shared" si="3"/>
        <v>Gross Exposure is less then 30%</v>
      </c>
      <c r="M92"/>
      <c r="N92"/>
    </row>
    <row r="93" spans="1:14" s="7" customFormat="1" ht="15">
      <c r="A93" s="201" t="s">
        <v>143</v>
      </c>
      <c r="B93" s="235">
        <f>'Open Int.'!K99</f>
        <v>2628450</v>
      </c>
      <c r="C93" s="237">
        <f>'Open Int.'!R99</f>
        <v>34.62982875</v>
      </c>
      <c r="D93" s="161">
        <f t="shared" si="2"/>
        <v>0.0622265625</v>
      </c>
      <c r="E93" s="243">
        <f>'Open Int.'!B99/'Open Int.'!K99</f>
        <v>0.9966329966329966</v>
      </c>
      <c r="F93" s="228">
        <f>'Open Int.'!E99/'Open Int.'!K99</f>
        <v>0.002244668911335578</v>
      </c>
      <c r="G93" s="244">
        <f>'Open Int.'!H99/'Open Int.'!K99</f>
        <v>0.001122334455667789</v>
      </c>
      <c r="H93" s="247">
        <v>42240000</v>
      </c>
      <c r="I93" s="231">
        <v>8445850</v>
      </c>
      <c r="J93" s="354">
        <v>4268650</v>
      </c>
      <c r="K93" s="117" t="str">
        <f t="shared" si="3"/>
        <v>Gross Exposure is less then 30%</v>
      </c>
      <c r="M93"/>
      <c r="N93"/>
    </row>
    <row r="94" spans="1:14" s="7" customFormat="1" ht="15">
      <c r="A94" s="201" t="s">
        <v>90</v>
      </c>
      <c r="B94" s="235">
        <f>'Open Int.'!K100</f>
        <v>1463400</v>
      </c>
      <c r="C94" s="237">
        <f>'Open Int.'!R100</f>
        <v>63.174978</v>
      </c>
      <c r="D94" s="161">
        <f t="shared" si="2"/>
        <v>0.034853753920064866</v>
      </c>
      <c r="E94" s="243">
        <f>'Open Int.'!B100/'Open Int.'!K100</f>
        <v>0.998769987699877</v>
      </c>
      <c r="F94" s="228">
        <f>'Open Int.'!E100/'Open Int.'!K100</f>
        <v>0.0012300123001230013</v>
      </c>
      <c r="G94" s="244">
        <f>'Open Int.'!H100/'Open Int.'!K100</f>
        <v>0</v>
      </c>
      <c r="H94" s="247">
        <v>41986869</v>
      </c>
      <c r="I94" s="231">
        <v>6801600</v>
      </c>
      <c r="J94" s="354">
        <v>3400800</v>
      </c>
      <c r="K94" s="117" t="str">
        <f t="shared" si="3"/>
        <v>Gross Exposure is less then 30%</v>
      </c>
      <c r="M94"/>
      <c r="N94"/>
    </row>
    <row r="95" spans="1:14" s="7" customFormat="1" ht="15">
      <c r="A95" s="201" t="s">
        <v>35</v>
      </c>
      <c r="B95" s="235">
        <f>'Open Int.'!K101</f>
        <v>2304500</v>
      </c>
      <c r="C95" s="237">
        <f>'Open Int.'!R101</f>
        <v>86.349615</v>
      </c>
      <c r="D95" s="161">
        <f t="shared" si="2"/>
        <v>0.07291571019838453</v>
      </c>
      <c r="E95" s="243">
        <f>'Open Int.'!B101/'Open Int.'!K101</f>
        <v>0.9904534606205251</v>
      </c>
      <c r="F95" s="228">
        <f>'Open Int.'!E101/'Open Int.'!K101</f>
        <v>0.008591885441527447</v>
      </c>
      <c r="G95" s="244">
        <f>'Open Int.'!H101/'Open Int.'!K101</f>
        <v>0.0009546539379474941</v>
      </c>
      <c r="H95" s="247">
        <v>31604986</v>
      </c>
      <c r="I95" s="231">
        <v>6320600</v>
      </c>
      <c r="J95" s="354">
        <v>3160300</v>
      </c>
      <c r="K95" s="117" t="str">
        <f t="shared" si="3"/>
        <v>Gross Exposure is less then 30%</v>
      </c>
      <c r="M95"/>
      <c r="N95"/>
    </row>
    <row r="96" spans="1:14" s="7" customFormat="1" ht="15">
      <c r="A96" s="201" t="s">
        <v>6</v>
      </c>
      <c r="B96" s="235">
        <f>'Open Int.'!K102</f>
        <v>30474000</v>
      </c>
      <c r="C96" s="237">
        <f>'Open Int.'!R102</f>
        <v>469.14723</v>
      </c>
      <c r="D96" s="161">
        <f t="shared" si="2"/>
        <v>0.04110765087318247</v>
      </c>
      <c r="E96" s="243">
        <f>'Open Int.'!B102/'Open Int.'!K102</f>
        <v>0.8435469580626107</v>
      </c>
      <c r="F96" s="228">
        <f>'Open Int.'!E102/'Open Int.'!K102</f>
        <v>0.13533668044890726</v>
      </c>
      <c r="G96" s="244">
        <f>'Open Int.'!H102/'Open Int.'!K102</f>
        <v>0.021116361488481984</v>
      </c>
      <c r="H96" s="247">
        <v>741321855</v>
      </c>
      <c r="I96" s="231">
        <v>18742500</v>
      </c>
      <c r="J96" s="354">
        <v>9371250</v>
      </c>
      <c r="K96" s="117" t="str">
        <f t="shared" si="3"/>
        <v>Gross Exposure is less then 30%</v>
      </c>
      <c r="M96"/>
      <c r="N96"/>
    </row>
    <row r="97" spans="1:14" s="7" customFormat="1" ht="15">
      <c r="A97" s="201" t="s">
        <v>177</v>
      </c>
      <c r="B97" s="235">
        <f>'Open Int.'!K103</f>
        <v>7793000</v>
      </c>
      <c r="C97" s="237">
        <f>'Open Int.'!R103</f>
        <v>306.615585</v>
      </c>
      <c r="D97" s="161">
        <f t="shared" si="2"/>
        <v>0.3338670865403367</v>
      </c>
      <c r="E97" s="243">
        <f>'Open Int.'!B103/'Open Int.'!K103</f>
        <v>0.934941614269216</v>
      </c>
      <c r="F97" s="228">
        <f>'Open Int.'!E103/'Open Int.'!K103</f>
        <v>0.058449890927755675</v>
      </c>
      <c r="G97" s="244">
        <f>'Open Int.'!H103/'Open Int.'!K103</f>
        <v>0.0066084948030283586</v>
      </c>
      <c r="H97" s="247">
        <v>23341624</v>
      </c>
      <c r="I97" s="231">
        <v>4668000</v>
      </c>
      <c r="J97" s="354">
        <v>2334000</v>
      </c>
      <c r="K97" s="117" t="str">
        <f t="shared" si="3"/>
        <v>Some sign of build up Gross exposure crosses 30%</v>
      </c>
      <c r="M97"/>
      <c r="N97"/>
    </row>
    <row r="98" spans="1:14" s="7" customFormat="1" ht="15">
      <c r="A98" s="201" t="s">
        <v>168</v>
      </c>
      <c r="B98" s="235">
        <f>'Open Int.'!K104</f>
        <v>131100</v>
      </c>
      <c r="C98" s="237">
        <f>'Open Int.'!R104</f>
        <v>9.068187</v>
      </c>
      <c r="D98" s="161">
        <f t="shared" si="2"/>
        <v>0.028873554753047415</v>
      </c>
      <c r="E98" s="243">
        <f>'Open Int.'!B104/'Open Int.'!K104</f>
        <v>1</v>
      </c>
      <c r="F98" s="228">
        <f>'Open Int.'!E104/'Open Int.'!K104</f>
        <v>0</v>
      </c>
      <c r="G98" s="244">
        <f>'Open Int.'!H104/'Open Int.'!K104</f>
        <v>0</v>
      </c>
      <c r="H98" s="247">
        <v>4540487</v>
      </c>
      <c r="I98" s="231">
        <v>907800</v>
      </c>
      <c r="J98" s="354">
        <v>680400</v>
      </c>
      <c r="K98" s="117" t="str">
        <f t="shared" si="3"/>
        <v>Gross Exposure is less then 30%</v>
      </c>
      <c r="M98"/>
      <c r="N98"/>
    </row>
    <row r="99" spans="1:14" s="7" customFormat="1" ht="15">
      <c r="A99" s="201" t="s">
        <v>132</v>
      </c>
      <c r="B99" s="235">
        <f>'Open Int.'!K105</f>
        <v>1743600</v>
      </c>
      <c r="C99" s="237">
        <f>'Open Int.'!R105</f>
        <v>133.045398</v>
      </c>
      <c r="D99" s="161">
        <f t="shared" si="2"/>
        <v>0.5049156591616593</v>
      </c>
      <c r="E99" s="243">
        <f>'Open Int.'!B105/'Open Int.'!K105</f>
        <v>0.9956412021105758</v>
      </c>
      <c r="F99" s="228">
        <f>'Open Int.'!E105/'Open Int.'!K105</f>
        <v>0.0043587978894241795</v>
      </c>
      <c r="G99" s="244">
        <f>'Open Int.'!H105/'Open Int.'!K105</f>
        <v>0</v>
      </c>
      <c r="H99" s="247">
        <v>3453250</v>
      </c>
      <c r="I99" s="231">
        <v>690400</v>
      </c>
      <c r="J99" s="354">
        <v>690400</v>
      </c>
      <c r="K99" s="117" t="str">
        <f t="shared" si="3"/>
        <v>Gross exposure is building up andcrpsses 40% mark</v>
      </c>
      <c r="M99"/>
      <c r="N99"/>
    </row>
    <row r="100" spans="1:14" s="7" customFormat="1" ht="15">
      <c r="A100" s="201" t="s">
        <v>144</v>
      </c>
      <c r="B100" s="235">
        <f>'Open Int.'!K106</f>
        <v>191250</v>
      </c>
      <c r="C100" s="237">
        <f>'Open Int.'!R106</f>
        <v>76.97334375</v>
      </c>
      <c r="D100" s="161">
        <f t="shared" si="2"/>
        <v>0.07582608805976007</v>
      </c>
      <c r="E100" s="243">
        <f>'Open Int.'!B106/'Open Int.'!K106</f>
        <v>0.9954248366013072</v>
      </c>
      <c r="F100" s="228">
        <f>'Open Int.'!E106/'Open Int.'!K106</f>
        <v>0.004575163398692811</v>
      </c>
      <c r="G100" s="244">
        <f>'Open Int.'!H106/'Open Int.'!K106</f>
        <v>0</v>
      </c>
      <c r="H100" s="247">
        <v>2522219</v>
      </c>
      <c r="I100" s="231">
        <v>504375</v>
      </c>
      <c r="J100" s="354">
        <v>252125</v>
      </c>
      <c r="K100" s="117" t="str">
        <f t="shared" si="3"/>
        <v>Gross Exposure is less then 30%</v>
      </c>
      <c r="M100"/>
      <c r="N100"/>
    </row>
    <row r="101" spans="1:14" s="7" customFormat="1" ht="15">
      <c r="A101" s="201" t="s">
        <v>290</v>
      </c>
      <c r="B101" s="235">
        <f>'Open Int.'!K107</f>
        <v>2601900</v>
      </c>
      <c r="C101" s="237">
        <f>'Open Int.'!R107</f>
        <v>216.374004</v>
      </c>
      <c r="D101" s="161">
        <f t="shared" si="2"/>
        <v>0.11341110879659869</v>
      </c>
      <c r="E101" s="243">
        <f>'Open Int.'!B107/'Open Int.'!K107</f>
        <v>0.997809293208809</v>
      </c>
      <c r="F101" s="228">
        <f>'Open Int.'!E107/'Open Int.'!K107</f>
        <v>0.0014989046466044045</v>
      </c>
      <c r="G101" s="244">
        <f>'Open Int.'!H107/'Open Int.'!K107</f>
        <v>0.0006918021445866483</v>
      </c>
      <c r="H101" s="247">
        <v>22942197</v>
      </c>
      <c r="I101" s="231">
        <v>4588200</v>
      </c>
      <c r="J101" s="354">
        <v>2294100</v>
      </c>
      <c r="K101" s="117" t="str">
        <f t="shared" si="3"/>
        <v>Gross Exposure is less then 30%</v>
      </c>
      <c r="M101"/>
      <c r="N101"/>
    </row>
    <row r="102" spans="1:14" s="7" customFormat="1" ht="15">
      <c r="A102" s="201" t="s">
        <v>133</v>
      </c>
      <c r="B102" s="235">
        <f>'Open Int.'!K108</f>
        <v>28837500</v>
      </c>
      <c r="C102" s="237">
        <f>'Open Int.'!R108</f>
        <v>105.54525</v>
      </c>
      <c r="D102" s="161">
        <f t="shared" si="2"/>
        <v>0.8010416666666667</v>
      </c>
      <c r="E102" s="243">
        <f>'Open Int.'!B108/'Open Int.'!K108</f>
        <v>0.7865192891200694</v>
      </c>
      <c r="F102" s="228">
        <f>'Open Int.'!E108/'Open Int.'!K108</f>
        <v>0.1811876896402254</v>
      </c>
      <c r="G102" s="244">
        <f>'Open Int.'!H108/'Open Int.'!K108</f>
        <v>0.03229302123970525</v>
      </c>
      <c r="H102" s="247">
        <v>36000000</v>
      </c>
      <c r="I102" s="231">
        <v>7200000</v>
      </c>
      <c r="J102" s="354">
        <v>7200000</v>
      </c>
      <c r="K102" s="117" t="str">
        <f t="shared" si="3"/>
        <v>Gross exposure has crossed 80%,Margin double</v>
      </c>
      <c r="M102"/>
      <c r="N102"/>
    </row>
    <row r="103" spans="1:14" s="7" customFormat="1" ht="15">
      <c r="A103" s="201" t="s">
        <v>169</v>
      </c>
      <c r="B103" s="235">
        <f>'Open Int.'!K109</f>
        <v>10482000</v>
      </c>
      <c r="C103" s="237">
        <f>'Open Int.'!R109</f>
        <v>158.22579</v>
      </c>
      <c r="D103" s="161">
        <f t="shared" si="2"/>
        <v>0.861484304088015</v>
      </c>
      <c r="E103" s="243">
        <f>'Open Int.'!B109/'Open Int.'!K109</f>
        <v>0.9986643770272848</v>
      </c>
      <c r="F103" s="228">
        <f>'Open Int.'!E109/'Open Int.'!K109</f>
        <v>0.0009540164090822362</v>
      </c>
      <c r="G103" s="244">
        <f>'Open Int.'!H109/'Open Int.'!K109</f>
        <v>0.00038160656363289447</v>
      </c>
      <c r="H103" s="247">
        <v>12167372</v>
      </c>
      <c r="I103" s="231">
        <v>2432000</v>
      </c>
      <c r="J103" s="354">
        <v>2432000</v>
      </c>
      <c r="K103" s="117" t="str">
        <f t="shared" si="3"/>
        <v>Gross exposure has crossed 80%,Margin double</v>
      </c>
      <c r="M103"/>
      <c r="N103"/>
    </row>
    <row r="104" spans="1:14" s="7" customFormat="1" ht="15">
      <c r="A104" s="201" t="s">
        <v>291</v>
      </c>
      <c r="B104" s="235">
        <f>'Open Int.'!K110</f>
        <v>1978350</v>
      </c>
      <c r="C104" s="237">
        <f>'Open Int.'!R110</f>
        <v>139.236273</v>
      </c>
      <c r="D104" s="161">
        <f t="shared" si="2"/>
        <v>0.1128189558428426</v>
      </c>
      <c r="E104" s="243">
        <f>'Open Int.'!B110/'Open Int.'!K110</f>
        <v>0.9933277731442869</v>
      </c>
      <c r="F104" s="228">
        <f>'Open Int.'!E110/'Open Int.'!K110</f>
        <v>0.006394217403391716</v>
      </c>
      <c r="G104" s="244">
        <f>'Open Int.'!H110/'Open Int.'!K110</f>
        <v>0.00027800945232137893</v>
      </c>
      <c r="H104" s="247">
        <v>17535617</v>
      </c>
      <c r="I104" s="231">
        <v>3506800</v>
      </c>
      <c r="J104" s="354">
        <v>1753400</v>
      </c>
      <c r="K104" s="117" t="str">
        <f t="shared" si="3"/>
        <v>Gross Exposure is less then 30%</v>
      </c>
      <c r="M104"/>
      <c r="N104"/>
    </row>
    <row r="105" spans="1:14" s="7" customFormat="1" ht="15">
      <c r="A105" s="201" t="s">
        <v>414</v>
      </c>
      <c r="B105" s="235">
        <f>'Open Int.'!K111</f>
        <v>1441000</v>
      </c>
      <c r="C105" s="237">
        <f>'Open Int.'!R111</f>
        <v>76.32977000000001</v>
      </c>
      <c r="D105" s="161">
        <f t="shared" si="2"/>
        <v>0.2510571929540912</v>
      </c>
      <c r="E105" s="243">
        <f>'Open Int.'!B111/'Open Int.'!K111</f>
        <v>0.9989590562109646</v>
      </c>
      <c r="F105" s="228">
        <f>'Open Int.'!E111/'Open Int.'!K111</f>
        <v>0.001040943789035392</v>
      </c>
      <c r="G105" s="244">
        <f>'Open Int.'!H111/'Open Int.'!K111</f>
        <v>0</v>
      </c>
      <c r="H105" s="247">
        <v>5739728</v>
      </c>
      <c r="I105" s="231">
        <v>1147500</v>
      </c>
      <c r="J105" s="354">
        <v>1147500</v>
      </c>
      <c r="K105" s="117" t="str">
        <f t="shared" si="3"/>
        <v>Gross Exposure is less then 30%</v>
      </c>
      <c r="M105"/>
      <c r="N105"/>
    </row>
    <row r="106" spans="1:14" s="7" customFormat="1" ht="15">
      <c r="A106" s="201" t="s">
        <v>292</v>
      </c>
      <c r="B106" s="235">
        <f>'Open Int.'!K112</f>
        <v>3184500</v>
      </c>
      <c r="C106" s="237">
        <f>'Open Int.'!R112</f>
        <v>233.264625</v>
      </c>
      <c r="D106" s="161">
        <f t="shared" si="2"/>
        <v>0.11281132844664911</v>
      </c>
      <c r="E106" s="243">
        <f>'Open Int.'!B112/'Open Int.'!K112</f>
        <v>0.998272884283247</v>
      </c>
      <c r="F106" s="228">
        <f>'Open Int.'!E112/'Open Int.'!K112</f>
        <v>0.0017271157167530224</v>
      </c>
      <c r="G106" s="244">
        <f>'Open Int.'!H112/'Open Int.'!K112</f>
        <v>0</v>
      </c>
      <c r="H106" s="247">
        <v>28228548</v>
      </c>
      <c r="I106" s="231">
        <v>5519250</v>
      </c>
      <c r="J106" s="354">
        <v>2759350</v>
      </c>
      <c r="K106" s="117" t="str">
        <f t="shared" si="3"/>
        <v>Gross Exposure is less then 30%</v>
      </c>
      <c r="M106"/>
      <c r="N106"/>
    </row>
    <row r="107" spans="1:14" s="7" customFormat="1" ht="15">
      <c r="A107" s="201" t="s">
        <v>178</v>
      </c>
      <c r="B107" s="235">
        <f>'Open Int.'!K113</f>
        <v>3677500</v>
      </c>
      <c r="C107" s="237">
        <f>'Open Int.'!R113</f>
        <v>71.8399625</v>
      </c>
      <c r="D107" s="161">
        <f t="shared" si="2"/>
        <v>0.1515325763723155</v>
      </c>
      <c r="E107" s="243">
        <f>'Open Int.'!B113/'Open Int.'!K113</f>
        <v>0.95581237253569</v>
      </c>
      <c r="F107" s="228">
        <f>'Open Int.'!E113/'Open Int.'!K113</f>
        <v>0.041808293677770225</v>
      </c>
      <c r="G107" s="244">
        <f>'Open Int.'!H113/'Open Int.'!K113</f>
        <v>0.002379333786539769</v>
      </c>
      <c r="H107" s="247">
        <v>24268709</v>
      </c>
      <c r="I107" s="231">
        <v>4852500</v>
      </c>
      <c r="J107" s="354">
        <v>2975000</v>
      </c>
      <c r="K107" s="117" t="str">
        <f t="shared" si="3"/>
        <v>Gross Exposure is less then 30%</v>
      </c>
      <c r="M107"/>
      <c r="N107"/>
    </row>
    <row r="108" spans="1:14" s="7" customFormat="1" ht="15">
      <c r="A108" s="201" t="s">
        <v>145</v>
      </c>
      <c r="B108" s="235">
        <f>'Open Int.'!K114</f>
        <v>2575500</v>
      </c>
      <c r="C108" s="237">
        <f>'Open Int.'!R114</f>
        <v>52.3212825</v>
      </c>
      <c r="D108" s="161">
        <f t="shared" si="2"/>
        <v>0.25602480900777885</v>
      </c>
      <c r="E108" s="243">
        <f>'Open Int.'!B114/'Open Int.'!K114</f>
        <v>0.9518151815181518</v>
      </c>
      <c r="F108" s="228">
        <f>'Open Int.'!E114/'Open Int.'!K114</f>
        <v>0.042244224422442245</v>
      </c>
      <c r="G108" s="244">
        <f>'Open Int.'!H114/'Open Int.'!K114</f>
        <v>0.005940594059405941</v>
      </c>
      <c r="H108" s="247">
        <v>10059572</v>
      </c>
      <c r="I108" s="231">
        <v>2011100</v>
      </c>
      <c r="J108" s="354">
        <v>2011100</v>
      </c>
      <c r="K108" s="117" t="str">
        <f t="shared" si="3"/>
        <v>Gross Exposure is less then 30%</v>
      </c>
      <c r="M108"/>
      <c r="N108"/>
    </row>
    <row r="109" spans="1:14" s="7" customFormat="1" ht="15">
      <c r="A109" s="201" t="s">
        <v>271</v>
      </c>
      <c r="B109" s="235">
        <f>'Open Int.'!K115</f>
        <v>4159900</v>
      </c>
      <c r="C109" s="237">
        <f>'Open Int.'!R115</f>
        <v>102.042347</v>
      </c>
      <c r="D109" s="161">
        <f t="shared" si="2"/>
        <v>0.37415582435660066</v>
      </c>
      <c r="E109" s="243">
        <f>'Open Int.'!B115/'Open Int.'!K115</f>
        <v>0.981610134859011</v>
      </c>
      <c r="F109" s="228">
        <f>'Open Int.'!E115/'Open Int.'!K115</f>
        <v>0.0171638741315897</v>
      </c>
      <c r="G109" s="244">
        <f>'Open Int.'!H115/'Open Int.'!K115</f>
        <v>0.0012259910093992644</v>
      </c>
      <c r="H109" s="247">
        <v>11118095</v>
      </c>
      <c r="I109" s="231">
        <v>2223600</v>
      </c>
      <c r="J109" s="354">
        <v>2223600</v>
      </c>
      <c r="K109" s="117" t="str">
        <f t="shared" si="3"/>
        <v>Some sign of build up Gross exposure crosses 30%</v>
      </c>
      <c r="M109"/>
      <c r="N109"/>
    </row>
    <row r="110" spans="1:14" s="7" customFormat="1" ht="15">
      <c r="A110" s="201" t="s">
        <v>209</v>
      </c>
      <c r="B110" s="235">
        <f>'Open Int.'!K116</f>
        <v>3179000</v>
      </c>
      <c r="C110" s="237">
        <f>'Open Int.'!R116</f>
        <v>756.4589450000001</v>
      </c>
      <c r="D110" s="161">
        <f t="shared" si="2"/>
        <v>0.05751086361037282</v>
      </c>
      <c r="E110" s="243">
        <f>'Open Int.'!B116/'Open Int.'!K116</f>
        <v>0.9635105379050015</v>
      </c>
      <c r="F110" s="228">
        <f>'Open Int.'!E116/'Open Int.'!K116</f>
        <v>0.030827304183705568</v>
      </c>
      <c r="G110" s="244">
        <f>'Open Int.'!H116/'Open Int.'!K116</f>
        <v>0.005662157911292859</v>
      </c>
      <c r="H110" s="247">
        <v>55276513</v>
      </c>
      <c r="I110" s="231">
        <v>1766200</v>
      </c>
      <c r="J110" s="354">
        <v>883000</v>
      </c>
      <c r="K110" s="117" t="str">
        <f t="shared" si="3"/>
        <v>Gross Exposure is less then 30%</v>
      </c>
      <c r="M110"/>
      <c r="N110"/>
    </row>
    <row r="111" spans="1:14" s="7" customFormat="1" ht="15">
      <c r="A111" s="201" t="s">
        <v>293</v>
      </c>
      <c r="B111" s="235">
        <f>'Open Int.'!K117</f>
        <v>4912250</v>
      </c>
      <c r="C111" s="237">
        <f>'Open Int.'!R117</f>
        <v>346.82941125</v>
      </c>
      <c r="D111" s="161">
        <f t="shared" si="2"/>
        <v>0.641359498041616</v>
      </c>
      <c r="E111" s="243">
        <f>'Open Int.'!B117/'Open Int.'!K117</f>
        <v>0.9966512290701817</v>
      </c>
      <c r="F111" s="228">
        <f>'Open Int.'!E117/'Open Int.'!K117</f>
        <v>0.0032775204845030283</v>
      </c>
      <c r="G111" s="244">
        <f>'Open Int.'!H117/'Open Int.'!K117</f>
        <v>7.125044531528322E-05</v>
      </c>
      <c r="H111" s="247">
        <v>7659121</v>
      </c>
      <c r="I111" s="231">
        <v>1531600</v>
      </c>
      <c r="J111" s="354">
        <v>765800</v>
      </c>
      <c r="K111" s="117" t="str">
        <f t="shared" si="3"/>
        <v>Gross exposure is Substantial as Open interest has crossed 60%</v>
      </c>
      <c r="M111"/>
      <c r="N111"/>
    </row>
    <row r="112" spans="1:14" s="7" customFormat="1" ht="15">
      <c r="A112" s="201" t="s">
        <v>7</v>
      </c>
      <c r="B112" s="235">
        <f>'Open Int.'!K118</f>
        <v>2397720</v>
      </c>
      <c r="C112" s="237">
        <f>'Open Int.'!R118</f>
        <v>195.294294</v>
      </c>
      <c r="D112" s="161">
        <f t="shared" si="2"/>
        <v>0.06970024696187131</v>
      </c>
      <c r="E112" s="243">
        <f>'Open Int.'!B118/'Open Int.'!K118</f>
        <v>0.9783994795055303</v>
      </c>
      <c r="F112" s="228">
        <f>'Open Int.'!E118/'Open Int.'!K118</f>
        <v>0.020169160702667534</v>
      </c>
      <c r="G112" s="244">
        <f>'Open Int.'!H118/'Open Int.'!K118</f>
        <v>0.001431359791802212</v>
      </c>
      <c r="H112" s="247">
        <v>34400452</v>
      </c>
      <c r="I112" s="231">
        <v>3857256</v>
      </c>
      <c r="J112" s="354">
        <v>1928472</v>
      </c>
      <c r="K112" s="117" t="str">
        <f t="shared" si="3"/>
        <v>Gross Exposure is less then 30%</v>
      </c>
      <c r="M112"/>
      <c r="N112"/>
    </row>
    <row r="113" spans="1:14" s="7" customFormat="1" ht="15">
      <c r="A113" s="201" t="s">
        <v>170</v>
      </c>
      <c r="B113" s="235">
        <f>'Open Int.'!K119</f>
        <v>1065000</v>
      </c>
      <c r="C113" s="237">
        <f>'Open Int.'!R119</f>
        <v>70.1835</v>
      </c>
      <c r="D113" s="161">
        <f t="shared" si="2"/>
        <v>0.13040165914989874</v>
      </c>
      <c r="E113" s="243">
        <f>'Open Int.'!B119/'Open Int.'!K119</f>
        <v>1</v>
      </c>
      <c r="F113" s="228">
        <f>'Open Int.'!E119/'Open Int.'!K119</f>
        <v>0</v>
      </c>
      <c r="G113" s="244">
        <f>'Open Int.'!H119/'Open Int.'!K119</f>
        <v>0</v>
      </c>
      <c r="H113" s="247">
        <v>8167074</v>
      </c>
      <c r="I113" s="231">
        <v>1633200</v>
      </c>
      <c r="J113" s="354">
        <v>883200</v>
      </c>
      <c r="K113" s="117" t="str">
        <f t="shared" si="3"/>
        <v>Gross Exposure is less then 30%</v>
      </c>
      <c r="M113"/>
      <c r="N113"/>
    </row>
    <row r="114" spans="1:14" s="7" customFormat="1" ht="15">
      <c r="A114" s="201" t="s">
        <v>222</v>
      </c>
      <c r="B114" s="235">
        <f>'Open Int.'!K120</f>
        <v>2391600</v>
      </c>
      <c r="C114" s="237">
        <f>'Open Int.'!R120</f>
        <v>197.797278</v>
      </c>
      <c r="D114" s="161">
        <f t="shared" si="2"/>
        <v>0.11653620257847312</v>
      </c>
      <c r="E114" s="243">
        <f>'Open Int.'!B120/'Open Int.'!K120</f>
        <v>0.9800970061883258</v>
      </c>
      <c r="F114" s="228">
        <f>'Open Int.'!E120/'Open Int.'!K120</f>
        <v>0.01806322127446061</v>
      </c>
      <c r="G114" s="244">
        <f>'Open Int.'!H120/'Open Int.'!K120</f>
        <v>0.0018397725372135808</v>
      </c>
      <c r="H114" s="247">
        <v>20522378</v>
      </c>
      <c r="I114" s="231">
        <v>3721600</v>
      </c>
      <c r="J114" s="354">
        <v>1860800</v>
      </c>
      <c r="K114" s="117" t="str">
        <f t="shared" si="3"/>
        <v>Gross Exposure is less then 30%</v>
      </c>
      <c r="M114"/>
      <c r="N114"/>
    </row>
    <row r="115" spans="1:14" s="7" customFormat="1" ht="15">
      <c r="A115" s="201" t="s">
        <v>206</v>
      </c>
      <c r="B115" s="235">
        <f>'Open Int.'!K121</f>
        <v>1740000</v>
      </c>
      <c r="C115" s="237">
        <f>'Open Int.'!R121</f>
        <v>44.37</v>
      </c>
      <c r="D115" s="161">
        <f t="shared" si="2"/>
        <v>0.23897399399845656</v>
      </c>
      <c r="E115" s="243">
        <f>'Open Int.'!B121/'Open Int.'!K121</f>
        <v>0.9375</v>
      </c>
      <c r="F115" s="228">
        <f>'Open Int.'!E121/'Open Int.'!K121</f>
        <v>0.05962643678160919</v>
      </c>
      <c r="G115" s="244">
        <f>'Open Int.'!H121/'Open Int.'!K121</f>
        <v>0.0028735632183908046</v>
      </c>
      <c r="H115" s="247">
        <v>7281127</v>
      </c>
      <c r="I115" s="231">
        <v>1455000</v>
      </c>
      <c r="J115" s="354">
        <v>1455000</v>
      </c>
      <c r="K115" s="117" t="str">
        <f t="shared" si="3"/>
        <v>Gross Exposure is less then 30%</v>
      </c>
      <c r="M115"/>
      <c r="N115"/>
    </row>
    <row r="116" spans="1:14" s="7" customFormat="1" ht="15">
      <c r="A116" s="201" t="s">
        <v>294</v>
      </c>
      <c r="B116" s="235">
        <f>'Open Int.'!K122</f>
        <v>1097750</v>
      </c>
      <c r="C116" s="237">
        <f>'Open Int.'!R122</f>
        <v>141.895165</v>
      </c>
      <c r="D116" s="161">
        <f t="shared" si="2"/>
        <v>0.0951846825626604</v>
      </c>
      <c r="E116" s="243">
        <f>'Open Int.'!B122/'Open Int.'!K122</f>
        <v>0.9959007059895241</v>
      </c>
      <c r="F116" s="228">
        <f>'Open Int.'!E122/'Open Int.'!K122</f>
        <v>0.004099294010475973</v>
      </c>
      <c r="G116" s="244">
        <f>'Open Int.'!H122/'Open Int.'!K122</f>
        <v>0</v>
      </c>
      <c r="H116" s="247">
        <v>11532843</v>
      </c>
      <c r="I116" s="231">
        <v>2306500</v>
      </c>
      <c r="J116" s="354">
        <v>1153250</v>
      </c>
      <c r="K116" s="117" t="str">
        <f t="shared" si="3"/>
        <v>Gross Exposure is less then 30%</v>
      </c>
      <c r="M116"/>
      <c r="N116"/>
    </row>
    <row r="117" spans="1:14" s="7" customFormat="1" ht="15">
      <c r="A117" s="201" t="s">
        <v>415</v>
      </c>
      <c r="B117" s="235">
        <f>'Open Int.'!K123</f>
        <v>4499550</v>
      </c>
      <c r="C117" s="237">
        <f>'Open Int.'!R123</f>
        <v>145.155483</v>
      </c>
      <c r="D117" s="161">
        <f t="shared" si="2"/>
        <v>0.16071929721352377</v>
      </c>
      <c r="E117" s="243">
        <f>'Open Int.'!B123/'Open Int.'!K123</f>
        <v>0.995966263292996</v>
      </c>
      <c r="F117" s="228">
        <f>'Open Int.'!E123/'Open Int.'!K123</f>
        <v>0.004033736707004034</v>
      </c>
      <c r="G117" s="244">
        <f>'Open Int.'!H123/'Open Int.'!K123</f>
        <v>0</v>
      </c>
      <c r="H117" s="247">
        <v>27996327</v>
      </c>
      <c r="I117" s="231">
        <v>5598450</v>
      </c>
      <c r="J117" s="354">
        <v>2799225</v>
      </c>
      <c r="K117" s="117" t="str">
        <f t="shared" si="3"/>
        <v>Gross Exposure is less then 30%</v>
      </c>
      <c r="M117"/>
      <c r="N117"/>
    </row>
    <row r="118" spans="1:14" s="7" customFormat="1" ht="15">
      <c r="A118" s="201" t="s">
        <v>276</v>
      </c>
      <c r="B118" s="235">
        <f>'Open Int.'!K124</f>
        <v>7166400</v>
      </c>
      <c r="C118" s="237">
        <f>'Open Int.'!R124</f>
        <v>199.40508</v>
      </c>
      <c r="D118" s="161">
        <f t="shared" si="2"/>
        <v>0.44199085846658825</v>
      </c>
      <c r="E118" s="243">
        <f>'Open Int.'!B124/'Open Int.'!K124</f>
        <v>0.9915159633846841</v>
      </c>
      <c r="F118" s="228">
        <f>'Open Int.'!E124/'Open Int.'!K124</f>
        <v>0.008484036615315918</v>
      </c>
      <c r="G118" s="244">
        <f>'Open Int.'!H124/'Open Int.'!K124</f>
        <v>0</v>
      </c>
      <c r="H118" s="247">
        <v>16213910</v>
      </c>
      <c r="I118" s="231">
        <v>3242400</v>
      </c>
      <c r="J118" s="354">
        <v>1620800</v>
      </c>
      <c r="K118" s="117" t="str">
        <f t="shared" si="3"/>
        <v>Gross exposure is building up andcrpsses 40% mark</v>
      </c>
      <c r="M118"/>
      <c r="N118"/>
    </row>
    <row r="119" spans="1:14" s="8" customFormat="1" ht="15">
      <c r="A119" s="201" t="s">
        <v>146</v>
      </c>
      <c r="B119" s="235">
        <f>'Open Int.'!K125</f>
        <v>13385600</v>
      </c>
      <c r="C119" s="237">
        <f>'Open Int.'!R125</f>
        <v>56.018736</v>
      </c>
      <c r="D119" s="161">
        <f t="shared" si="2"/>
        <v>0.3339808720499658</v>
      </c>
      <c r="E119" s="243">
        <f>'Open Int.'!B125/'Open Int.'!K125</f>
        <v>0.8876329787234043</v>
      </c>
      <c r="F119" s="228">
        <f>'Open Int.'!E125/'Open Int.'!K125</f>
        <v>0.10704787234042554</v>
      </c>
      <c r="G119" s="244">
        <f>'Open Int.'!H125/'Open Int.'!K125</f>
        <v>0.005319148936170213</v>
      </c>
      <c r="H119" s="247">
        <v>40078942</v>
      </c>
      <c r="I119" s="231">
        <v>8010000</v>
      </c>
      <c r="J119" s="354">
        <v>8010000</v>
      </c>
      <c r="K119" s="117" t="str">
        <f t="shared" si="3"/>
        <v>Some sign of build up Gross exposure crosses 30%</v>
      </c>
      <c r="M119"/>
      <c r="N119"/>
    </row>
    <row r="120" spans="1:14" s="7" customFormat="1" ht="15">
      <c r="A120" s="201" t="s">
        <v>8</v>
      </c>
      <c r="B120" s="235">
        <f>'Open Int.'!K126</f>
        <v>24622400</v>
      </c>
      <c r="C120" s="237">
        <f>'Open Int.'!R126</f>
        <v>397.282424</v>
      </c>
      <c r="D120" s="161">
        <f t="shared" si="2"/>
        <v>0.518251383998336</v>
      </c>
      <c r="E120" s="243">
        <f>'Open Int.'!B126/'Open Int.'!K126</f>
        <v>0.8964195204366755</v>
      </c>
      <c r="F120" s="228">
        <f>'Open Int.'!E126/'Open Int.'!K126</f>
        <v>0.08980440574436285</v>
      </c>
      <c r="G120" s="244">
        <f>'Open Int.'!H126/'Open Int.'!K126</f>
        <v>0.013776073818961596</v>
      </c>
      <c r="H120" s="247">
        <v>47510534</v>
      </c>
      <c r="I120" s="231">
        <v>9500800</v>
      </c>
      <c r="J120" s="354">
        <v>4750400</v>
      </c>
      <c r="K120" s="117" t="str">
        <f t="shared" si="3"/>
        <v>Gross exposure is building up andcrpsses 40% mark</v>
      </c>
      <c r="M120"/>
      <c r="N120"/>
    </row>
    <row r="121" spans="1:14" s="7" customFormat="1" ht="15">
      <c r="A121" s="201" t="s">
        <v>295</v>
      </c>
      <c r="B121" s="235">
        <f>'Open Int.'!K127</f>
        <v>3941000</v>
      </c>
      <c r="C121" s="237">
        <f>'Open Int.'!R127</f>
        <v>76.69186</v>
      </c>
      <c r="D121" s="161">
        <f t="shared" si="2"/>
        <v>0.1292063240086103</v>
      </c>
      <c r="E121" s="243">
        <f>'Open Int.'!B127/'Open Int.'!K127</f>
        <v>0.9720883024613043</v>
      </c>
      <c r="F121" s="228">
        <f>'Open Int.'!E127/'Open Int.'!K127</f>
        <v>0.026135498604415122</v>
      </c>
      <c r="G121" s="244">
        <f>'Open Int.'!H127/'Open Int.'!K127</f>
        <v>0.0017761989342806395</v>
      </c>
      <c r="H121" s="247">
        <v>30501603</v>
      </c>
      <c r="I121" s="231">
        <v>6100000</v>
      </c>
      <c r="J121" s="354">
        <v>3050000</v>
      </c>
      <c r="K121" s="117" t="str">
        <f t="shared" si="3"/>
        <v>Gross Exposure is less then 30%</v>
      </c>
      <c r="M121"/>
      <c r="N121"/>
    </row>
    <row r="122" spans="1:14" s="7" customFormat="1" ht="15">
      <c r="A122" s="201" t="s">
        <v>179</v>
      </c>
      <c r="B122" s="235">
        <f>'Open Int.'!K128</f>
        <v>42994000</v>
      </c>
      <c r="C122" s="237">
        <f>'Open Int.'!R128</f>
        <v>106.84009000000002</v>
      </c>
      <c r="D122" s="161">
        <f t="shared" si="2"/>
        <v>0.7754217178464118</v>
      </c>
      <c r="E122" s="243">
        <f>'Open Int.'!B128/'Open Int.'!K128</f>
        <v>0.7968088570498209</v>
      </c>
      <c r="F122" s="228">
        <f>'Open Int.'!E128/'Open Int.'!K128</f>
        <v>0.17486160859654837</v>
      </c>
      <c r="G122" s="244">
        <f>'Open Int.'!H128/'Open Int.'!K128</f>
        <v>0.02832953435363074</v>
      </c>
      <c r="H122" s="247">
        <v>55445958</v>
      </c>
      <c r="I122" s="231">
        <v>11088000</v>
      </c>
      <c r="J122" s="354">
        <v>11088000</v>
      </c>
      <c r="K122" s="117" t="str">
        <f t="shared" si="3"/>
        <v>Gross exposure is Substantial as Open interest has crossed 60%</v>
      </c>
      <c r="M122"/>
      <c r="N122"/>
    </row>
    <row r="123" spans="1:14" s="7" customFormat="1" ht="15">
      <c r="A123" s="201" t="s">
        <v>201</v>
      </c>
      <c r="B123" s="235">
        <f>'Open Int.'!K129</f>
        <v>5031250</v>
      </c>
      <c r="C123" s="237">
        <f>'Open Int.'!R129</f>
        <v>146.88734375</v>
      </c>
      <c r="D123" s="161">
        <f t="shared" si="2"/>
        <v>0.3037827923901452</v>
      </c>
      <c r="E123" s="243">
        <f>'Open Int.'!B129/'Open Int.'!K129</f>
        <v>0.9805714285714285</v>
      </c>
      <c r="F123" s="228">
        <f>'Open Int.'!E129/'Open Int.'!K129</f>
        <v>0.011428571428571429</v>
      </c>
      <c r="G123" s="244">
        <f>'Open Int.'!H129/'Open Int.'!K129</f>
        <v>0.008</v>
      </c>
      <c r="H123" s="247">
        <v>16561998</v>
      </c>
      <c r="I123" s="231">
        <v>3312000</v>
      </c>
      <c r="J123" s="354">
        <v>2033200</v>
      </c>
      <c r="K123" s="117" t="str">
        <f t="shared" si="3"/>
        <v>Some sign of build up Gross exposure crosses 30%</v>
      </c>
      <c r="M123"/>
      <c r="N123"/>
    </row>
    <row r="124" spans="1:14" s="7" customFormat="1" ht="15">
      <c r="A124" s="201" t="s">
        <v>171</v>
      </c>
      <c r="B124" s="235">
        <f>'Open Int.'!K130</f>
        <v>5680400</v>
      </c>
      <c r="C124" s="237">
        <f>'Open Int.'!R130</f>
        <v>221.96163</v>
      </c>
      <c r="D124" s="161">
        <f t="shared" si="2"/>
        <v>0.9743260856924629</v>
      </c>
      <c r="E124" s="243">
        <f>'Open Int.'!B130/'Open Int.'!K130</f>
        <v>0.9941905499612703</v>
      </c>
      <c r="F124" s="228">
        <f>'Open Int.'!E130/'Open Int.'!K130</f>
        <v>0.004453911696359412</v>
      </c>
      <c r="G124" s="244">
        <f>'Open Int.'!H130/'Open Int.'!K130</f>
        <v>0.0013555383423702555</v>
      </c>
      <c r="H124" s="247">
        <v>5830081</v>
      </c>
      <c r="I124" s="231">
        <v>1166000</v>
      </c>
      <c r="J124" s="354">
        <v>1166000</v>
      </c>
      <c r="K124" s="117" t="str">
        <f t="shared" si="3"/>
        <v>Gross exposure has crossed 80%,Margin double</v>
      </c>
      <c r="M124"/>
      <c r="N124"/>
    </row>
    <row r="125" spans="1:14" s="7" customFormat="1" ht="15">
      <c r="A125" s="201" t="s">
        <v>147</v>
      </c>
      <c r="B125" s="235">
        <f>'Open Int.'!K131</f>
        <v>8702500</v>
      </c>
      <c r="C125" s="237">
        <f>'Open Int.'!R131</f>
        <v>68.2276</v>
      </c>
      <c r="D125" s="161">
        <f t="shared" si="2"/>
        <v>0.4026336706773499</v>
      </c>
      <c r="E125" s="243">
        <f>'Open Int.'!B131/'Open Int.'!K131</f>
        <v>0.9491525423728814</v>
      </c>
      <c r="F125" s="228">
        <f>'Open Int.'!E131/'Open Int.'!K131</f>
        <v>0.04677966101694915</v>
      </c>
      <c r="G125" s="244">
        <f>'Open Int.'!H131/'Open Int.'!K131</f>
        <v>0.004067796610169492</v>
      </c>
      <c r="H125" s="247">
        <v>21613940</v>
      </c>
      <c r="I125" s="231">
        <v>4318800</v>
      </c>
      <c r="J125" s="354">
        <v>4318800</v>
      </c>
      <c r="K125" s="117" t="str">
        <f t="shared" si="3"/>
        <v>Gross exposure is building up andcrpsses 40% mark</v>
      </c>
      <c r="M125"/>
      <c r="N125"/>
    </row>
    <row r="126" spans="1:14" s="7" customFormat="1" ht="15">
      <c r="A126" s="201" t="s">
        <v>148</v>
      </c>
      <c r="B126" s="235">
        <f>'Open Int.'!K132</f>
        <v>1596760</v>
      </c>
      <c r="C126" s="237">
        <f>'Open Int.'!R132</f>
        <v>46.30604</v>
      </c>
      <c r="D126" s="161">
        <f t="shared" si="2"/>
        <v>0.07653572457224024</v>
      </c>
      <c r="E126" s="243">
        <f>'Open Int.'!B132/'Open Int.'!K132</f>
        <v>0.993455497382199</v>
      </c>
      <c r="F126" s="228">
        <f>'Open Int.'!E132/'Open Int.'!K132</f>
        <v>0.005235602094240838</v>
      </c>
      <c r="G126" s="244">
        <f>'Open Int.'!H132/'Open Int.'!K132</f>
        <v>0.0013089005235602095</v>
      </c>
      <c r="H126" s="247">
        <v>20862937</v>
      </c>
      <c r="I126" s="231">
        <v>4171640</v>
      </c>
      <c r="J126" s="354">
        <v>2085820</v>
      </c>
      <c r="K126" s="117" t="str">
        <f t="shared" si="3"/>
        <v>Gross Exposure is less then 30%</v>
      </c>
      <c r="M126"/>
      <c r="N126"/>
    </row>
    <row r="127" spans="1:14" s="7" customFormat="1" ht="15">
      <c r="A127" s="201" t="s">
        <v>122</v>
      </c>
      <c r="B127" s="235">
        <f>'Open Int.'!K133</f>
        <v>15780375</v>
      </c>
      <c r="C127" s="237">
        <f>'Open Int.'!R133</f>
        <v>246.568359375</v>
      </c>
      <c r="D127" s="161">
        <f t="shared" si="2"/>
        <v>0.09112859914763868</v>
      </c>
      <c r="E127" s="243">
        <f>'Open Int.'!B133/'Open Int.'!K133</f>
        <v>0.7985789311090515</v>
      </c>
      <c r="F127" s="228">
        <f>'Open Int.'!E133/'Open Int.'!K133</f>
        <v>0.17866337143445576</v>
      </c>
      <c r="G127" s="244">
        <f>'Open Int.'!H133/'Open Int.'!K133</f>
        <v>0.022757697456492636</v>
      </c>
      <c r="H127" s="247">
        <v>173166000</v>
      </c>
      <c r="I127" s="231">
        <v>18772000</v>
      </c>
      <c r="J127" s="354">
        <v>9386000</v>
      </c>
      <c r="K127" s="117" t="str">
        <f t="shared" si="3"/>
        <v>Gross Exposure is less then 30%</v>
      </c>
      <c r="M127"/>
      <c r="N127"/>
    </row>
    <row r="128" spans="1:14" s="7" customFormat="1" ht="15">
      <c r="A128" s="201" t="s">
        <v>36</v>
      </c>
      <c r="B128" s="235">
        <f>'Open Int.'!K134</f>
        <v>12030300</v>
      </c>
      <c r="C128" s="237">
        <f>'Open Int.'!R134</f>
        <v>1077.433668</v>
      </c>
      <c r="D128" s="161">
        <f t="shared" si="2"/>
        <v>0.10874712684916692</v>
      </c>
      <c r="E128" s="243">
        <f>'Open Int.'!B134/'Open Int.'!K134</f>
        <v>0.9733485449240667</v>
      </c>
      <c r="F128" s="228">
        <f>'Open Int.'!E134/'Open Int.'!K134</f>
        <v>0.021938355651978755</v>
      </c>
      <c r="G128" s="244">
        <f>'Open Int.'!H134/'Open Int.'!K134</f>
        <v>0.004713099423954515</v>
      </c>
      <c r="H128" s="247">
        <v>110626371</v>
      </c>
      <c r="I128" s="231">
        <v>3282750</v>
      </c>
      <c r="J128" s="354">
        <v>1641375</v>
      </c>
      <c r="K128" s="117" t="str">
        <f t="shared" si="3"/>
        <v>Gross Exposure is less then 30%</v>
      </c>
      <c r="M128"/>
      <c r="N128"/>
    </row>
    <row r="129" spans="1:14" s="7" customFormat="1" ht="15">
      <c r="A129" s="201" t="s">
        <v>172</v>
      </c>
      <c r="B129" s="235">
        <f>'Open Int.'!K135</f>
        <v>7953750</v>
      </c>
      <c r="C129" s="237">
        <f>'Open Int.'!R135</f>
        <v>193.95219375</v>
      </c>
      <c r="D129" s="161">
        <f t="shared" si="2"/>
        <v>0.7823317306864759</v>
      </c>
      <c r="E129" s="243">
        <f>'Open Int.'!B135/'Open Int.'!K135</f>
        <v>0.9908910891089109</v>
      </c>
      <c r="F129" s="228">
        <f>'Open Int.'!E135/'Open Int.'!K135</f>
        <v>0.009108910891089108</v>
      </c>
      <c r="G129" s="244">
        <f>'Open Int.'!H135/'Open Int.'!K135</f>
        <v>0</v>
      </c>
      <c r="H129" s="247">
        <v>10166723</v>
      </c>
      <c r="I129" s="231">
        <v>2032800</v>
      </c>
      <c r="J129" s="354">
        <v>1934100</v>
      </c>
      <c r="K129" s="117" t="str">
        <f t="shared" si="3"/>
        <v>Gross exposure is Substantial as Open interest has crossed 60%</v>
      </c>
      <c r="M129"/>
      <c r="N129"/>
    </row>
    <row r="130" spans="1:14" s="7" customFormat="1" ht="15">
      <c r="A130" s="201" t="s">
        <v>80</v>
      </c>
      <c r="B130" s="235">
        <f>'Open Int.'!K136</f>
        <v>3126000</v>
      </c>
      <c r="C130" s="237">
        <f>'Open Int.'!R136</f>
        <v>81.01028999999998</v>
      </c>
      <c r="D130" s="161">
        <f t="shared" si="2"/>
        <v>0.12755049996042098</v>
      </c>
      <c r="E130" s="243">
        <f>'Open Int.'!B136/'Open Int.'!K136</f>
        <v>0.9934740882917467</v>
      </c>
      <c r="F130" s="228">
        <f>'Open Int.'!E136/'Open Int.'!K136</f>
        <v>0.006525911708253359</v>
      </c>
      <c r="G130" s="244">
        <f>'Open Int.'!H136/'Open Int.'!K136</f>
        <v>0</v>
      </c>
      <c r="H130" s="247">
        <v>24507940</v>
      </c>
      <c r="I130" s="231">
        <v>4900800</v>
      </c>
      <c r="J130" s="354">
        <v>2534400</v>
      </c>
      <c r="K130" s="117" t="str">
        <f t="shared" si="3"/>
        <v>Gross Exposure is less then 30%</v>
      </c>
      <c r="M130"/>
      <c r="N130"/>
    </row>
    <row r="131" spans="1:14" s="7" customFormat="1" ht="15">
      <c r="A131" s="201" t="s">
        <v>416</v>
      </c>
      <c r="B131" s="235">
        <f>'Open Int.'!K137</f>
        <v>1940500</v>
      </c>
      <c r="C131" s="237">
        <f>'Open Int.'!R137</f>
        <v>101.468745</v>
      </c>
      <c r="D131" s="161">
        <f t="shared" si="2"/>
        <v>0.11946767837515584</v>
      </c>
      <c r="E131" s="243">
        <f>'Open Int.'!B137/'Open Int.'!K137</f>
        <v>0.9987116722494203</v>
      </c>
      <c r="F131" s="228">
        <f>'Open Int.'!E137/'Open Int.'!K137</f>
        <v>0.0012883277505797476</v>
      </c>
      <c r="G131" s="244">
        <f>'Open Int.'!H137/'Open Int.'!K137</f>
        <v>0</v>
      </c>
      <c r="H131" s="247">
        <v>16242887</v>
      </c>
      <c r="I131" s="231">
        <v>3248500</v>
      </c>
      <c r="J131" s="354">
        <v>1624000</v>
      </c>
      <c r="K131" s="117" t="str">
        <f t="shared" si="3"/>
        <v>Gross Exposure is less then 30%</v>
      </c>
      <c r="M131"/>
      <c r="N131"/>
    </row>
    <row r="132" spans="1:14" s="7" customFormat="1" ht="15">
      <c r="A132" s="201" t="s">
        <v>273</v>
      </c>
      <c r="B132" s="235">
        <f>'Open Int.'!K138</f>
        <v>6316800</v>
      </c>
      <c r="C132" s="237">
        <f>'Open Int.'!R138</f>
        <v>234.82704</v>
      </c>
      <c r="D132" s="161">
        <f t="shared" si="2"/>
        <v>0.8694646779974563</v>
      </c>
      <c r="E132" s="243">
        <f>'Open Int.'!B138/'Open Int.'!K138</f>
        <v>0.989029255319149</v>
      </c>
      <c r="F132" s="228">
        <f>'Open Int.'!E138/'Open Int.'!K138</f>
        <v>0.00964095744680851</v>
      </c>
      <c r="G132" s="244">
        <f>'Open Int.'!H138/'Open Int.'!K138</f>
        <v>0.0013297872340425532</v>
      </c>
      <c r="H132" s="247">
        <v>7265160</v>
      </c>
      <c r="I132" s="231">
        <v>1452500</v>
      </c>
      <c r="J132" s="354">
        <v>1452500</v>
      </c>
      <c r="K132" s="117" t="str">
        <f t="shared" si="3"/>
        <v>Gross exposure has crossed 80%,Margin double</v>
      </c>
      <c r="M132"/>
      <c r="N132"/>
    </row>
    <row r="133" spans="1:14" s="7" customFormat="1" ht="15">
      <c r="A133" s="201" t="s">
        <v>417</v>
      </c>
      <c r="B133" s="235">
        <f>'Open Int.'!K139</f>
        <v>732000</v>
      </c>
      <c r="C133" s="237">
        <f>'Open Int.'!R139</f>
        <v>34.13316</v>
      </c>
      <c r="D133" s="161">
        <f t="shared" si="2"/>
        <v>0.13316943062973313</v>
      </c>
      <c r="E133" s="243">
        <f>'Open Int.'!B139/'Open Int.'!K139</f>
        <v>0.9993169398907104</v>
      </c>
      <c r="F133" s="228">
        <f>'Open Int.'!E139/'Open Int.'!K139</f>
        <v>0.0006830601092896175</v>
      </c>
      <c r="G133" s="244">
        <f>'Open Int.'!H139/'Open Int.'!K139</f>
        <v>0</v>
      </c>
      <c r="H133" s="247">
        <v>5496757</v>
      </c>
      <c r="I133" s="231">
        <v>1099000</v>
      </c>
      <c r="J133" s="354">
        <v>1099000</v>
      </c>
      <c r="K133" s="117" t="str">
        <f t="shared" si="3"/>
        <v>Gross Exposure is less then 30%</v>
      </c>
      <c r="M133"/>
      <c r="N133"/>
    </row>
    <row r="134" spans="1:14" s="7" customFormat="1" ht="15">
      <c r="A134" s="201" t="s">
        <v>223</v>
      </c>
      <c r="B134" s="235">
        <f>'Open Int.'!K140</f>
        <v>6254950</v>
      </c>
      <c r="C134" s="237">
        <f>'Open Int.'!R140</f>
        <v>325.35122425</v>
      </c>
      <c r="D134" s="161">
        <f aca="true" t="shared" si="4" ref="D134:D190">B134/H134</f>
        <v>0.7435564464303418</v>
      </c>
      <c r="E134" s="243">
        <f>'Open Int.'!B140/'Open Int.'!K140</f>
        <v>0.9990647407253456</v>
      </c>
      <c r="F134" s="228">
        <f>'Open Int.'!E140/'Open Int.'!K140</f>
        <v>0.0009352592746544737</v>
      </c>
      <c r="G134" s="244">
        <f>'Open Int.'!H140/'Open Int.'!K140</f>
        <v>0</v>
      </c>
      <c r="H134" s="247">
        <v>8412206</v>
      </c>
      <c r="I134" s="231">
        <v>1682200</v>
      </c>
      <c r="J134" s="354">
        <v>1053650</v>
      </c>
      <c r="K134" s="117" t="str">
        <f aca="true" t="shared" si="5" ref="K134:K190">IF(D134&gt;=80%,"Gross exposure has crossed 80%,Margin double",IF(D134&gt;=60%,"Gross exposure is Substantial as Open interest has crossed 60%",IF(D134&gt;=40%,"Gross exposure is building up andcrpsses 40% mark",IF(D134&gt;=30%,"Some sign of build up Gross exposure crosses 30%","Gross Exposure is less then 30%"))))</f>
        <v>Gross exposure is Substantial as Open interest has crossed 60%</v>
      </c>
      <c r="M134"/>
      <c r="N134"/>
    </row>
    <row r="135" spans="1:14" s="7" customFormat="1" ht="15">
      <c r="A135" s="201" t="s">
        <v>418</v>
      </c>
      <c r="B135" s="235">
        <f>'Open Int.'!K141</f>
        <v>1189100</v>
      </c>
      <c r="C135" s="237">
        <f>'Open Int.'!R141</f>
        <v>61.0186665</v>
      </c>
      <c r="D135" s="161">
        <f t="shared" si="4"/>
        <v>0.40613294560974417</v>
      </c>
      <c r="E135" s="243">
        <f>'Open Int.'!B141/'Open Int.'!K141</f>
        <v>0.9990749306197965</v>
      </c>
      <c r="F135" s="228">
        <f>'Open Int.'!E141/'Open Int.'!K141</f>
        <v>0.0009250693802035153</v>
      </c>
      <c r="G135" s="244">
        <f>'Open Int.'!H141/'Open Int.'!K141</f>
        <v>0</v>
      </c>
      <c r="H135" s="247">
        <v>2927859</v>
      </c>
      <c r="I135" s="231">
        <v>585200</v>
      </c>
      <c r="J135" s="354">
        <v>585200</v>
      </c>
      <c r="K135" s="117" t="str">
        <f t="shared" si="5"/>
        <v>Gross exposure is building up andcrpsses 40% mark</v>
      </c>
      <c r="M135"/>
      <c r="N135"/>
    </row>
    <row r="136" spans="1:14" s="7" customFormat="1" ht="15">
      <c r="A136" s="201" t="s">
        <v>419</v>
      </c>
      <c r="B136" s="235">
        <f>'Open Int.'!K142</f>
        <v>31688800</v>
      </c>
      <c r="C136" s="237">
        <f>'Open Int.'!R142</f>
        <v>197.104336</v>
      </c>
      <c r="D136" s="161">
        <f t="shared" si="4"/>
        <v>0.4225172882648226</v>
      </c>
      <c r="E136" s="243">
        <f>'Open Int.'!B142/'Open Int.'!K142</f>
        <v>0.7895029158567065</v>
      </c>
      <c r="F136" s="228">
        <f>'Open Int.'!E142/'Open Int.'!K142</f>
        <v>0.1802277145237434</v>
      </c>
      <c r="G136" s="244">
        <f>'Open Int.'!H142/'Open Int.'!K142</f>
        <v>0.030269369619550124</v>
      </c>
      <c r="H136" s="247">
        <v>75000008</v>
      </c>
      <c r="I136" s="231">
        <v>14999600</v>
      </c>
      <c r="J136" s="354">
        <v>10925200</v>
      </c>
      <c r="K136" s="117" t="str">
        <f t="shared" si="5"/>
        <v>Gross exposure is building up andcrpsses 40% mark</v>
      </c>
      <c r="M136"/>
      <c r="N136"/>
    </row>
    <row r="137" spans="1:14" s="7" customFormat="1" ht="15">
      <c r="A137" s="201" t="s">
        <v>391</v>
      </c>
      <c r="B137" s="235">
        <f>'Open Int.'!K143</f>
        <v>17092800</v>
      </c>
      <c r="C137" s="237">
        <f>'Open Int.'!R143</f>
        <v>330.232896</v>
      </c>
      <c r="D137" s="161">
        <f t="shared" si="4"/>
        <v>0.7284896353204616</v>
      </c>
      <c r="E137" s="243">
        <f>'Open Int.'!B143/'Open Int.'!K143</f>
        <v>0.7942993541140129</v>
      </c>
      <c r="F137" s="228">
        <f>'Open Int.'!E143/'Open Int.'!K143</f>
        <v>0.14434147711317047</v>
      </c>
      <c r="G137" s="244">
        <f>'Open Int.'!H143/'Open Int.'!K143</f>
        <v>0.06135916877281662</v>
      </c>
      <c r="H137" s="247">
        <v>23463340</v>
      </c>
      <c r="I137" s="231">
        <v>4692000</v>
      </c>
      <c r="J137" s="354">
        <v>4017600</v>
      </c>
      <c r="K137" s="117" t="str">
        <f t="shared" si="5"/>
        <v>Gross exposure is Substantial as Open interest has crossed 60%</v>
      </c>
      <c r="M137"/>
      <c r="N137"/>
    </row>
    <row r="138" spans="1:14" s="7" customFormat="1" ht="15">
      <c r="A138" s="201" t="s">
        <v>81</v>
      </c>
      <c r="B138" s="235">
        <f>'Open Int.'!K144</f>
        <v>6671400</v>
      </c>
      <c r="C138" s="237">
        <f>'Open Int.'!R144</f>
        <v>387.208056</v>
      </c>
      <c r="D138" s="161">
        <f t="shared" si="4"/>
        <v>0.25068915656855645</v>
      </c>
      <c r="E138" s="243">
        <f>'Open Int.'!B144/'Open Int.'!K144</f>
        <v>0.998561021674611</v>
      </c>
      <c r="F138" s="228">
        <f>'Open Int.'!E144/'Open Int.'!K144</f>
        <v>0.0010792337440417303</v>
      </c>
      <c r="G138" s="244">
        <f>'Open Int.'!H144/'Open Int.'!K144</f>
        <v>0.00035974458134724346</v>
      </c>
      <c r="H138" s="247">
        <v>26612240</v>
      </c>
      <c r="I138" s="231">
        <v>5322000</v>
      </c>
      <c r="J138" s="354">
        <v>2661000</v>
      </c>
      <c r="K138" s="117" t="str">
        <f t="shared" si="5"/>
        <v>Gross Exposure is less then 30%</v>
      </c>
      <c r="M138"/>
      <c r="N138"/>
    </row>
    <row r="139" spans="1:14" s="7" customFormat="1" ht="15">
      <c r="A139" s="201" t="s">
        <v>224</v>
      </c>
      <c r="B139" s="235">
        <f>'Open Int.'!K145</f>
        <v>8128400</v>
      </c>
      <c r="C139" s="237">
        <f>'Open Int.'!R145</f>
        <v>110.505598</v>
      </c>
      <c r="D139" s="161">
        <f t="shared" si="4"/>
        <v>0.5708944277251125</v>
      </c>
      <c r="E139" s="243">
        <f>'Open Int.'!B145/'Open Int.'!K145</f>
        <v>0.9348949362728212</v>
      </c>
      <c r="F139" s="228">
        <f>'Open Int.'!E145/'Open Int.'!K145</f>
        <v>0.06338270754392009</v>
      </c>
      <c r="G139" s="244">
        <f>'Open Int.'!H145/'Open Int.'!K145</f>
        <v>0.001722356183258698</v>
      </c>
      <c r="H139" s="247">
        <v>14238009</v>
      </c>
      <c r="I139" s="231">
        <v>2847600</v>
      </c>
      <c r="J139" s="354">
        <v>2847600</v>
      </c>
      <c r="K139" s="117" t="str">
        <f t="shared" si="5"/>
        <v>Gross exposure is building up andcrpsses 40% mark</v>
      </c>
      <c r="M139"/>
      <c r="N139"/>
    </row>
    <row r="140" spans="1:14" s="7" customFormat="1" ht="15">
      <c r="A140" s="201" t="s">
        <v>296</v>
      </c>
      <c r="B140" s="235">
        <f>'Open Int.'!K146</f>
        <v>19036600</v>
      </c>
      <c r="C140" s="237">
        <f>'Open Int.'!R146</f>
        <v>442.029852</v>
      </c>
      <c r="D140" s="161">
        <f t="shared" si="4"/>
        <v>0.8118032714180139</v>
      </c>
      <c r="E140" s="243">
        <f>'Open Int.'!B146/'Open Int.'!K146</f>
        <v>0.9661389113602219</v>
      </c>
      <c r="F140" s="228">
        <f>'Open Int.'!E146/'Open Int.'!K146</f>
        <v>0.031203050964983242</v>
      </c>
      <c r="G140" s="244">
        <f>'Open Int.'!H146/'Open Int.'!K146</f>
        <v>0.0026580376747948687</v>
      </c>
      <c r="H140" s="247">
        <v>23449770</v>
      </c>
      <c r="I140" s="231">
        <v>4688200</v>
      </c>
      <c r="J140" s="354">
        <v>2343000</v>
      </c>
      <c r="K140" s="117" t="str">
        <f t="shared" si="5"/>
        <v>Gross exposure has crossed 80%,Margin double</v>
      </c>
      <c r="M140"/>
      <c r="N140"/>
    </row>
    <row r="141" spans="1:11" s="7" customFormat="1" ht="15">
      <c r="A141" s="201" t="s">
        <v>225</v>
      </c>
      <c r="B141" s="235">
        <f>'Open Int.'!K147</f>
        <v>11526000</v>
      </c>
      <c r="C141" s="237">
        <f>'Open Int.'!R147</f>
        <v>314.02587</v>
      </c>
      <c r="D141" s="161">
        <f t="shared" si="4"/>
        <v>0.4786914802676403</v>
      </c>
      <c r="E141" s="243">
        <f>'Open Int.'!B147/'Open Int.'!K147</f>
        <v>0.9859448204060385</v>
      </c>
      <c r="F141" s="228">
        <f>'Open Int.'!E147/'Open Int.'!K147</f>
        <v>0.012493492972410203</v>
      </c>
      <c r="G141" s="244">
        <f>'Open Int.'!H147/'Open Int.'!K147</f>
        <v>0.0015616866215512754</v>
      </c>
      <c r="H141" s="247">
        <v>24078139</v>
      </c>
      <c r="I141" s="231">
        <v>4815000</v>
      </c>
      <c r="J141" s="354">
        <v>2623500</v>
      </c>
      <c r="K141" s="117" t="str">
        <f t="shared" si="5"/>
        <v>Gross exposure is building up andcrpsses 40% mark</v>
      </c>
    </row>
    <row r="142" spans="1:11" s="7" customFormat="1" ht="15">
      <c r="A142" s="201" t="s">
        <v>420</v>
      </c>
      <c r="B142" s="235">
        <f>'Open Int.'!K148</f>
        <v>1102750</v>
      </c>
      <c r="C142" s="237">
        <f>'Open Int.'!R148</f>
        <v>61.8311925</v>
      </c>
      <c r="D142" s="161">
        <f t="shared" si="4"/>
        <v>0.3872567507868046</v>
      </c>
      <c r="E142" s="243">
        <f>'Open Int.'!B148/'Open Int.'!K148</f>
        <v>1</v>
      </c>
      <c r="F142" s="228">
        <f>'Open Int.'!E148/'Open Int.'!K148</f>
        <v>0</v>
      </c>
      <c r="G142" s="244">
        <f>'Open Int.'!H148/'Open Int.'!K148</f>
        <v>0</v>
      </c>
      <c r="H142" s="247">
        <v>2847594</v>
      </c>
      <c r="I142" s="231">
        <v>569250</v>
      </c>
      <c r="J142" s="354">
        <v>569250</v>
      </c>
      <c r="K142" s="117" t="str">
        <f t="shared" si="5"/>
        <v>Some sign of build up Gross exposure crosses 30%</v>
      </c>
    </row>
    <row r="143" spans="1:14" s="7" customFormat="1" ht="15">
      <c r="A143" s="201" t="s">
        <v>226</v>
      </c>
      <c r="B143" s="235">
        <f>'Open Int.'!K149</f>
        <v>9871200</v>
      </c>
      <c r="C143" s="237">
        <f>'Open Int.'!R149</f>
        <v>346.528476</v>
      </c>
      <c r="D143" s="161">
        <f t="shared" si="4"/>
        <v>0.2198056828871928</v>
      </c>
      <c r="E143" s="243">
        <f>'Open Int.'!B149/'Open Int.'!K149</f>
        <v>0.9410000810438447</v>
      </c>
      <c r="F143" s="228">
        <f>'Open Int.'!E149/'Open Int.'!K149</f>
        <v>0.05397520058351568</v>
      </c>
      <c r="G143" s="244">
        <f>'Open Int.'!H149/'Open Int.'!K149</f>
        <v>0.005024718372639598</v>
      </c>
      <c r="H143" s="247">
        <v>44908757</v>
      </c>
      <c r="I143" s="231">
        <v>8065600</v>
      </c>
      <c r="J143" s="354">
        <v>4032800</v>
      </c>
      <c r="K143" s="117" t="str">
        <f t="shared" si="5"/>
        <v>Gross Exposure is less then 30%</v>
      </c>
      <c r="M143"/>
      <c r="N143"/>
    </row>
    <row r="144" spans="1:14" s="7" customFormat="1" ht="15">
      <c r="A144" s="201" t="s">
        <v>233</v>
      </c>
      <c r="B144" s="235">
        <f>'Open Int.'!K150</f>
        <v>25448500</v>
      </c>
      <c r="C144" s="237">
        <f>'Open Int.'!R150</f>
        <v>1473.0864225</v>
      </c>
      <c r="D144" s="161">
        <f t="shared" si="4"/>
        <v>0.19762606739121508</v>
      </c>
      <c r="E144" s="243">
        <f>'Open Int.'!B150/'Open Int.'!K150</f>
        <v>0.8842250034383166</v>
      </c>
      <c r="F144" s="228">
        <f>'Open Int.'!E150/'Open Int.'!K150</f>
        <v>0.08857103562095998</v>
      </c>
      <c r="G144" s="244">
        <f>'Open Int.'!H150/'Open Int.'!K150</f>
        <v>0.027203960940723422</v>
      </c>
      <c r="H144" s="247">
        <v>128770968</v>
      </c>
      <c r="I144" s="231">
        <v>6287400</v>
      </c>
      <c r="J144" s="354">
        <v>3143700</v>
      </c>
      <c r="K144" s="117" t="str">
        <f t="shared" si="5"/>
        <v>Gross Exposure is less then 30%</v>
      </c>
      <c r="M144"/>
      <c r="N144"/>
    </row>
    <row r="145" spans="1:14" s="7" customFormat="1" ht="15">
      <c r="A145" s="201" t="s">
        <v>98</v>
      </c>
      <c r="B145" s="235">
        <f>'Open Int.'!K151</f>
        <v>9876900</v>
      </c>
      <c r="C145" s="237">
        <f>'Open Int.'!R151</f>
        <v>677.55534</v>
      </c>
      <c r="D145" s="161">
        <f t="shared" si="4"/>
        <v>0.34190583990225903</v>
      </c>
      <c r="E145" s="243">
        <f>'Open Int.'!B151/'Open Int.'!K151</f>
        <v>0.9328989865241119</v>
      </c>
      <c r="F145" s="228">
        <f>'Open Int.'!E151/'Open Int.'!K151</f>
        <v>0.058581133756543044</v>
      </c>
      <c r="G145" s="244">
        <f>'Open Int.'!H151/'Open Int.'!K151</f>
        <v>0.008519879719345138</v>
      </c>
      <c r="H145" s="247">
        <v>28887778</v>
      </c>
      <c r="I145" s="231">
        <v>5777200</v>
      </c>
      <c r="J145" s="354">
        <v>2888600</v>
      </c>
      <c r="K145" s="117" t="str">
        <f t="shared" si="5"/>
        <v>Some sign of build up Gross exposure crosses 30%</v>
      </c>
      <c r="M145"/>
      <c r="N145"/>
    </row>
    <row r="146" spans="1:14" s="7" customFormat="1" ht="15">
      <c r="A146" s="201" t="s">
        <v>149</v>
      </c>
      <c r="B146" s="235">
        <f>'Open Int.'!K152</f>
        <v>7131850</v>
      </c>
      <c r="C146" s="237">
        <f>'Open Int.'!R152</f>
        <v>839.6683597499999</v>
      </c>
      <c r="D146" s="161">
        <f t="shared" si="4"/>
        <v>0.30654819982961545</v>
      </c>
      <c r="E146" s="243">
        <f>'Open Int.'!B152/'Open Int.'!K152</f>
        <v>0.8632682964448215</v>
      </c>
      <c r="F146" s="228">
        <f>'Open Int.'!E152/'Open Int.'!K152</f>
        <v>0.09832652116912162</v>
      </c>
      <c r="G146" s="244">
        <f>'Open Int.'!H152/'Open Int.'!K152</f>
        <v>0.03840518238605691</v>
      </c>
      <c r="H146" s="247">
        <v>23265020</v>
      </c>
      <c r="I146" s="231">
        <v>4209150</v>
      </c>
      <c r="J146" s="354">
        <v>2104300</v>
      </c>
      <c r="K146" s="117" t="str">
        <f t="shared" si="5"/>
        <v>Some sign of build up Gross exposure crosses 30%</v>
      </c>
      <c r="M146"/>
      <c r="N146"/>
    </row>
    <row r="147" spans="1:14" s="7" customFormat="1" ht="15">
      <c r="A147" s="201" t="s">
        <v>202</v>
      </c>
      <c r="B147" s="235">
        <f>'Open Int.'!K153</f>
        <v>12390450</v>
      </c>
      <c r="C147" s="237">
        <f>'Open Int.'!R153</f>
        <v>2345.264376</v>
      </c>
      <c r="D147" s="161">
        <f t="shared" si="4"/>
        <v>0.09783984573230275</v>
      </c>
      <c r="E147" s="243">
        <f>'Open Int.'!B153/'Open Int.'!K153</f>
        <v>0.7824897400820794</v>
      </c>
      <c r="F147" s="228">
        <f>'Open Int.'!E153/'Open Int.'!K153</f>
        <v>0.14408677650932775</v>
      </c>
      <c r="G147" s="244">
        <f>'Open Int.'!H153/'Open Int.'!K153</f>
        <v>0.07342348340859291</v>
      </c>
      <c r="H147" s="247">
        <v>126640122</v>
      </c>
      <c r="I147" s="231">
        <v>1921650</v>
      </c>
      <c r="J147" s="354">
        <v>960750</v>
      </c>
      <c r="K147" s="117" t="str">
        <f t="shared" si="5"/>
        <v>Gross Exposure is less then 30%</v>
      </c>
      <c r="M147"/>
      <c r="N147"/>
    </row>
    <row r="148" spans="1:14" s="7" customFormat="1" ht="15">
      <c r="A148" s="201" t="s">
        <v>297</v>
      </c>
      <c r="B148" s="235">
        <f>'Open Int.'!K154</f>
        <v>2305000</v>
      </c>
      <c r="C148" s="237">
        <f>'Open Int.'!R154</f>
        <v>142.691025</v>
      </c>
      <c r="D148" s="161">
        <f t="shared" si="4"/>
        <v>0.8114942795814309</v>
      </c>
      <c r="E148" s="243">
        <f>'Open Int.'!B154/'Open Int.'!K154</f>
        <v>0.9908893709327549</v>
      </c>
      <c r="F148" s="228">
        <f>'Open Int.'!E154/'Open Int.'!K154</f>
        <v>0.00911062906724512</v>
      </c>
      <c r="G148" s="244">
        <f>'Open Int.'!H154/'Open Int.'!K154</f>
        <v>0</v>
      </c>
      <c r="H148" s="247">
        <v>2840439</v>
      </c>
      <c r="I148" s="231">
        <v>568000</v>
      </c>
      <c r="J148" s="354">
        <v>568000</v>
      </c>
      <c r="K148" s="117" t="str">
        <f t="shared" si="5"/>
        <v>Gross exposure has crossed 80%,Margin double</v>
      </c>
      <c r="M148"/>
      <c r="N148"/>
    </row>
    <row r="149" spans="1:14" s="7" customFormat="1" ht="15">
      <c r="A149" s="201" t="s">
        <v>421</v>
      </c>
      <c r="B149" s="235">
        <f>'Open Int.'!K155</f>
        <v>105376700</v>
      </c>
      <c r="C149" s="237">
        <f>'Open Int.'!R155</f>
        <v>452.5929265</v>
      </c>
      <c r="D149" s="161">
        <f t="shared" si="4"/>
        <v>0.732624128928309</v>
      </c>
      <c r="E149" s="243">
        <f>'Open Int.'!B155/'Open Int.'!K155</f>
        <v>0.712579725878681</v>
      </c>
      <c r="F149" s="228">
        <f>'Open Int.'!E155/'Open Int.'!K155</f>
        <v>0.21515809472112907</v>
      </c>
      <c r="G149" s="244">
        <f>'Open Int.'!H155/'Open Int.'!K155</f>
        <v>0.07226217940018999</v>
      </c>
      <c r="H149" s="247">
        <v>143834602</v>
      </c>
      <c r="I149" s="231">
        <v>28764450</v>
      </c>
      <c r="J149" s="354">
        <v>17760600</v>
      </c>
      <c r="K149" s="117" t="str">
        <f t="shared" si="5"/>
        <v>Gross exposure is Substantial as Open interest has crossed 60%</v>
      </c>
      <c r="M149"/>
      <c r="N149"/>
    </row>
    <row r="150" spans="1:14" s="7" customFormat="1" ht="15">
      <c r="A150" s="201" t="s">
        <v>422</v>
      </c>
      <c r="B150" s="235">
        <f>'Open Int.'!K156</f>
        <v>1452150</v>
      </c>
      <c r="C150" s="237">
        <f>'Open Int.'!R156</f>
        <v>67.0457655</v>
      </c>
      <c r="D150" s="161">
        <f t="shared" si="4"/>
        <v>0.17255027681239876</v>
      </c>
      <c r="E150" s="243">
        <f>'Open Int.'!B156/'Open Int.'!K156</f>
        <v>0.9993802293151534</v>
      </c>
      <c r="F150" s="228">
        <f>'Open Int.'!E156/'Open Int.'!K156</f>
        <v>0.0006197706848466068</v>
      </c>
      <c r="G150" s="244">
        <f>'Open Int.'!H156/'Open Int.'!K156</f>
        <v>0</v>
      </c>
      <c r="H150" s="247">
        <v>8415808</v>
      </c>
      <c r="I150" s="231">
        <v>1683000</v>
      </c>
      <c r="J150" s="354">
        <v>1077300</v>
      </c>
      <c r="K150" s="117" t="str">
        <f t="shared" si="5"/>
        <v>Gross Exposure is less then 30%</v>
      </c>
      <c r="M150"/>
      <c r="N150"/>
    </row>
    <row r="151" spans="1:14" s="7" customFormat="1" ht="15">
      <c r="A151" s="201" t="s">
        <v>215</v>
      </c>
      <c r="B151" s="235">
        <f>'Open Int.'!K157</f>
        <v>89629250</v>
      </c>
      <c r="C151" s="237">
        <f>'Open Int.'!R157</f>
        <v>1053.1436875</v>
      </c>
      <c r="D151" s="161">
        <f t="shared" si="4"/>
        <v>0.4979402777777778</v>
      </c>
      <c r="E151" s="243">
        <f>'Open Int.'!B157/'Open Int.'!K157</f>
        <v>0.723191926742665</v>
      </c>
      <c r="F151" s="228">
        <f>'Open Int.'!E157/'Open Int.'!K157</f>
        <v>0.2143898336759484</v>
      </c>
      <c r="G151" s="244">
        <f>'Open Int.'!H157/'Open Int.'!K157</f>
        <v>0.062418239581386654</v>
      </c>
      <c r="H151" s="247">
        <v>180000000</v>
      </c>
      <c r="I151" s="231">
        <v>35999100</v>
      </c>
      <c r="J151" s="354">
        <v>17999550</v>
      </c>
      <c r="K151" s="117" t="str">
        <f t="shared" si="5"/>
        <v>Gross exposure is building up andcrpsses 40% mark</v>
      </c>
      <c r="M151"/>
      <c r="N151"/>
    </row>
    <row r="152" spans="1:14" s="7" customFormat="1" ht="15">
      <c r="A152" s="201" t="s">
        <v>234</v>
      </c>
      <c r="B152" s="235">
        <f>'Open Int.'!K158</f>
        <v>43694100</v>
      </c>
      <c r="C152" s="237">
        <f>'Open Int.'!R158</f>
        <v>679.880196</v>
      </c>
      <c r="D152" s="161">
        <f t="shared" si="4"/>
        <v>0.37398866592854557</v>
      </c>
      <c r="E152" s="243">
        <f>'Open Int.'!B158/'Open Int.'!K158</f>
        <v>0.7752579867762467</v>
      </c>
      <c r="F152" s="228">
        <f>'Open Int.'!E158/'Open Int.'!K158</f>
        <v>0.17036396218253724</v>
      </c>
      <c r="G152" s="244">
        <f>'Open Int.'!H158/'Open Int.'!K158</f>
        <v>0.05437805104121609</v>
      </c>
      <c r="H152" s="247">
        <v>116832685</v>
      </c>
      <c r="I152" s="231">
        <v>22995900</v>
      </c>
      <c r="J152" s="354">
        <v>11496600</v>
      </c>
      <c r="K152" s="117" t="str">
        <f t="shared" si="5"/>
        <v>Some sign of build up Gross exposure crosses 30%</v>
      </c>
      <c r="M152"/>
      <c r="N152"/>
    </row>
    <row r="153" spans="1:14" s="7" customFormat="1" ht="15">
      <c r="A153" s="201" t="s">
        <v>203</v>
      </c>
      <c r="B153" s="235">
        <f>'Open Int.'!K159</f>
        <v>14100000</v>
      </c>
      <c r="C153" s="237">
        <f>'Open Int.'!R159</f>
        <v>686.0355</v>
      </c>
      <c r="D153" s="161">
        <f t="shared" si="4"/>
        <v>0.14739296652053438</v>
      </c>
      <c r="E153" s="243">
        <f>'Open Int.'!B159/'Open Int.'!K159</f>
        <v>0.8337872340425532</v>
      </c>
      <c r="F153" s="228">
        <f>'Open Int.'!E159/'Open Int.'!K159</f>
        <v>0.1387659574468085</v>
      </c>
      <c r="G153" s="244">
        <f>'Open Int.'!H159/'Open Int.'!K159</f>
        <v>0.0274468085106383</v>
      </c>
      <c r="H153" s="247">
        <v>95662638</v>
      </c>
      <c r="I153" s="231">
        <v>6339000</v>
      </c>
      <c r="J153" s="354">
        <v>3169200</v>
      </c>
      <c r="K153" s="117" t="str">
        <f t="shared" si="5"/>
        <v>Gross Exposure is less then 30%</v>
      </c>
      <c r="M153"/>
      <c r="N153"/>
    </row>
    <row r="154" spans="1:14" s="7" customFormat="1" ht="15">
      <c r="A154" s="201" t="s">
        <v>204</v>
      </c>
      <c r="B154" s="235">
        <f>'Open Int.'!K160</f>
        <v>13390500</v>
      </c>
      <c r="C154" s="237">
        <f>'Open Int.'!R160</f>
        <v>2136.7890375</v>
      </c>
      <c r="D154" s="161">
        <f t="shared" si="4"/>
        <v>0.39267163097681673</v>
      </c>
      <c r="E154" s="243">
        <f>'Open Int.'!B160/'Open Int.'!K160</f>
        <v>0.8810163922183638</v>
      </c>
      <c r="F154" s="228">
        <f>'Open Int.'!E160/'Open Int.'!K160</f>
        <v>0.0648220753519286</v>
      </c>
      <c r="G154" s="244">
        <f>'Open Int.'!H160/'Open Int.'!K160</f>
        <v>0.05416153242970763</v>
      </c>
      <c r="H154" s="247">
        <v>34101012</v>
      </c>
      <c r="I154" s="231">
        <v>2722500</v>
      </c>
      <c r="J154" s="354">
        <v>1361250</v>
      </c>
      <c r="K154" s="117" t="str">
        <f t="shared" si="5"/>
        <v>Some sign of build up Gross exposure crosses 30%</v>
      </c>
      <c r="M154"/>
      <c r="N154"/>
    </row>
    <row r="155" spans="1:14" s="7" customFormat="1" ht="15">
      <c r="A155" s="201" t="s">
        <v>37</v>
      </c>
      <c r="B155" s="235">
        <f>'Open Int.'!K161</f>
        <v>1187200</v>
      </c>
      <c r="C155" s="237">
        <f>'Open Int.'!R161</f>
        <v>25.886896</v>
      </c>
      <c r="D155" s="161">
        <f t="shared" si="4"/>
        <v>0.10579181681761961</v>
      </c>
      <c r="E155" s="243">
        <f>'Open Int.'!B161/'Open Int.'!K161</f>
        <v>0.9231805929919138</v>
      </c>
      <c r="F155" s="228">
        <f>'Open Int.'!E161/'Open Int.'!K161</f>
        <v>0.07412398921832884</v>
      </c>
      <c r="G155" s="244">
        <f>'Open Int.'!H161/'Open Int.'!K161</f>
        <v>0.0026954177897574125</v>
      </c>
      <c r="H155" s="247">
        <v>11222040</v>
      </c>
      <c r="I155" s="231">
        <v>2243200</v>
      </c>
      <c r="J155" s="354">
        <v>2243200</v>
      </c>
      <c r="K155" s="117" t="str">
        <f t="shared" si="5"/>
        <v>Gross Exposure is less then 30%</v>
      </c>
      <c r="M155"/>
      <c r="N155"/>
    </row>
    <row r="156" spans="1:16" s="7" customFormat="1" ht="15">
      <c r="A156" s="201" t="s">
        <v>298</v>
      </c>
      <c r="B156" s="235">
        <f>'Open Int.'!K162</f>
        <v>1250850</v>
      </c>
      <c r="C156" s="237">
        <f>'Open Int.'!R162</f>
        <v>234.56564625</v>
      </c>
      <c r="D156" s="161">
        <f t="shared" si="4"/>
        <v>0.3242695477491673</v>
      </c>
      <c r="E156" s="243">
        <f>'Open Int.'!B162/'Open Int.'!K162</f>
        <v>0.9770955750089939</v>
      </c>
      <c r="F156" s="228">
        <f>'Open Int.'!E162/'Open Int.'!K162</f>
        <v>0.021585321981052882</v>
      </c>
      <c r="G156" s="244">
        <f>'Open Int.'!H162/'Open Int.'!K162</f>
        <v>0.0013191030099532319</v>
      </c>
      <c r="H156" s="247">
        <v>3857439</v>
      </c>
      <c r="I156" s="231">
        <v>771450</v>
      </c>
      <c r="J156" s="354">
        <v>385650</v>
      </c>
      <c r="K156" s="117" t="str">
        <f t="shared" si="5"/>
        <v>Some sign of build up Gross exposure crosses 30%</v>
      </c>
      <c r="M156"/>
      <c r="N156"/>
      <c r="P156" s="96"/>
    </row>
    <row r="157" spans="1:16" s="7" customFormat="1" ht="15">
      <c r="A157" s="201" t="s">
        <v>423</v>
      </c>
      <c r="B157" s="235">
        <f>'Open Int.'!K163</f>
        <v>67000</v>
      </c>
      <c r="C157" s="237">
        <f>'Open Int.'!R163</f>
        <v>9.62924</v>
      </c>
      <c r="D157" s="161">
        <f t="shared" si="4"/>
        <v>0.026504391223802683</v>
      </c>
      <c r="E157" s="243">
        <f>'Open Int.'!B163/'Open Int.'!K163</f>
        <v>1</v>
      </c>
      <c r="F157" s="228">
        <f>'Open Int.'!E163/'Open Int.'!K163</f>
        <v>0</v>
      </c>
      <c r="G157" s="244">
        <f>'Open Int.'!H163/'Open Int.'!K163</f>
        <v>0</v>
      </c>
      <c r="H157" s="247">
        <v>2527883</v>
      </c>
      <c r="I157" s="231">
        <v>505400</v>
      </c>
      <c r="J157" s="354">
        <v>481800</v>
      </c>
      <c r="K157" s="117" t="str">
        <f t="shared" si="5"/>
        <v>Gross Exposure is less then 30%</v>
      </c>
      <c r="M157"/>
      <c r="N157"/>
      <c r="P157" s="96"/>
    </row>
    <row r="158" spans="1:16" s="7" customFormat="1" ht="15">
      <c r="A158" s="201" t="s">
        <v>227</v>
      </c>
      <c r="B158" s="235">
        <f>'Open Int.'!K164</f>
        <v>1162028</v>
      </c>
      <c r="C158" s="237">
        <f>'Open Int.'!R164</f>
        <v>157.34440134</v>
      </c>
      <c r="D158" s="161">
        <f t="shared" si="4"/>
        <v>0.07689484142673948</v>
      </c>
      <c r="E158" s="243">
        <f>'Open Int.'!B164/'Open Int.'!K164</f>
        <v>0.9922342662999515</v>
      </c>
      <c r="F158" s="228">
        <f>'Open Int.'!E164/'Open Int.'!K164</f>
        <v>0.007280375343795502</v>
      </c>
      <c r="G158" s="244">
        <f>'Open Int.'!H164/'Open Int.'!K164</f>
        <v>0.0004853583562530335</v>
      </c>
      <c r="H158" s="247">
        <v>15111911</v>
      </c>
      <c r="I158" s="231">
        <v>2548904</v>
      </c>
      <c r="J158" s="354">
        <v>1274452</v>
      </c>
      <c r="K158" s="117" t="str">
        <f t="shared" si="5"/>
        <v>Gross Exposure is less then 30%</v>
      </c>
      <c r="M158"/>
      <c r="N158"/>
      <c r="P158" s="96"/>
    </row>
    <row r="159" spans="1:16" s="7" customFormat="1" ht="15">
      <c r="A159" s="201" t="s">
        <v>424</v>
      </c>
      <c r="B159" s="235">
        <f>'Open Int.'!K165</f>
        <v>13928200</v>
      </c>
      <c r="C159" s="237">
        <f>'Open Int.'!R165</f>
        <v>146.106818</v>
      </c>
      <c r="D159" s="161">
        <f t="shared" si="4"/>
        <v>0.6391105734893417</v>
      </c>
      <c r="E159" s="243">
        <f>'Open Int.'!B165/'Open Int.'!K165</f>
        <v>0.9964532387530334</v>
      </c>
      <c r="F159" s="228">
        <f>'Open Int.'!E165/'Open Int.'!K165</f>
        <v>0.0029867463132350197</v>
      </c>
      <c r="G159" s="244">
        <f>'Open Int.'!H165/'Open Int.'!K165</f>
        <v>0.0005600149337315662</v>
      </c>
      <c r="H159" s="247">
        <v>21793099</v>
      </c>
      <c r="I159" s="231">
        <v>4357600</v>
      </c>
      <c r="J159" s="354">
        <v>4357600</v>
      </c>
      <c r="K159" s="117" t="str">
        <f t="shared" si="5"/>
        <v>Gross exposure is Substantial as Open interest has crossed 60%</v>
      </c>
      <c r="M159"/>
      <c r="N159"/>
      <c r="P159" s="96"/>
    </row>
    <row r="160" spans="1:16" s="7" customFormat="1" ht="15">
      <c r="A160" s="201" t="s">
        <v>275</v>
      </c>
      <c r="B160" s="235">
        <f>'Open Int.'!K166</f>
        <v>717500</v>
      </c>
      <c r="C160" s="237">
        <f>'Open Int.'!R166</f>
        <v>65.615375</v>
      </c>
      <c r="D160" s="161">
        <f t="shared" si="4"/>
        <v>0.37841429905014057</v>
      </c>
      <c r="E160" s="243">
        <f>'Open Int.'!B166/'Open Int.'!K166</f>
        <v>0.9965853658536585</v>
      </c>
      <c r="F160" s="228">
        <f>'Open Int.'!E166/'Open Int.'!K166</f>
        <v>0.0034146341463414634</v>
      </c>
      <c r="G160" s="244">
        <f>'Open Int.'!H166/'Open Int.'!K166</f>
        <v>0</v>
      </c>
      <c r="H160" s="247">
        <v>1896070</v>
      </c>
      <c r="I160" s="231">
        <v>379050</v>
      </c>
      <c r="J160" s="354">
        <v>379050</v>
      </c>
      <c r="K160" s="117" t="str">
        <f t="shared" si="5"/>
        <v>Some sign of build up Gross exposure crosses 30%</v>
      </c>
      <c r="M160"/>
      <c r="N160"/>
      <c r="P160" s="96"/>
    </row>
    <row r="161" spans="1:16" s="7" customFormat="1" ht="15">
      <c r="A161" s="201" t="s">
        <v>180</v>
      </c>
      <c r="B161" s="235">
        <f>'Open Int.'!K167</f>
        <v>7293000</v>
      </c>
      <c r="C161" s="237">
        <f>'Open Int.'!R167</f>
        <v>122.704725</v>
      </c>
      <c r="D161" s="161">
        <f t="shared" si="4"/>
        <v>0.9328862949371252</v>
      </c>
      <c r="E161" s="243">
        <f>'Open Int.'!B167/'Open Int.'!K167</f>
        <v>0.9241053064582476</v>
      </c>
      <c r="F161" s="228">
        <f>'Open Int.'!E167/'Open Int.'!K167</f>
        <v>0.06972439325380501</v>
      </c>
      <c r="G161" s="244">
        <f>'Open Int.'!H167/'Open Int.'!K167</f>
        <v>0.006170300287947347</v>
      </c>
      <c r="H161" s="247">
        <v>7817673</v>
      </c>
      <c r="I161" s="231">
        <v>1563000</v>
      </c>
      <c r="J161" s="354">
        <v>1563000</v>
      </c>
      <c r="K161" s="117" t="str">
        <f t="shared" si="5"/>
        <v>Gross exposure has crossed 80%,Margin double</v>
      </c>
      <c r="M161"/>
      <c r="N161"/>
      <c r="P161" s="96"/>
    </row>
    <row r="162" spans="1:16" s="7" customFormat="1" ht="15">
      <c r="A162" s="201" t="s">
        <v>181</v>
      </c>
      <c r="B162" s="235">
        <f>'Open Int.'!K168</f>
        <v>803250</v>
      </c>
      <c r="C162" s="237">
        <f>'Open Int.'!R168</f>
        <v>25.515236249999997</v>
      </c>
      <c r="D162" s="161">
        <f t="shared" si="4"/>
        <v>0.14154671393995036</v>
      </c>
      <c r="E162" s="243">
        <f>'Open Int.'!B168/'Open Int.'!K168</f>
        <v>1</v>
      </c>
      <c r="F162" s="228">
        <f>'Open Int.'!E168/'Open Int.'!K168</f>
        <v>0</v>
      </c>
      <c r="G162" s="244">
        <f>'Open Int.'!H168/'Open Int.'!K168</f>
        <v>0</v>
      </c>
      <c r="H162" s="247">
        <v>5674805</v>
      </c>
      <c r="I162" s="231">
        <v>1134750</v>
      </c>
      <c r="J162" s="354">
        <v>1134750</v>
      </c>
      <c r="K162" s="117" t="str">
        <f t="shared" si="5"/>
        <v>Gross Exposure is less then 30%</v>
      </c>
      <c r="M162"/>
      <c r="N162"/>
      <c r="P162" s="96"/>
    </row>
    <row r="163" spans="1:16" s="7" customFormat="1" ht="15">
      <c r="A163" s="201" t="s">
        <v>150</v>
      </c>
      <c r="B163" s="235">
        <f>'Open Int.'!K169</f>
        <v>4616082</v>
      </c>
      <c r="C163" s="237">
        <f>'Open Int.'!R169</f>
        <v>304.61525118</v>
      </c>
      <c r="D163" s="161">
        <f t="shared" si="4"/>
        <v>0.199154806502496</v>
      </c>
      <c r="E163" s="243">
        <f>'Open Int.'!B169/'Open Int.'!K169</f>
        <v>0.9907960907106936</v>
      </c>
      <c r="F163" s="228">
        <f>'Open Int.'!E169/'Open Int.'!K169</f>
        <v>0.008349938324319196</v>
      </c>
      <c r="G163" s="244">
        <f>'Open Int.'!H169/'Open Int.'!K169</f>
        <v>0.0008539709649871904</v>
      </c>
      <c r="H163" s="247">
        <v>23178361</v>
      </c>
      <c r="I163" s="231">
        <v>4635354</v>
      </c>
      <c r="J163" s="354">
        <v>2317458</v>
      </c>
      <c r="K163" s="117" t="str">
        <f t="shared" si="5"/>
        <v>Gross Exposure is less then 30%</v>
      </c>
      <c r="M163"/>
      <c r="N163"/>
      <c r="P163" s="96"/>
    </row>
    <row r="164" spans="1:16" s="7" customFormat="1" ht="15">
      <c r="A164" s="201" t="s">
        <v>425</v>
      </c>
      <c r="B164" s="235">
        <f>'Open Int.'!K170</f>
        <v>6322500</v>
      </c>
      <c r="C164" s="237">
        <f>'Open Int.'!R170</f>
        <v>118.8946125</v>
      </c>
      <c r="D164" s="161">
        <f t="shared" si="4"/>
        <v>0.2624826210350023</v>
      </c>
      <c r="E164" s="243">
        <f>'Open Int.'!B170/'Open Int.'!K170</f>
        <v>0.9978252273625939</v>
      </c>
      <c r="F164" s="228">
        <f>'Open Int.'!E170/'Open Int.'!K170</f>
        <v>0.0021747726374060894</v>
      </c>
      <c r="G164" s="244">
        <f>'Open Int.'!H170/'Open Int.'!K170</f>
        <v>0</v>
      </c>
      <c r="H164" s="247">
        <v>24087309</v>
      </c>
      <c r="I164" s="231">
        <v>4816250</v>
      </c>
      <c r="J164" s="354">
        <v>3060000</v>
      </c>
      <c r="K164" s="117" t="str">
        <f t="shared" si="5"/>
        <v>Gross Exposure is less then 30%</v>
      </c>
      <c r="M164"/>
      <c r="N164"/>
      <c r="P164" s="96"/>
    </row>
    <row r="165" spans="1:16" s="7" customFormat="1" ht="15">
      <c r="A165" s="201" t="s">
        <v>426</v>
      </c>
      <c r="B165" s="235">
        <f>'Open Int.'!K171</f>
        <v>3228750</v>
      </c>
      <c r="C165" s="237">
        <f>'Open Int.'!R171</f>
        <v>76.18235625</v>
      </c>
      <c r="D165" s="161">
        <f t="shared" si="4"/>
        <v>0.44517271460427094</v>
      </c>
      <c r="E165" s="243">
        <f>'Open Int.'!B171/'Open Int.'!K171</f>
        <v>0.985040650406504</v>
      </c>
      <c r="F165" s="228">
        <f>'Open Int.'!E171/'Open Int.'!K171</f>
        <v>0.013658536585365854</v>
      </c>
      <c r="G165" s="244">
        <f>'Open Int.'!H171/'Open Int.'!K171</f>
        <v>0.0013008130081300813</v>
      </c>
      <c r="H165" s="247">
        <v>7252803</v>
      </c>
      <c r="I165" s="231">
        <v>1450050</v>
      </c>
      <c r="J165" s="354">
        <v>1450050</v>
      </c>
      <c r="K165" s="117" t="str">
        <f t="shared" si="5"/>
        <v>Gross exposure is building up andcrpsses 40% mark</v>
      </c>
      <c r="M165"/>
      <c r="N165"/>
      <c r="P165" s="96"/>
    </row>
    <row r="166" spans="1:16" s="7" customFormat="1" ht="15">
      <c r="A166" s="201" t="s">
        <v>151</v>
      </c>
      <c r="B166" s="235">
        <f>'Open Int.'!K172</f>
        <v>2092950</v>
      </c>
      <c r="C166" s="237">
        <f>'Open Int.'!R172</f>
        <v>205.736985</v>
      </c>
      <c r="D166" s="161">
        <f t="shared" si="4"/>
        <v>0.17072333935977463</v>
      </c>
      <c r="E166" s="243">
        <f>'Open Int.'!B172/'Open Int.'!K172</f>
        <v>1</v>
      </c>
      <c r="F166" s="228">
        <f>'Open Int.'!E172/'Open Int.'!K172</f>
        <v>0</v>
      </c>
      <c r="G166" s="244">
        <f>'Open Int.'!H172/'Open Int.'!K172</f>
        <v>0</v>
      </c>
      <c r="H166" s="247">
        <v>12259308</v>
      </c>
      <c r="I166" s="231">
        <v>2451825</v>
      </c>
      <c r="J166" s="354">
        <v>1225800</v>
      </c>
      <c r="K166" s="117" t="str">
        <f t="shared" si="5"/>
        <v>Gross Exposure is less then 30%</v>
      </c>
      <c r="M166"/>
      <c r="N166"/>
      <c r="P166" s="96"/>
    </row>
    <row r="167" spans="1:16" s="7" customFormat="1" ht="15">
      <c r="A167" s="201" t="s">
        <v>213</v>
      </c>
      <c r="B167" s="235">
        <f>'Open Int.'!K173</f>
        <v>435500</v>
      </c>
      <c r="C167" s="237">
        <f>'Open Int.'!R173</f>
        <v>74.265815</v>
      </c>
      <c r="D167" s="161">
        <f t="shared" si="4"/>
        <v>0.31608361155465237</v>
      </c>
      <c r="E167" s="243">
        <f>'Open Int.'!B173/'Open Int.'!K173</f>
        <v>1</v>
      </c>
      <c r="F167" s="228">
        <f>'Open Int.'!E173/'Open Int.'!K173</f>
        <v>0</v>
      </c>
      <c r="G167" s="244">
        <f>'Open Int.'!H173/'Open Int.'!K173</f>
        <v>0</v>
      </c>
      <c r="H167" s="247">
        <v>1377800</v>
      </c>
      <c r="I167" s="231">
        <v>275500</v>
      </c>
      <c r="J167" s="354">
        <v>275500</v>
      </c>
      <c r="K167" s="117" t="str">
        <f t="shared" si="5"/>
        <v>Some sign of build up Gross exposure crosses 30%</v>
      </c>
      <c r="M167"/>
      <c r="N167"/>
      <c r="P167" s="96"/>
    </row>
    <row r="168" spans="1:16" s="7" customFormat="1" ht="15">
      <c r="A168" s="201" t="s">
        <v>228</v>
      </c>
      <c r="B168" s="235">
        <f>'Open Int.'!K174</f>
        <v>2357200</v>
      </c>
      <c r="C168" s="237">
        <f>'Open Int.'!R174</f>
        <v>349.124892</v>
      </c>
      <c r="D168" s="161">
        <f t="shared" si="4"/>
        <v>0.13528096913789545</v>
      </c>
      <c r="E168" s="243">
        <f>'Open Int.'!B174/'Open Int.'!K174</f>
        <v>0.9966061428813847</v>
      </c>
      <c r="F168" s="228">
        <f>'Open Int.'!E174/'Open Int.'!K174</f>
        <v>0.003224164262684541</v>
      </c>
      <c r="G168" s="244">
        <f>'Open Int.'!H174/'Open Int.'!K174</f>
        <v>0.00016969285593076533</v>
      </c>
      <c r="H168" s="247">
        <v>17424476</v>
      </c>
      <c r="I168" s="231">
        <v>2526200</v>
      </c>
      <c r="J168" s="354">
        <v>1263000</v>
      </c>
      <c r="K168" s="117" t="str">
        <f t="shared" si="5"/>
        <v>Gross Exposure is less then 30%</v>
      </c>
      <c r="M168"/>
      <c r="N168"/>
      <c r="P168" s="96"/>
    </row>
    <row r="169" spans="1:16" s="7" customFormat="1" ht="15">
      <c r="A169" s="201" t="s">
        <v>91</v>
      </c>
      <c r="B169" s="235">
        <f>'Open Int.'!K175</f>
        <v>9937000</v>
      </c>
      <c r="C169" s="237">
        <f>'Open Int.'!R175</f>
        <v>87.34623</v>
      </c>
      <c r="D169" s="161">
        <f t="shared" si="4"/>
        <v>0.28391428571428573</v>
      </c>
      <c r="E169" s="243">
        <f>'Open Int.'!B175/'Open Int.'!K175</f>
        <v>0.7709369024856596</v>
      </c>
      <c r="F169" s="228">
        <f>'Open Int.'!E175/'Open Int.'!K175</f>
        <v>0.18279158699808795</v>
      </c>
      <c r="G169" s="244">
        <f>'Open Int.'!H175/'Open Int.'!K175</f>
        <v>0.04627151051625239</v>
      </c>
      <c r="H169" s="247">
        <v>35000000</v>
      </c>
      <c r="I169" s="231">
        <v>6999600</v>
      </c>
      <c r="J169" s="354">
        <v>6771600</v>
      </c>
      <c r="K169" s="117" t="str">
        <f t="shared" si="5"/>
        <v>Gross Exposure is less then 30%</v>
      </c>
      <c r="M169"/>
      <c r="N169"/>
      <c r="P169" s="96"/>
    </row>
    <row r="170" spans="1:16" s="7" customFormat="1" ht="15">
      <c r="A170" s="201" t="s">
        <v>152</v>
      </c>
      <c r="B170" s="235">
        <f>'Open Int.'!K176</f>
        <v>4430700</v>
      </c>
      <c r="C170" s="237">
        <f>'Open Int.'!R176</f>
        <v>117.1698615</v>
      </c>
      <c r="D170" s="161">
        <f t="shared" si="4"/>
        <v>0.15056517757444382</v>
      </c>
      <c r="E170" s="243">
        <f>'Open Int.'!B176/'Open Int.'!K176</f>
        <v>0.9786715417428398</v>
      </c>
      <c r="F170" s="228">
        <f>'Open Int.'!E176/'Open Int.'!K176</f>
        <v>0.01797684338817794</v>
      </c>
      <c r="G170" s="244">
        <f>'Open Int.'!H176/'Open Int.'!K176</f>
        <v>0.0033516148689823277</v>
      </c>
      <c r="H170" s="247">
        <v>29427123</v>
      </c>
      <c r="I170" s="231">
        <v>5884650</v>
      </c>
      <c r="J170" s="354">
        <v>2941650</v>
      </c>
      <c r="K170" s="117" t="str">
        <f t="shared" si="5"/>
        <v>Gross Exposure is less then 30%</v>
      </c>
      <c r="M170"/>
      <c r="N170"/>
      <c r="P170" s="96"/>
    </row>
    <row r="171" spans="1:16" s="7" customFormat="1" ht="15">
      <c r="A171" s="201" t="s">
        <v>207</v>
      </c>
      <c r="B171" s="235">
        <f>'Open Int.'!K177</f>
        <v>6568104</v>
      </c>
      <c r="C171" s="237">
        <f>'Open Int.'!R177</f>
        <v>510.1774782</v>
      </c>
      <c r="D171" s="161">
        <f t="shared" si="4"/>
        <v>0.15327964710020409</v>
      </c>
      <c r="E171" s="243">
        <f>'Open Int.'!B177/'Open Int.'!K177</f>
        <v>0.9616108392924351</v>
      </c>
      <c r="F171" s="228">
        <f>'Open Int.'!E177/'Open Int.'!K177</f>
        <v>0.029670053945552628</v>
      </c>
      <c r="G171" s="244">
        <f>'Open Int.'!H177/'Open Int.'!K177</f>
        <v>0.008719106762012294</v>
      </c>
      <c r="H171" s="247">
        <v>42850464</v>
      </c>
      <c r="I171" s="231">
        <v>3990632</v>
      </c>
      <c r="J171" s="354">
        <v>1995316</v>
      </c>
      <c r="K171" s="117" t="str">
        <f t="shared" si="5"/>
        <v>Gross Exposure is less then 30%</v>
      </c>
      <c r="M171"/>
      <c r="N171"/>
      <c r="P171" s="96"/>
    </row>
    <row r="172" spans="1:16" s="7" customFormat="1" ht="15">
      <c r="A172" s="201" t="s">
        <v>229</v>
      </c>
      <c r="B172" s="235">
        <f>'Open Int.'!K178</f>
        <v>2051600</v>
      </c>
      <c r="C172" s="237">
        <f>'Open Int.'!R178</f>
        <v>137.211008</v>
      </c>
      <c r="D172" s="161">
        <f t="shared" si="4"/>
        <v>0.07671769712289939</v>
      </c>
      <c r="E172" s="243">
        <f>'Open Int.'!B178/'Open Int.'!K178</f>
        <v>0.989471631897056</v>
      </c>
      <c r="F172" s="228">
        <f>'Open Int.'!E178/'Open Int.'!K178</f>
        <v>0.008968609865470852</v>
      </c>
      <c r="G172" s="244">
        <f>'Open Int.'!H178/'Open Int.'!K178</f>
        <v>0.0015597582374731916</v>
      </c>
      <c r="H172" s="247">
        <v>26742200</v>
      </c>
      <c r="I172" s="231">
        <v>5068800</v>
      </c>
      <c r="J172" s="354">
        <v>2534400</v>
      </c>
      <c r="K172" s="117" t="str">
        <f t="shared" si="5"/>
        <v>Gross Exposure is less then 30%</v>
      </c>
      <c r="M172"/>
      <c r="N172"/>
      <c r="P172" s="96"/>
    </row>
    <row r="173" spans="1:16" s="7" customFormat="1" ht="15">
      <c r="A173" s="201" t="s">
        <v>185</v>
      </c>
      <c r="B173" s="235">
        <f>'Open Int.'!K179</f>
        <v>14388300</v>
      </c>
      <c r="C173" s="237">
        <f>'Open Int.'!R179</f>
        <v>982.001475</v>
      </c>
      <c r="D173" s="161">
        <f t="shared" si="4"/>
        <v>0.17837468052716976</v>
      </c>
      <c r="E173" s="243">
        <f>'Open Int.'!B179/'Open Int.'!K179</f>
        <v>0.7580221429911803</v>
      </c>
      <c r="F173" s="228">
        <f>'Open Int.'!E179/'Open Int.'!K179</f>
        <v>0.13783073747419777</v>
      </c>
      <c r="G173" s="244">
        <f>'Open Int.'!H179/'Open Int.'!K179</f>
        <v>0.10414711953462188</v>
      </c>
      <c r="H173" s="247">
        <v>80663354</v>
      </c>
      <c r="I173" s="231">
        <v>5459400</v>
      </c>
      <c r="J173" s="354">
        <v>2729700</v>
      </c>
      <c r="K173" s="117" t="str">
        <f t="shared" si="5"/>
        <v>Gross Exposure is less then 30%</v>
      </c>
      <c r="M173"/>
      <c r="N173"/>
      <c r="P173" s="96"/>
    </row>
    <row r="174" spans="1:16" s="7" customFormat="1" ht="15">
      <c r="A174" s="201" t="s">
        <v>205</v>
      </c>
      <c r="B174" s="235">
        <f>'Open Int.'!K180</f>
        <v>2398550</v>
      </c>
      <c r="C174" s="237">
        <f>'Open Int.'!R180</f>
        <v>186.942987</v>
      </c>
      <c r="D174" s="161">
        <f t="shared" si="4"/>
        <v>0.3004356570673306</v>
      </c>
      <c r="E174" s="243">
        <f>'Open Int.'!B180/'Open Int.'!K180</f>
        <v>0.9876175189176795</v>
      </c>
      <c r="F174" s="228">
        <f>'Open Int.'!E180/'Open Int.'!K180</f>
        <v>0.01238248108232057</v>
      </c>
      <c r="G174" s="244">
        <f>'Open Int.'!H180/'Open Int.'!K180</f>
        <v>0</v>
      </c>
      <c r="H174" s="247">
        <v>7983573</v>
      </c>
      <c r="I174" s="231">
        <v>1596650</v>
      </c>
      <c r="J174" s="354">
        <v>798050</v>
      </c>
      <c r="K174" s="117" t="str">
        <f t="shared" si="5"/>
        <v>Some sign of build up Gross exposure crosses 30%</v>
      </c>
      <c r="M174"/>
      <c r="N174"/>
      <c r="P174" s="96"/>
    </row>
    <row r="175" spans="1:16" s="7" customFormat="1" ht="15">
      <c r="A175" s="201" t="s">
        <v>118</v>
      </c>
      <c r="B175" s="235">
        <f>'Open Int.'!K181</f>
        <v>5919000</v>
      </c>
      <c r="C175" s="237">
        <f>'Open Int.'!R181</f>
        <v>699.74418</v>
      </c>
      <c r="D175" s="161">
        <f t="shared" si="4"/>
        <v>0.164805621667604</v>
      </c>
      <c r="E175" s="243">
        <f>'Open Int.'!B181/'Open Int.'!K181</f>
        <v>0.8789069099510053</v>
      </c>
      <c r="F175" s="228">
        <f>'Open Int.'!E181/'Open Int.'!K181</f>
        <v>0.10250886974151038</v>
      </c>
      <c r="G175" s="244">
        <f>'Open Int.'!H181/'Open Int.'!K181</f>
        <v>0.018584220307484373</v>
      </c>
      <c r="H175" s="247">
        <v>35915037</v>
      </c>
      <c r="I175" s="231">
        <v>2369500</v>
      </c>
      <c r="J175" s="354">
        <v>1184750</v>
      </c>
      <c r="K175" s="117" t="str">
        <f t="shared" si="5"/>
        <v>Gross Exposure is less then 30%</v>
      </c>
      <c r="M175"/>
      <c r="N175"/>
      <c r="P175" s="96"/>
    </row>
    <row r="176" spans="1:16" s="7" customFormat="1" ht="15">
      <c r="A176" s="201" t="s">
        <v>230</v>
      </c>
      <c r="B176" s="235">
        <f>'Open Int.'!K182</f>
        <v>1713096</v>
      </c>
      <c r="C176" s="237">
        <f>'Open Int.'!R182</f>
        <v>222.7881348</v>
      </c>
      <c r="D176" s="161">
        <f t="shared" si="4"/>
        <v>0.41103301468262976</v>
      </c>
      <c r="E176" s="243">
        <f>'Open Int.'!B182/'Open Int.'!K182</f>
        <v>0.9986772486772487</v>
      </c>
      <c r="F176" s="228">
        <f>'Open Int.'!E182/'Open Int.'!K182</f>
        <v>0.0012025012025012026</v>
      </c>
      <c r="G176" s="244">
        <f>'Open Int.'!H182/'Open Int.'!K182</f>
        <v>0.00012025012025012025</v>
      </c>
      <c r="H176" s="247">
        <v>4167782</v>
      </c>
      <c r="I176" s="231">
        <v>833476</v>
      </c>
      <c r="J176" s="354">
        <v>503670</v>
      </c>
      <c r="K176" s="117" t="str">
        <f t="shared" si="5"/>
        <v>Gross exposure is building up andcrpsses 40% mark</v>
      </c>
      <c r="M176"/>
      <c r="N176"/>
      <c r="P176" s="96"/>
    </row>
    <row r="177" spans="1:16" s="7" customFormat="1" ht="15">
      <c r="A177" s="201" t="s">
        <v>299</v>
      </c>
      <c r="B177" s="235">
        <f>'Open Int.'!K183</f>
        <v>4134900</v>
      </c>
      <c r="C177" s="237">
        <f>'Open Int.'!R183</f>
        <v>21.749574</v>
      </c>
      <c r="D177" s="161">
        <f t="shared" si="4"/>
        <v>0.26246024440432014</v>
      </c>
      <c r="E177" s="243">
        <f>'Open Int.'!B183/'Open Int.'!K183</f>
        <v>0.9664804469273743</v>
      </c>
      <c r="F177" s="228">
        <f>'Open Int.'!E183/'Open Int.'!K183</f>
        <v>0.0297951582867784</v>
      </c>
      <c r="G177" s="244">
        <f>'Open Int.'!H183/'Open Int.'!K183</f>
        <v>0.0037243947858473</v>
      </c>
      <c r="H177" s="247">
        <v>15754386</v>
      </c>
      <c r="I177" s="231">
        <v>3149300</v>
      </c>
      <c r="J177" s="354">
        <v>3149300</v>
      </c>
      <c r="K177" s="117" t="str">
        <f t="shared" si="5"/>
        <v>Gross Exposure is less then 30%</v>
      </c>
      <c r="M177"/>
      <c r="N177"/>
      <c r="P177" s="96"/>
    </row>
    <row r="178" spans="1:16" s="7" customFormat="1" ht="15">
      <c r="A178" s="201" t="s">
        <v>300</v>
      </c>
      <c r="B178" s="235">
        <f>'Open Int.'!K184</f>
        <v>86285650</v>
      </c>
      <c r="C178" s="237">
        <f>'Open Int.'!R184</f>
        <v>253.679811</v>
      </c>
      <c r="D178" s="161">
        <f t="shared" si="4"/>
        <v>0.76462195438221</v>
      </c>
      <c r="E178" s="243">
        <f>'Open Int.'!B184/'Open Int.'!K184</f>
        <v>0.778248758629042</v>
      </c>
      <c r="F178" s="228">
        <f>'Open Int.'!E184/'Open Int.'!K184</f>
        <v>0.19026280731500544</v>
      </c>
      <c r="G178" s="244">
        <f>'Open Int.'!H184/'Open Int.'!K184</f>
        <v>0.03148843405595252</v>
      </c>
      <c r="H178" s="247">
        <v>112847466</v>
      </c>
      <c r="I178" s="231">
        <v>22561550</v>
      </c>
      <c r="J178" s="354">
        <v>17294750</v>
      </c>
      <c r="K178" s="117" t="str">
        <f t="shared" si="5"/>
        <v>Gross exposure is Substantial as Open interest has crossed 60%</v>
      </c>
      <c r="M178"/>
      <c r="N178"/>
      <c r="P178" s="96"/>
    </row>
    <row r="179" spans="1:16" s="7" customFormat="1" ht="15">
      <c r="A179" s="201" t="s">
        <v>173</v>
      </c>
      <c r="B179" s="235">
        <f>'Open Int.'!K185</f>
        <v>7000350</v>
      </c>
      <c r="C179" s="237">
        <f>'Open Int.'!R185</f>
        <v>43.962198</v>
      </c>
      <c r="D179" s="161">
        <f t="shared" si="4"/>
        <v>0.34133544521642534</v>
      </c>
      <c r="E179" s="243">
        <f>'Open Int.'!B185/'Open Int.'!K185</f>
        <v>0.9068689422671724</v>
      </c>
      <c r="F179" s="228">
        <f>'Open Int.'!E185/'Open Int.'!K185</f>
        <v>0.08386009270965024</v>
      </c>
      <c r="G179" s="244">
        <f>'Open Int.'!H185/'Open Int.'!K185</f>
        <v>0.009270965023177412</v>
      </c>
      <c r="H179" s="247">
        <v>20508711</v>
      </c>
      <c r="I179" s="231">
        <v>4100500</v>
      </c>
      <c r="J179" s="354">
        <v>4100500</v>
      </c>
      <c r="K179" s="117" t="str">
        <f t="shared" si="5"/>
        <v>Some sign of build up Gross exposure crosses 30%</v>
      </c>
      <c r="M179"/>
      <c r="N179"/>
      <c r="P179" s="96"/>
    </row>
    <row r="180" spans="1:16" s="7" customFormat="1" ht="15">
      <c r="A180" s="201" t="s">
        <v>301</v>
      </c>
      <c r="B180" s="235">
        <f>'Open Int.'!K186</f>
        <v>969200</v>
      </c>
      <c r="C180" s="237">
        <f>'Open Int.'!R186</f>
        <v>93.726486</v>
      </c>
      <c r="D180" s="161">
        <f t="shared" si="4"/>
        <v>0.08338392835864862</v>
      </c>
      <c r="E180" s="243">
        <f>'Open Int.'!B186/'Open Int.'!K186</f>
        <v>1</v>
      </c>
      <c r="F180" s="228">
        <f>'Open Int.'!E186/'Open Int.'!K186</f>
        <v>0</v>
      </c>
      <c r="G180" s="244">
        <f>'Open Int.'!H186/'Open Int.'!K186</f>
        <v>0</v>
      </c>
      <c r="H180" s="247">
        <v>11623343</v>
      </c>
      <c r="I180" s="231">
        <v>2324600</v>
      </c>
      <c r="J180" s="354">
        <v>1162200</v>
      </c>
      <c r="K180" s="117" t="str">
        <f t="shared" si="5"/>
        <v>Gross Exposure is less then 30%</v>
      </c>
      <c r="M180"/>
      <c r="N180"/>
      <c r="P180" s="96"/>
    </row>
    <row r="181" spans="1:16" s="7" customFormat="1" ht="15">
      <c r="A181" s="201" t="s">
        <v>82</v>
      </c>
      <c r="B181" s="235">
        <f>'Open Int.'!K187</f>
        <v>14366100</v>
      </c>
      <c r="C181" s="237">
        <f>'Open Int.'!R187</f>
        <v>216.066144</v>
      </c>
      <c r="D181" s="161">
        <f t="shared" si="4"/>
        <v>0.31907946902489764</v>
      </c>
      <c r="E181" s="243">
        <f>'Open Int.'!B187/'Open Int.'!K187</f>
        <v>0.9666715392486479</v>
      </c>
      <c r="F181" s="228">
        <f>'Open Int.'!E187/'Open Int.'!K187</f>
        <v>0.02806607221166496</v>
      </c>
      <c r="G181" s="244">
        <f>'Open Int.'!H187/'Open Int.'!K187</f>
        <v>0.00526238853968718</v>
      </c>
      <c r="H181" s="247">
        <v>45023580</v>
      </c>
      <c r="I181" s="231">
        <v>9002700</v>
      </c>
      <c r="J181" s="354">
        <v>4691400</v>
      </c>
      <c r="K181" s="117" t="str">
        <f t="shared" si="5"/>
        <v>Some sign of build up Gross exposure crosses 30%</v>
      </c>
      <c r="M181"/>
      <c r="N181"/>
      <c r="P181" s="96"/>
    </row>
    <row r="182" spans="1:16" s="7" customFormat="1" ht="15">
      <c r="A182" s="201" t="s">
        <v>427</v>
      </c>
      <c r="B182" s="235">
        <f>'Open Int.'!K188</f>
        <v>424900</v>
      </c>
      <c r="C182" s="237">
        <f>'Open Int.'!R188</f>
        <v>12.785241</v>
      </c>
      <c r="D182" s="161">
        <f t="shared" si="4"/>
        <v>0.016141561302679082</v>
      </c>
      <c r="E182" s="243">
        <f>'Open Int.'!B188/'Open Int.'!K188</f>
        <v>0.9983525535420099</v>
      </c>
      <c r="F182" s="228">
        <f>'Open Int.'!E188/'Open Int.'!K188</f>
        <v>0.0016474464579901153</v>
      </c>
      <c r="G182" s="244">
        <f>'Open Int.'!H188/'Open Int.'!K188</f>
        <v>0</v>
      </c>
      <c r="H182" s="247">
        <v>26323352</v>
      </c>
      <c r="I182" s="231">
        <v>5264000</v>
      </c>
      <c r="J182" s="354">
        <v>2632000</v>
      </c>
      <c r="K182" s="117" t="str">
        <f t="shared" si="5"/>
        <v>Gross Exposure is less then 30%</v>
      </c>
      <c r="M182"/>
      <c r="N182"/>
      <c r="P182" s="96"/>
    </row>
    <row r="183" spans="1:16" s="7" customFormat="1" ht="15">
      <c r="A183" s="201" t="s">
        <v>428</v>
      </c>
      <c r="B183" s="235">
        <f>'Open Int.'!K189</f>
        <v>5134050</v>
      </c>
      <c r="C183" s="237">
        <f>'Open Int.'!R189</f>
        <v>279.189639</v>
      </c>
      <c r="D183" s="161">
        <f t="shared" si="4"/>
        <v>0.12432820981302299</v>
      </c>
      <c r="E183" s="243">
        <f>'Open Int.'!B189/'Open Int.'!K189</f>
        <v>0.9266368656323954</v>
      </c>
      <c r="F183" s="228">
        <f>'Open Int.'!E189/'Open Int.'!K189</f>
        <v>0.0666140766061881</v>
      </c>
      <c r="G183" s="244">
        <f>'Open Int.'!H189/'Open Int.'!K189</f>
        <v>0.006749057761416426</v>
      </c>
      <c r="H183" s="247">
        <v>41294329</v>
      </c>
      <c r="I183" s="231">
        <v>6524550</v>
      </c>
      <c r="J183" s="354">
        <v>3262050</v>
      </c>
      <c r="K183" s="117" t="str">
        <f t="shared" si="5"/>
        <v>Gross Exposure is less then 30%</v>
      </c>
      <c r="M183"/>
      <c r="N183"/>
      <c r="P183" s="96"/>
    </row>
    <row r="184" spans="1:16" s="7" customFormat="1" ht="15">
      <c r="A184" s="201" t="s">
        <v>153</v>
      </c>
      <c r="B184" s="235">
        <f>'Open Int.'!K190</f>
        <v>655650</v>
      </c>
      <c r="C184" s="237">
        <f>'Open Int.'!R190</f>
        <v>42.6238065</v>
      </c>
      <c r="D184" s="161">
        <f t="shared" si="4"/>
        <v>0.022114243059967696</v>
      </c>
      <c r="E184" s="243">
        <f>'Open Int.'!B190/'Open Int.'!K190</f>
        <v>0.9958819492107069</v>
      </c>
      <c r="F184" s="228">
        <f>'Open Int.'!E190/'Open Int.'!K190</f>
        <v>0.0034317089910775567</v>
      </c>
      <c r="G184" s="244">
        <f>'Open Int.'!H190/'Open Int.'!K190</f>
        <v>0.0006863417982155113</v>
      </c>
      <c r="H184" s="247">
        <v>29648313</v>
      </c>
      <c r="I184" s="231">
        <v>5929650</v>
      </c>
      <c r="J184" s="354">
        <v>2964600</v>
      </c>
      <c r="K184" s="117" t="str">
        <f t="shared" si="5"/>
        <v>Gross Exposure is less then 30%</v>
      </c>
      <c r="M184"/>
      <c r="N184"/>
      <c r="P184" s="96"/>
    </row>
    <row r="185" spans="1:16" s="7" customFormat="1" ht="15">
      <c r="A185" s="201" t="s">
        <v>154</v>
      </c>
      <c r="B185" s="235">
        <f>'Open Int.'!K191</f>
        <v>7859100</v>
      </c>
      <c r="C185" s="237">
        <f>'Open Int.'!R191</f>
        <v>43.3429365</v>
      </c>
      <c r="D185" s="161">
        <f t="shared" si="4"/>
        <v>0.1964775</v>
      </c>
      <c r="E185" s="243">
        <f>'Open Int.'!B191/'Open Int.'!K191</f>
        <v>0.9464442493415277</v>
      </c>
      <c r="F185" s="228">
        <f>'Open Int.'!E191/'Open Int.'!K191</f>
        <v>0.053555750658472345</v>
      </c>
      <c r="G185" s="244">
        <f>'Open Int.'!H191/'Open Int.'!K191</f>
        <v>0</v>
      </c>
      <c r="H185" s="247">
        <v>40000000</v>
      </c>
      <c r="I185" s="231">
        <v>7997100</v>
      </c>
      <c r="J185" s="354">
        <v>7997100</v>
      </c>
      <c r="K185" s="117" t="str">
        <f t="shared" si="5"/>
        <v>Gross Exposure is less then 30%</v>
      </c>
      <c r="M185"/>
      <c r="N185"/>
      <c r="P185" s="96"/>
    </row>
    <row r="186" spans="1:16" s="7" customFormat="1" ht="15">
      <c r="A186" s="201" t="s">
        <v>302</v>
      </c>
      <c r="B186" s="235">
        <f>'Open Int.'!K192</f>
        <v>10134000</v>
      </c>
      <c r="C186" s="237">
        <f>'Open Int.'!R192</f>
        <v>135.13689</v>
      </c>
      <c r="D186" s="161">
        <f t="shared" si="4"/>
        <v>0.210693727497623</v>
      </c>
      <c r="E186" s="243">
        <f>'Open Int.'!B192/'Open Int.'!K192</f>
        <v>0.9502664298401421</v>
      </c>
      <c r="F186" s="228">
        <f>'Open Int.'!E192/'Open Int.'!K192</f>
        <v>0.03943161634103019</v>
      </c>
      <c r="G186" s="244">
        <f>'Open Int.'!H192/'Open Int.'!K192</f>
        <v>0.010301953818827708</v>
      </c>
      <c r="H186" s="247">
        <v>48098252</v>
      </c>
      <c r="I186" s="231">
        <v>9619200</v>
      </c>
      <c r="J186" s="354">
        <v>5259600</v>
      </c>
      <c r="K186" s="117" t="str">
        <f t="shared" si="5"/>
        <v>Gross Exposure is less then 30%</v>
      </c>
      <c r="M186"/>
      <c r="N186"/>
      <c r="P186" s="96"/>
    </row>
    <row r="187" spans="1:16" s="7" customFormat="1" ht="15">
      <c r="A187" s="201" t="s">
        <v>155</v>
      </c>
      <c r="B187" s="235">
        <f>'Open Int.'!K193</f>
        <v>2078475</v>
      </c>
      <c r="C187" s="237">
        <f>'Open Int.'!R193</f>
        <v>101.315263875</v>
      </c>
      <c r="D187" s="161">
        <f t="shared" si="4"/>
        <v>0.2073517634040536</v>
      </c>
      <c r="E187" s="243">
        <f>'Open Int.'!B193/'Open Int.'!K193</f>
        <v>0.9957059863601919</v>
      </c>
      <c r="F187" s="228">
        <f>'Open Int.'!E193/'Open Int.'!K193</f>
        <v>0.004294013639808032</v>
      </c>
      <c r="G187" s="244">
        <f>'Open Int.'!H193/'Open Int.'!K193</f>
        <v>0</v>
      </c>
      <c r="H187" s="247">
        <v>10023908</v>
      </c>
      <c r="I187" s="231">
        <v>2004450</v>
      </c>
      <c r="J187" s="354">
        <v>1140300</v>
      </c>
      <c r="K187" s="117" t="str">
        <f t="shared" si="5"/>
        <v>Gross Exposure is less then 30%</v>
      </c>
      <c r="M187"/>
      <c r="N187"/>
      <c r="P187" s="96"/>
    </row>
    <row r="188" spans="1:16" s="7" customFormat="1" ht="15">
      <c r="A188" s="201" t="s">
        <v>38</v>
      </c>
      <c r="B188" s="235">
        <f>'Open Int.'!K194</f>
        <v>8988000</v>
      </c>
      <c r="C188" s="237">
        <f>'Open Int.'!R194</f>
        <v>454.02882</v>
      </c>
      <c r="D188" s="161">
        <f t="shared" si="4"/>
        <v>0.16324584169904702</v>
      </c>
      <c r="E188" s="243">
        <f>'Open Int.'!B194/'Open Int.'!K194</f>
        <v>0.9744325767690254</v>
      </c>
      <c r="F188" s="228">
        <f>'Open Int.'!E194/'Open Int.'!K194</f>
        <v>0.024899866488651536</v>
      </c>
      <c r="G188" s="244">
        <f>'Open Int.'!H194/'Open Int.'!K194</f>
        <v>0.0006675567423230974</v>
      </c>
      <c r="H188" s="247">
        <v>55058064</v>
      </c>
      <c r="I188" s="231">
        <v>5248200</v>
      </c>
      <c r="J188" s="354">
        <v>2623800</v>
      </c>
      <c r="K188" s="117" t="str">
        <f t="shared" si="5"/>
        <v>Gross Exposure is less then 30%</v>
      </c>
      <c r="M188"/>
      <c r="N188"/>
      <c r="P188" s="96"/>
    </row>
    <row r="189" spans="1:16" s="7" customFormat="1" ht="15">
      <c r="A189" s="201" t="s">
        <v>156</v>
      </c>
      <c r="B189" s="235">
        <f>'Open Int.'!K195</f>
        <v>768600</v>
      </c>
      <c r="C189" s="237">
        <f>'Open Int.'!R195</f>
        <v>30.355857</v>
      </c>
      <c r="D189" s="161">
        <f t="shared" si="4"/>
        <v>0.13701902507202146</v>
      </c>
      <c r="E189" s="243">
        <f>'Open Int.'!B195/'Open Int.'!K195</f>
        <v>1</v>
      </c>
      <c r="F189" s="228">
        <f>'Open Int.'!E195/'Open Int.'!K195</f>
        <v>0</v>
      </c>
      <c r="G189" s="244">
        <f>'Open Int.'!H195/'Open Int.'!K195</f>
        <v>0</v>
      </c>
      <c r="H189" s="247">
        <v>5609440</v>
      </c>
      <c r="I189" s="231">
        <v>1121400</v>
      </c>
      <c r="J189" s="354">
        <v>1121400</v>
      </c>
      <c r="K189" s="117" t="str">
        <f t="shared" si="5"/>
        <v>Gross Exposure is less then 30%</v>
      </c>
      <c r="M189"/>
      <c r="N189"/>
      <c r="P189" s="96"/>
    </row>
    <row r="190" spans="1:16" s="7" customFormat="1" ht="15">
      <c r="A190" s="201" t="s">
        <v>392</v>
      </c>
      <c r="B190" s="235">
        <f>'Open Int.'!K196</f>
        <v>4638900</v>
      </c>
      <c r="C190" s="237">
        <f>'Open Int.'!R196</f>
        <v>154.9160655</v>
      </c>
      <c r="D190" s="161">
        <f t="shared" si="4"/>
        <v>0.09426191058645442</v>
      </c>
      <c r="E190" s="243">
        <f>'Open Int.'!B196/'Open Int.'!K196</f>
        <v>0.9972838388411046</v>
      </c>
      <c r="F190" s="228">
        <f>'Open Int.'!E196/'Open Int.'!K196</f>
        <v>0.0024143654745737136</v>
      </c>
      <c r="G190" s="244">
        <f>'Open Int.'!H196/'Open Int.'!K196</f>
        <v>0.0003017956843217142</v>
      </c>
      <c r="H190" s="247">
        <v>49212879</v>
      </c>
      <c r="I190" s="231">
        <v>9842000</v>
      </c>
      <c r="J190" s="354">
        <v>4921000</v>
      </c>
      <c r="K190" s="117" t="str">
        <f t="shared" si="5"/>
        <v>Gross Exposure is less then 30%</v>
      </c>
      <c r="M190"/>
      <c r="N190"/>
      <c r="P190"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6"/>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M391" sqref="M391"/>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5" t="s">
        <v>235</v>
      </c>
      <c r="B1" s="396"/>
      <c r="C1" s="396"/>
      <c r="D1" s="396"/>
      <c r="E1" s="396"/>
      <c r="F1" s="396"/>
      <c r="G1" s="396"/>
      <c r="H1" s="396"/>
      <c r="I1" s="396"/>
      <c r="J1" s="426"/>
      <c r="K1" s="34"/>
      <c r="L1" s="35"/>
      <c r="M1" s="36"/>
    </row>
    <row r="2" spans="1:13" s="38" customFormat="1" ht="31.5" customHeight="1" thickBot="1">
      <c r="A2" s="430" t="s">
        <v>27</v>
      </c>
      <c r="B2" s="432" t="s">
        <v>15</v>
      </c>
      <c r="C2" s="434" t="s">
        <v>31</v>
      </c>
      <c r="D2" s="436" t="s">
        <v>72</v>
      </c>
      <c r="E2" s="437"/>
      <c r="F2" s="438"/>
      <c r="G2" s="439" t="s">
        <v>94</v>
      </c>
      <c r="H2" s="439"/>
      <c r="I2" s="439"/>
      <c r="J2" s="429"/>
      <c r="K2" s="427" t="s">
        <v>32</v>
      </c>
      <c r="L2" s="428"/>
      <c r="M2" s="429"/>
    </row>
    <row r="3" spans="1:13" s="38" customFormat="1" ht="27.75" thickBot="1">
      <c r="A3" s="431"/>
      <c r="B3" s="433"/>
      <c r="C3" s="435"/>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7137.9</v>
      </c>
      <c r="D4" s="319">
        <v>502.76</v>
      </c>
      <c r="E4" s="209">
        <f>D4*B4</f>
        <v>25138</v>
      </c>
      <c r="F4" s="210">
        <f>D4/C4*100</f>
        <v>7.043528208576752</v>
      </c>
      <c r="G4" s="276">
        <f>(B4*C4)*H4%+E4</f>
        <v>35844.85</v>
      </c>
      <c r="H4" s="274">
        <v>3</v>
      </c>
      <c r="I4" s="212">
        <f>G4/B4</f>
        <v>716.8969999999999</v>
      </c>
      <c r="J4" s="213">
        <f>I4/C4</f>
        <v>0.10043528208576752</v>
      </c>
      <c r="K4" s="215">
        <f>M4/16</f>
        <v>2.1006168125</v>
      </c>
      <c r="L4" s="216">
        <f>K4*SQRT(30)</f>
        <v>11.505552128808501</v>
      </c>
      <c r="M4" s="217">
        <v>33.609869</v>
      </c>
      <c r="N4" s="89"/>
    </row>
    <row r="5" spans="1:14" s="8" customFormat="1" ht="15">
      <c r="A5" s="193" t="s">
        <v>459</v>
      </c>
      <c r="B5" s="179">
        <v>50</v>
      </c>
      <c r="C5" s="284">
        <f>Volume!J5</f>
        <v>4479.9</v>
      </c>
      <c r="D5" s="318">
        <v>314.82</v>
      </c>
      <c r="E5" s="206">
        <f>D5*B5</f>
        <v>15741</v>
      </c>
      <c r="F5" s="211">
        <f>D5/C5*100</f>
        <v>7.027389004218845</v>
      </c>
      <c r="G5" s="277">
        <f>(B5*C5)*H5%+E5</f>
        <v>22460.85</v>
      </c>
      <c r="H5" s="275">
        <v>3</v>
      </c>
      <c r="I5" s="207">
        <f>G5/B5</f>
        <v>449.217</v>
      </c>
      <c r="J5" s="214">
        <f>I5/C5</f>
        <v>0.10027389004218845</v>
      </c>
      <c r="K5" s="218">
        <f>M5/16</f>
        <v>1.2875</v>
      </c>
      <c r="L5" s="208">
        <f>K5*SQRT(30)</f>
        <v>7.051927927879015</v>
      </c>
      <c r="M5" s="219">
        <v>20.6</v>
      </c>
      <c r="N5" s="89"/>
    </row>
    <row r="6" spans="1:14" s="8" customFormat="1" ht="15">
      <c r="A6" s="193" t="s">
        <v>74</v>
      </c>
      <c r="B6" s="179">
        <v>50</v>
      </c>
      <c r="C6" s="284">
        <f>Volume!J6</f>
        <v>5228</v>
      </c>
      <c r="D6" s="318">
        <v>368.4</v>
      </c>
      <c r="E6" s="206">
        <f>D6*B6</f>
        <v>18420</v>
      </c>
      <c r="F6" s="211">
        <f>D6/C6*100</f>
        <v>7.0466717674062735</v>
      </c>
      <c r="G6" s="277">
        <f>(B6*C6)*H6%+E6</f>
        <v>26262</v>
      </c>
      <c r="H6" s="275">
        <v>3</v>
      </c>
      <c r="I6" s="207">
        <f>G6/B6</f>
        <v>525.24</v>
      </c>
      <c r="J6" s="214">
        <f>I6/C6</f>
        <v>0.10046671767406275</v>
      </c>
      <c r="K6" s="218">
        <f>M6/16</f>
        <v>1.7012060625</v>
      </c>
      <c r="L6" s="208">
        <f>K6*SQRT(30)</f>
        <v>9.317889353957936</v>
      </c>
      <c r="M6" s="219">
        <v>27.219297</v>
      </c>
      <c r="N6" s="89"/>
    </row>
    <row r="7" spans="1:14" s="8" customFormat="1" ht="15">
      <c r="A7" s="193" t="s">
        <v>460</v>
      </c>
      <c r="B7" s="179">
        <v>25</v>
      </c>
      <c r="C7" s="284">
        <f>Volume!J7</f>
        <v>9070.35</v>
      </c>
      <c r="D7" s="318">
        <v>643.24</v>
      </c>
      <c r="E7" s="206">
        <f>D7*B7</f>
        <v>16081</v>
      </c>
      <c r="F7" s="211">
        <f>D7/C7*100</f>
        <v>7.091677829411214</v>
      </c>
      <c r="G7" s="277">
        <f>(B7*C7)*H7%+E7</f>
        <v>22883.7625</v>
      </c>
      <c r="H7" s="275">
        <v>3</v>
      </c>
      <c r="I7" s="207">
        <f>G7/B7</f>
        <v>915.3505</v>
      </c>
      <c r="J7" s="214">
        <f>I7/C7</f>
        <v>0.10091677829411214</v>
      </c>
      <c r="K7" s="218">
        <f>M7/16</f>
        <v>1.363125</v>
      </c>
      <c r="L7" s="208">
        <f>K7*SQRT(30)</f>
        <v>7.466143111992295</v>
      </c>
      <c r="M7" s="219">
        <v>21.81</v>
      </c>
      <c r="N7" s="89"/>
    </row>
    <row r="8" spans="1:14" s="8" customFormat="1" ht="15">
      <c r="A8" s="193" t="s">
        <v>9</v>
      </c>
      <c r="B8" s="179">
        <v>50</v>
      </c>
      <c r="C8" s="284">
        <f>Volume!J8</f>
        <v>4562.1</v>
      </c>
      <c r="D8" s="318">
        <v>318.26</v>
      </c>
      <c r="E8" s="206">
        <f aca="true" t="shared" si="0" ref="E8:E71">D8*B8</f>
        <v>15913</v>
      </c>
      <c r="F8" s="211">
        <f aca="true" t="shared" si="1" ref="F8:F71">D8/C8*100</f>
        <v>6.976173253545516</v>
      </c>
      <c r="G8" s="277">
        <f aca="true" t="shared" si="2" ref="G8:G71">(B8*C8)*H8%+E8</f>
        <v>22756.15</v>
      </c>
      <c r="H8" s="275">
        <v>3</v>
      </c>
      <c r="I8" s="207">
        <f aca="true" t="shared" si="3" ref="I8:I72">G8/B8</f>
        <v>455.12300000000005</v>
      </c>
      <c r="J8" s="214">
        <f aca="true" t="shared" si="4" ref="J8:J72">I8/C8</f>
        <v>0.09976173253545517</v>
      </c>
      <c r="K8" s="218">
        <f aca="true" t="shared" si="5" ref="K8:K71">M8/16</f>
        <v>1.4623196875</v>
      </c>
      <c r="L8" s="208">
        <f aca="true" t="shared" si="6" ref="L8:L71">K8*SQRT(30)</f>
        <v>8.009454791276553</v>
      </c>
      <c r="M8" s="219">
        <v>23.397115</v>
      </c>
      <c r="N8" s="89"/>
    </row>
    <row r="9" spans="1:13" s="7" customFormat="1" ht="15">
      <c r="A9" s="193" t="s">
        <v>278</v>
      </c>
      <c r="B9" s="179">
        <v>200</v>
      </c>
      <c r="C9" s="284">
        <f>Volume!J9</f>
        <v>3024.25</v>
      </c>
      <c r="D9" s="318">
        <v>326.26</v>
      </c>
      <c r="E9" s="206">
        <f t="shared" si="0"/>
        <v>65252</v>
      </c>
      <c r="F9" s="211">
        <f t="shared" si="1"/>
        <v>10.788129288253286</v>
      </c>
      <c r="G9" s="277">
        <f t="shared" si="2"/>
        <v>95494.5</v>
      </c>
      <c r="H9" s="275">
        <v>5</v>
      </c>
      <c r="I9" s="207">
        <f t="shared" si="3"/>
        <v>477.4725</v>
      </c>
      <c r="J9" s="214">
        <f t="shared" si="4"/>
        <v>0.15788129288253286</v>
      </c>
      <c r="K9" s="218">
        <f t="shared" si="5"/>
        <v>5.406509625</v>
      </c>
      <c r="L9" s="208">
        <f t="shared" si="6"/>
        <v>29.612672789812965</v>
      </c>
      <c r="M9" s="219">
        <v>86.504154</v>
      </c>
    </row>
    <row r="10" spans="1:13" s="8" customFormat="1" ht="15">
      <c r="A10" s="193" t="s">
        <v>134</v>
      </c>
      <c r="B10" s="179">
        <v>500</v>
      </c>
      <c r="C10" s="284">
        <f>Volume!J10</f>
        <v>1076.2</v>
      </c>
      <c r="D10" s="318">
        <v>115.89</v>
      </c>
      <c r="E10" s="206">
        <f t="shared" si="0"/>
        <v>57945</v>
      </c>
      <c r="F10" s="211">
        <f t="shared" si="1"/>
        <v>10.768444527039584</v>
      </c>
      <c r="G10" s="277">
        <f t="shared" si="2"/>
        <v>84850</v>
      </c>
      <c r="H10" s="275">
        <v>5</v>
      </c>
      <c r="I10" s="207">
        <f t="shared" si="3"/>
        <v>169.7</v>
      </c>
      <c r="J10" s="214">
        <f t="shared" si="4"/>
        <v>0.15768444527039582</v>
      </c>
      <c r="K10" s="218">
        <f t="shared" si="5"/>
        <v>2.754658625</v>
      </c>
      <c r="L10" s="208">
        <f t="shared" si="6"/>
        <v>15.087886671386642</v>
      </c>
      <c r="M10" s="219">
        <v>44.074538</v>
      </c>
    </row>
    <row r="11" spans="1:13" s="8" customFormat="1" ht="15">
      <c r="A11" s="193" t="s">
        <v>398</v>
      </c>
      <c r="B11" s="179">
        <v>200</v>
      </c>
      <c r="C11" s="284">
        <f>Volume!J11</f>
        <v>1571.8</v>
      </c>
      <c r="D11" s="318">
        <v>227.24</v>
      </c>
      <c r="E11" s="206">
        <f t="shared" si="0"/>
        <v>45448</v>
      </c>
      <c r="F11" s="211">
        <f t="shared" si="1"/>
        <v>14.457310090342284</v>
      </c>
      <c r="G11" s="277">
        <f t="shared" si="2"/>
        <v>61166</v>
      </c>
      <c r="H11" s="275">
        <v>5</v>
      </c>
      <c r="I11" s="207">
        <f t="shared" si="3"/>
        <v>305.83</v>
      </c>
      <c r="J11" s="214">
        <f t="shared" si="4"/>
        <v>0.19457310090342284</v>
      </c>
      <c r="K11" s="218">
        <f t="shared" si="5"/>
        <v>2.816875</v>
      </c>
      <c r="L11" s="208">
        <f t="shared" si="6"/>
        <v>15.428659791723648</v>
      </c>
      <c r="M11" s="219">
        <v>45.07</v>
      </c>
    </row>
    <row r="12" spans="1:13" s="7" customFormat="1" ht="15">
      <c r="A12" s="193" t="s">
        <v>0</v>
      </c>
      <c r="B12" s="179">
        <v>375</v>
      </c>
      <c r="C12" s="284">
        <f>Volume!J12</f>
        <v>1147.1</v>
      </c>
      <c r="D12" s="318">
        <v>150.86</v>
      </c>
      <c r="E12" s="206">
        <f t="shared" si="0"/>
        <v>56572.50000000001</v>
      </c>
      <c r="F12" s="211">
        <f t="shared" si="1"/>
        <v>13.15142533344957</v>
      </c>
      <c r="G12" s="277">
        <f t="shared" si="2"/>
        <v>78080.625</v>
      </c>
      <c r="H12" s="275">
        <v>5</v>
      </c>
      <c r="I12" s="207">
        <f t="shared" si="3"/>
        <v>208.215</v>
      </c>
      <c r="J12" s="214">
        <f t="shared" si="4"/>
        <v>0.1815142533344957</v>
      </c>
      <c r="K12" s="218">
        <f t="shared" si="5"/>
        <v>2.6665694375</v>
      </c>
      <c r="L12" s="208">
        <f t="shared" si="6"/>
        <v>14.605402320726123</v>
      </c>
      <c r="M12" s="219">
        <v>42.665111</v>
      </c>
    </row>
    <row r="13" spans="1:13" s="7" customFormat="1" ht="15">
      <c r="A13" s="193" t="s">
        <v>399</v>
      </c>
      <c r="B13" s="179">
        <v>450</v>
      </c>
      <c r="C13" s="284">
        <f>Volume!J13</f>
        <v>536</v>
      </c>
      <c r="D13" s="318">
        <v>58.6</v>
      </c>
      <c r="E13" s="206">
        <f t="shared" si="0"/>
        <v>26370</v>
      </c>
      <c r="F13" s="211">
        <f t="shared" si="1"/>
        <v>10.932835820895523</v>
      </c>
      <c r="G13" s="277">
        <f t="shared" si="2"/>
        <v>38430</v>
      </c>
      <c r="H13" s="275">
        <v>5</v>
      </c>
      <c r="I13" s="207">
        <f t="shared" si="3"/>
        <v>85.4</v>
      </c>
      <c r="J13" s="214">
        <f t="shared" si="4"/>
        <v>0.15932835820895525</v>
      </c>
      <c r="K13" s="218">
        <f t="shared" si="5"/>
        <v>3.08875</v>
      </c>
      <c r="L13" s="208">
        <f t="shared" si="6"/>
        <v>16.917780494940818</v>
      </c>
      <c r="M13" s="219">
        <v>49.42</v>
      </c>
    </row>
    <row r="14" spans="1:13" s="7" customFormat="1" ht="15">
      <c r="A14" s="193" t="s">
        <v>400</v>
      </c>
      <c r="B14" s="179">
        <v>200</v>
      </c>
      <c r="C14" s="284">
        <f>Volume!J14</f>
        <v>1633.95</v>
      </c>
      <c r="D14" s="318">
        <v>188.91</v>
      </c>
      <c r="E14" s="206">
        <f t="shared" si="0"/>
        <v>37782</v>
      </c>
      <c r="F14" s="211">
        <f t="shared" si="1"/>
        <v>11.56155329110438</v>
      </c>
      <c r="G14" s="277">
        <f t="shared" si="2"/>
        <v>54121.5</v>
      </c>
      <c r="H14" s="275">
        <v>5</v>
      </c>
      <c r="I14" s="207">
        <f t="shared" si="3"/>
        <v>270.6075</v>
      </c>
      <c r="J14" s="214">
        <f t="shared" si="4"/>
        <v>0.1656155329110438</v>
      </c>
      <c r="K14" s="218">
        <f t="shared" si="5"/>
        <v>2.95625</v>
      </c>
      <c r="L14" s="208">
        <f t="shared" si="6"/>
        <v>16.19204810624647</v>
      </c>
      <c r="M14" s="219">
        <v>47.3</v>
      </c>
    </row>
    <row r="15" spans="1:13" s="7" customFormat="1" ht="15">
      <c r="A15" s="193" t="s">
        <v>401</v>
      </c>
      <c r="B15" s="179">
        <v>1700</v>
      </c>
      <c r="C15" s="284">
        <f>Volume!J15</f>
        <v>143.9</v>
      </c>
      <c r="D15" s="318">
        <v>17.68</v>
      </c>
      <c r="E15" s="206">
        <f t="shared" si="0"/>
        <v>30056</v>
      </c>
      <c r="F15" s="211">
        <f t="shared" si="1"/>
        <v>12.286309937456567</v>
      </c>
      <c r="G15" s="277">
        <f t="shared" si="2"/>
        <v>45247.523</v>
      </c>
      <c r="H15" s="275">
        <v>6.21</v>
      </c>
      <c r="I15" s="207">
        <f t="shared" si="3"/>
        <v>26.61619</v>
      </c>
      <c r="J15" s="214">
        <f t="shared" si="4"/>
        <v>0.18496309937456565</v>
      </c>
      <c r="K15" s="218">
        <f t="shared" si="5"/>
        <v>4.91875</v>
      </c>
      <c r="L15" s="208">
        <f t="shared" si="6"/>
        <v>26.94110329728536</v>
      </c>
      <c r="M15" s="219">
        <v>78.7</v>
      </c>
    </row>
    <row r="16" spans="1:13" s="7" customFormat="1" ht="15">
      <c r="A16" s="193" t="s">
        <v>135</v>
      </c>
      <c r="B16" s="179">
        <v>2450</v>
      </c>
      <c r="C16" s="284">
        <f>Volume!J16</f>
        <v>102.05</v>
      </c>
      <c r="D16" s="188">
        <v>14.86</v>
      </c>
      <c r="E16" s="206">
        <f t="shared" si="0"/>
        <v>36407</v>
      </c>
      <c r="F16" s="211">
        <f t="shared" si="1"/>
        <v>14.561489465948064</v>
      </c>
      <c r="G16" s="277">
        <f t="shared" si="2"/>
        <v>48908.125</v>
      </c>
      <c r="H16" s="275">
        <v>5</v>
      </c>
      <c r="I16" s="207">
        <f t="shared" si="3"/>
        <v>19.9625</v>
      </c>
      <c r="J16" s="214">
        <f t="shared" si="4"/>
        <v>0.19561489465948065</v>
      </c>
      <c r="K16" s="218">
        <f t="shared" si="5"/>
        <v>1.6139039375</v>
      </c>
      <c r="L16" s="208">
        <f t="shared" si="6"/>
        <v>8.839715922151578</v>
      </c>
      <c r="M16" s="203">
        <v>25.822463</v>
      </c>
    </row>
    <row r="17" spans="1:13" s="8" customFormat="1" ht="15">
      <c r="A17" s="193" t="s">
        <v>174</v>
      </c>
      <c r="B17" s="179">
        <v>3350</v>
      </c>
      <c r="C17" s="284">
        <f>Volume!J17</f>
        <v>57.4</v>
      </c>
      <c r="D17" s="318">
        <v>6.13</v>
      </c>
      <c r="E17" s="206">
        <f t="shared" si="0"/>
        <v>20535.5</v>
      </c>
      <c r="F17" s="211">
        <f t="shared" si="1"/>
        <v>10.679442508710801</v>
      </c>
      <c r="G17" s="277">
        <f t="shared" si="2"/>
        <v>30150</v>
      </c>
      <c r="H17" s="275">
        <v>5</v>
      </c>
      <c r="I17" s="207">
        <f t="shared" si="3"/>
        <v>9</v>
      </c>
      <c r="J17" s="214">
        <f t="shared" si="4"/>
        <v>0.15679442508710803</v>
      </c>
      <c r="K17" s="218">
        <f t="shared" si="5"/>
        <v>2.2741505</v>
      </c>
      <c r="L17" s="208">
        <f t="shared" si="6"/>
        <v>12.456035280116524</v>
      </c>
      <c r="M17" s="219">
        <v>36.386408</v>
      </c>
    </row>
    <row r="18" spans="1:13" s="8" customFormat="1" ht="15">
      <c r="A18" s="193" t="s">
        <v>279</v>
      </c>
      <c r="B18" s="179">
        <v>600</v>
      </c>
      <c r="C18" s="284">
        <f>Volume!J18</f>
        <v>406.5</v>
      </c>
      <c r="D18" s="318">
        <v>43.72</v>
      </c>
      <c r="E18" s="206">
        <f t="shared" si="0"/>
        <v>26232</v>
      </c>
      <c r="F18" s="211">
        <f t="shared" si="1"/>
        <v>10.755227552275523</v>
      </c>
      <c r="G18" s="277">
        <f t="shared" si="2"/>
        <v>38427</v>
      </c>
      <c r="H18" s="275">
        <v>5</v>
      </c>
      <c r="I18" s="207">
        <f t="shared" si="3"/>
        <v>64.045</v>
      </c>
      <c r="J18" s="214">
        <f t="shared" si="4"/>
        <v>0.15755227552275522</v>
      </c>
      <c r="K18" s="218">
        <f t="shared" si="5"/>
        <v>2.3385470625</v>
      </c>
      <c r="L18" s="208">
        <f t="shared" si="6"/>
        <v>12.808749779186936</v>
      </c>
      <c r="M18" s="219">
        <v>37.416753</v>
      </c>
    </row>
    <row r="19" spans="1:13" s="7" customFormat="1" ht="15">
      <c r="A19" s="193" t="s">
        <v>75</v>
      </c>
      <c r="B19" s="179">
        <v>2300</v>
      </c>
      <c r="C19" s="284">
        <f>Volume!J19</f>
        <v>95.5</v>
      </c>
      <c r="D19" s="318">
        <v>10.35</v>
      </c>
      <c r="E19" s="206">
        <f t="shared" si="0"/>
        <v>23805</v>
      </c>
      <c r="F19" s="211">
        <f t="shared" si="1"/>
        <v>10.837696335078533</v>
      </c>
      <c r="G19" s="277">
        <f t="shared" si="2"/>
        <v>34787.5</v>
      </c>
      <c r="H19" s="275">
        <v>5</v>
      </c>
      <c r="I19" s="207">
        <f t="shared" si="3"/>
        <v>15.125</v>
      </c>
      <c r="J19" s="214">
        <f t="shared" si="4"/>
        <v>0.15837696335078533</v>
      </c>
      <c r="K19" s="218">
        <f t="shared" si="5"/>
        <v>2.9656429375</v>
      </c>
      <c r="L19" s="208">
        <f t="shared" si="6"/>
        <v>16.243495343746336</v>
      </c>
      <c r="M19" s="219">
        <v>47.450287</v>
      </c>
    </row>
    <row r="20" spans="1:13" s="7" customFormat="1" ht="15">
      <c r="A20" s="193" t="s">
        <v>402</v>
      </c>
      <c r="B20" s="179">
        <v>650</v>
      </c>
      <c r="C20" s="284">
        <f>Volume!J20</f>
        <v>303.95</v>
      </c>
      <c r="D20" s="318">
        <v>98.45</v>
      </c>
      <c r="E20" s="206">
        <f t="shared" si="0"/>
        <v>63992.5</v>
      </c>
      <c r="F20" s="211">
        <f t="shared" si="1"/>
        <v>32.3901957558809</v>
      </c>
      <c r="G20" s="277">
        <f t="shared" si="2"/>
        <v>74463.5775</v>
      </c>
      <c r="H20" s="275">
        <v>5.3</v>
      </c>
      <c r="I20" s="207">
        <f t="shared" si="3"/>
        <v>114.55935</v>
      </c>
      <c r="J20" s="214">
        <f t="shared" si="4"/>
        <v>0.376901957558809</v>
      </c>
      <c r="K20" s="218">
        <f t="shared" si="5"/>
        <v>4.66875</v>
      </c>
      <c r="L20" s="208">
        <f t="shared" si="6"/>
        <v>25.571796903522444</v>
      </c>
      <c r="M20" s="219">
        <v>74.7</v>
      </c>
    </row>
    <row r="21" spans="1:13" s="7" customFormat="1" ht="15">
      <c r="A21" s="193" t="s">
        <v>403</v>
      </c>
      <c r="B21" s="179">
        <v>400</v>
      </c>
      <c r="C21" s="284">
        <f>Volume!J21</f>
        <v>851.5</v>
      </c>
      <c r="D21" s="318">
        <v>125.59</v>
      </c>
      <c r="E21" s="206">
        <f t="shared" si="0"/>
        <v>50236</v>
      </c>
      <c r="F21" s="211">
        <f t="shared" si="1"/>
        <v>14.7492660011744</v>
      </c>
      <c r="G21" s="277">
        <f t="shared" si="2"/>
        <v>67266</v>
      </c>
      <c r="H21" s="275">
        <v>5</v>
      </c>
      <c r="I21" s="207">
        <f t="shared" si="3"/>
        <v>168.165</v>
      </c>
      <c r="J21" s="214">
        <f t="shared" si="4"/>
        <v>0.19749266001174398</v>
      </c>
      <c r="K21" s="218">
        <f t="shared" si="5"/>
        <v>3.4875</v>
      </c>
      <c r="L21" s="208">
        <f t="shared" si="6"/>
        <v>19.101824192992666</v>
      </c>
      <c r="M21" s="219">
        <v>55.8</v>
      </c>
    </row>
    <row r="22" spans="1:13" s="7" customFormat="1" ht="15">
      <c r="A22" s="193" t="s">
        <v>88</v>
      </c>
      <c r="B22" s="179">
        <v>4300</v>
      </c>
      <c r="C22" s="284">
        <f>Volume!J22</f>
        <v>51.3</v>
      </c>
      <c r="D22" s="318">
        <v>7.93</v>
      </c>
      <c r="E22" s="206">
        <f t="shared" si="0"/>
        <v>34099</v>
      </c>
      <c r="F22" s="211">
        <f t="shared" si="1"/>
        <v>15.458089668615985</v>
      </c>
      <c r="G22" s="277">
        <f t="shared" si="2"/>
        <v>45128.5</v>
      </c>
      <c r="H22" s="275">
        <v>5</v>
      </c>
      <c r="I22" s="207">
        <f t="shared" si="3"/>
        <v>10.495</v>
      </c>
      <c r="J22" s="214">
        <f t="shared" si="4"/>
        <v>0.20458089668615984</v>
      </c>
      <c r="K22" s="218">
        <f t="shared" si="5"/>
        <v>2.6470684375</v>
      </c>
      <c r="L22" s="208">
        <f t="shared" si="6"/>
        <v>14.498590944787042</v>
      </c>
      <c r="M22" s="203">
        <v>42.353095</v>
      </c>
    </row>
    <row r="23" spans="1:13" s="8" customFormat="1" ht="15">
      <c r="A23" s="193" t="s">
        <v>136</v>
      </c>
      <c r="B23" s="179">
        <v>4775</v>
      </c>
      <c r="C23" s="284">
        <f>Volume!J23</f>
        <v>38.85</v>
      </c>
      <c r="D23" s="318">
        <v>4.22</v>
      </c>
      <c r="E23" s="206">
        <f t="shared" si="0"/>
        <v>20150.5</v>
      </c>
      <c r="F23" s="211">
        <f t="shared" si="1"/>
        <v>10.862290862290862</v>
      </c>
      <c r="G23" s="277">
        <f t="shared" si="2"/>
        <v>29425.9375</v>
      </c>
      <c r="H23" s="275">
        <v>5</v>
      </c>
      <c r="I23" s="207">
        <f t="shared" si="3"/>
        <v>6.1625</v>
      </c>
      <c r="J23" s="214">
        <f t="shared" si="4"/>
        <v>0.15862290862290862</v>
      </c>
      <c r="K23" s="218">
        <f t="shared" si="5"/>
        <v>2.7903561875</v>
      </c>
      <c r="L23" s="208">
        <f t="shared" si="6"/>
        <v>15.28341027367865</v>
      </c>
      <c r="M23" s="219">
        <v>44.645699</v>
      </c>
    </row>
    <row r="24" spans="1:13" s="8" customFormat="1" ht="15">
      <c r="A24" s="193" t="s">
        <v>157</v>
      </c>
      <c r="B24" s="179">
        <v>350</v>
      </c>
      <c r="C24" s="284">
        <f>Volume!J24</f>
        <v>716.5</v>
      </c>
      <c r="D24" s="318">
        <v>76.79</v>
      </c>
      <c r="E24" s="206">
        <f t="shared" si="0"/>
        <v>26876.500000000004</v>
      </c>
      <c r="F24" s="211">
        <f t="shared" si="1"/>
        <v>10.717376133984649</v>
      </c>
      <c r="G24" s="277">
        <f t="shared" si="2"/>
        <v>39415.25</v>
      </c>
      <c r="H24" s="275">
        <v>5</v>
      </c>
      <c r="I24" s="207">
        <f t="shared" si="3"/>
        <v>112.615</v>
      </c>
      <c r="J24" s="214">
        <f t="shared" si="4"/>
        <v>0.15717376133984648</v>
      </c>
      <c r="K24" s="218">
        <f t="shared" si="5"/>
        <v>2.38428275</v>
      </c>
      <c r="L24" s="208">
        <f t="shared" si="6"/>
        <v>13.059254456454507</v>
      </c>
      <c r="M24" s="219">
        <v>38.148524</v>
      </c>
    </row>
    <row r="25" spans="1:13" s="8" customFormat="1" ht="15">
      <c r="A25" s="193" t="s">
        <v>193</v>
      </c>
      <c r="B25" s="179">
        <v>100</v>
      </c>
      <c r="C25" s="284">
        <f>Volume!J25</f>
        <v>2383.65</v>
      </c>
      <c r="D25" s="318">
        <v>244.55</v>
      </c>
      <c r="E25" s="206">
        <f t="shared" si="0"/>
        <v>24455</v>
      </c>
      <c r="F25" s="211">
        <f t="shared" si="1"/>
        <v>10.259476013676505</v>
      </c>
      <c r="G25" s="277">
        <f t="shared" si="2"/>
        <v>36659.288</v>
      </c>
      <c r="H25" s="275">
        <v>5.12</v>
      </c>
      <c r="I25" s="207">
        <f t="shared" si="3"/>
        <v>366.59288</v>
      </c>
      <c r="J25" s="214">
        <f t="shared" si="4"/>
        <v>0.15379476013676502</v>
      </c>
      <c r="K25" s="218">
        <f t="shared" si="5"/>
        <v>2.262520625</v>
      </c>
      <c r="L25" s="208">
        <f t="shared" si="6"/>
        <v>12.39233583133187</v>
      </c>
      <c r="M25" s="219">
        <v>36.20033</v>
      </c>
    </row>
    <row r="26" spans="1:13" s="8" customFormat="1" ht="15">
      <c r="A26" s="193" t="s">
        <v>280</v>
      </c>
      <c r="B26" s="179">
        <v>1900</v>
      </c>
      <c r="C26" s="284">
        <f>Volume!J26</f>
        <v>162</v>
      </c>
      <c r="D26" s="318">
        <v>18.49</v>
      </c>
      <c r="E26" s="206">
        <f t="shared" si="0"/>
        <v>35131</v>
      </c>
      <c r="F26" s="211">
        <f t="shared" si="1"/>
        <v>11.413580246913579</v>
      </c>
      <c r="G26" s="277">
        <f t="shared" si="2"/>
        <v>50521</v>
      </c>
      <c r="H26" s="275">
        <v>5</v>
      </c>
      <c r="I26" s="207">
        <f t="shared" si="3"/>
        <v>26.59</v>
      </c>
      <c r="J26" s="214">
        <f t="shared" si="4"/>
        <v>0.1641358024691358</v>
      </c>
      <c r="K26" s="218">
        <f t="shared" si="5"/>
        <v>3.857308375</v>
      </c>
      <c r="L26" s="208">
        <f t="shared" si="6"/>
        <v>21.127348082410965</v>
      </c>
      <c r="M26" s="219">
        <v>61.716934</v>
      </c>
    </row>
    <row r="27" spans="1:13" s="8" customFormat="1" ht="15">
      <c r="A27" s="193" t="s">
        <v>281</v>
      </c>
      <c r="B27" s="179">
        <v>4800</v>
      </c>
      <c r="C27" s="284">
        <f>Volume!J27</f>
        <v>71.7</v>
      </c>
      <c r="D27" s="318">
        <v>11.54</v>
      </c>
      <c r="E27" s="206">
        <f t="shared" si="0"/>
        <v>55391.99999999999</v>
      </c>
      <c r="F27" s="211">
        <f t="shared" si="1"/>
        <v>16.09483960948396</v>
      </c>
      <c r="G27" s="277">
        <f t="shared" si="2"/>
        <v>72600</v>
      </c>
      <c r="H27" s="275">
        <v>5</v>
      </c>
      <c r="I27" s="207">
        <f t="shared" si="3"/>
        <v>15.125</v>
      </c>
      <c r="J27" s="214">
        <f t="shared" si="4"/>
        <v>0.2109483960948396</v>
      </c>
      <c r="K27" s="218">
        <f t="shared" si="5"/>
        <v>2.7959531875</v>
      </c>
      <c r="L27" s="208">
        <f t="shared" si="6"/>
        <v>15.314066305222212</v>
      </c>
      <c r="M27" s="219">
        <v>44.735251</v>
      </c>
    </row>
    <row r="28" spans="1:13" s="8" customFormat="1" ht="15">
      <c r="A28" s="193" t="s">
        <v>76</v>
      </c>
      <c r="B28" s="179">
        <v>1400</v>
      </c>
      <c r="C28" s="284">
        <f>Volume!J28</f>
        <v>304.5</v>
      </c>
      <c r="D28" s="318">
        <v>34.67</v>
      </c>
      <c r="E28" s="206">
        <f t="shared" si="0"/>
        <v>48538</v>
      </c>
      <c r="F28" s="211">
        <f t="shared" si="1"/>
        <v>11.385878489326766</v>
      </c>
      <c r="G28" s="277">
        <f t="shared" si="2"/>
        <v>69853</v>
      </c>
      <c r="H28" s="275">
        <v>5</v>
      </c>
      <c r="I28" s="207">
        <f t="shared" si="3"/>
        <v>49.895</v>
      </c>
      <c r="J28" s="214">
        <f t="shared" si="4"/>
        <v>0.16385878489326766</v>
      </c>
      <c r="K28" s="218">
        <f t="shared" si="5"/>
        <v>3.4516355</v>
      </c>
      <c r="L28" s="208">
        <f t="shared" si="6"/>
        <v>18.90538623635623</v>
      </c>
      <c r="M28" s="219">
        <v>55.226168</v>
      </c>
    </row>
    <row r="29" spans="1:13" s="8" customFormat="1" ht="15">
      <c r="A29" s="193" t="s">
        <v>77</v>
      </c>
      <c r="B29" s="179">
        <v>1900</v>
      </c>
      <c r="C29" s="284">
        <f>Volume!J29</f>
        <v>264.55</v>
      </c>
      <c r="D29" s="318">
        <v>36.66</v>
      </c>
      <c r="E29" s="206">
        <f t="shared" si="0"/>
        <v>69654</v>
      </c>
      <c r="F29" s="211">
        <f t="shared" si="1"/>
        <v>13.857493857493855</v>
      </c>
      <c r="G29" s="277">
        <f t="shared" si="2"/>
        <v>94786.25</v>
      </c>
      <c r="H29" s="275">
        <v>5</v>
      </c>
      <c r="I29" s="207">
        <f t="shared" si="3"/>
        <v>49.8875</v>
      </c>
      <c r="J29" s="214">
        <f t="shared" si="4"/>
        <v>0.18857493857493857</v>
      </c>
      <c r="K29" s="218">
        <f t="shared" si="5"/>
        <v>4.030830625</v>
      </c>
      <c r="L29" s="208">
        <f t="shared" si="6"/>
        <v>22.07776858795147</v>
      </c>
      <c r="M29" s="219">
        <v>64.49329</v>
      </c>
    </row>
    <row r="30" spans="1:13" s="7" customFormat="1" ht="15">
      <c r="A30" s="193" t="s">
        <v>282</v>
      </c>
      <c r="B30" s="179">
        <v>1050</v>
      </c>
      <c r="C30" s="284">
        <f>Volume!J30</f>
        <v>175.35</v>
      </c>
      <c r="D30" s="318">
        <v>18.59</v>
      </c>
      <c r="E30" s="206">
        <f t="shared" si="0"/>
        <v>19519.5</v>
      </c>
      <c r="F30" s="211">
        <f t="shared" si="1"/>
        <v>10.60165383518677</v>
      </c>
      <c r="G30" s="277">
        <f t="shared" si="2"/>
        <v>28725.375</v>
      </c>
      <c r="H30" s="275">
        <v>5</v>
      </c>
      <c r="I30" s="207">
        <f t="shared" si="3"/>
        <v>27.3575</v>
      </c>
      <c r="J30" s="214">
        <f t="shared" si="4"/>
        <v>0.1560165383518677</v>
      </c>
      <c r="K30" s="218">
        <f t="shared" si="5"/>
        <v>2.9283209375</v>
      </c>
      <c r="L30" s="208">
        <f t="shared" si="6"/>
        <v>16.039074330834257</v>
      </c>
      <c r="M30" s="203">
        <v>46.853135</v>
      </c>
    </row>
    <row r="31" spans="1:13" s="7" customFormat="1" ht="15">
      <c r="A31" s="193" t="s">
        <v>34</v>
      </c>
      <c r="B31" s="179">
        <v>275</v>
      </c>
      <c r="C31" s="284">
        <f>Volume!J31</f>
        <v>1806.75</v>
      </c>
      <c r="D31" s="318">
        <v>193.69</v>
      </c>
      <c r="E31" s="206">
        <f t="shared" si="0"/>
        <v>53264.75</v>
      </c>
      <c r="F31" s="211">
        <f t="shared" si="1"/>
        <v>10.720354227203542</v>
      </c>
      <c r="G31" s="277">
        <f t="shared" si="2"/>
        <v>78107.5625</v>
      </c>
      <c r="H31" s="275">
        <v>5</v>
      </c>
      <c r="I31" s="207">
        <f t="shared" si="3"/>
        <v>284.0275</v>
      </c>
      <c r="J31" s="214">
        <f t="shared" si="4"/>
        <v>0.1572035422720354</v>
      </c>
      <c r="K31" s="218">
        <f t="shared" si="5"/>
        <v>2.98494325</v>
      </c>
      <c r="L31" s="208">
        <f t="shared" si="6"/>
        <v>16.349207508977827</v>
      </c>
      <c r="M31" s="203">
        <v>47.759092</v>
      </c>
    </row>
    <row r="32" spans="1:13" s="8" customFormat="1" ht="15">
      <c r="A32" s="193" t="s">
        <v>283</v>
      </c>
      <c r="B32" s="179">
        <v>250</v>
      </c>
      <c r="C32" s="284">
        <f>Volume!J32</f>
        <v>1235.8</v>
      </c>
      <c r="D32" s="318">
        <v>152.59</v>
      </c>
      <c r="E32" s="206">
        <f t="shared" si="0"/>
        <v>38147.5</v>
      </c>
      <c r="F32" s="211">
        <f t="shared" si="1"/>
        <v>12.34746722770675</v>
      </c>
      <c r="G32" s="277">
        <f t="shared" si="2"/>
        <v>53595</v>
      </c>
      <c r="H32" s="275">
        <v>5</v>
      </c>
      <c r="I32" s="207">
        <f t="shared" si="3"/>
        <v>214.38</v>
      </c>
      <c r="J32" s="214">
        <f t="shared" si="4"/>
        <v>0.17347467227706748</v>
      </c>
      <c r="K32" s="218">
        <f t="shared" si="5"/>
        <v>3.0054939375</v>
      </c>
      <c r="L32" s="208">
        <f t="shared" si="6"/>
        <v>16.461768260137717</v>
      </c>
      <c r="M32" s="219">
        <v>48.087903</v>
      </c>
    </row>
    <row r="33" spans="1:13" s="8" customFormat="1" ht="15">
      <c r="A33" s="193" t="s">
        <v>137</v>
      </c>
      <c r="B33" s="179">
        <v>1000</v>
      </c>
      <c r="C33" s="284">
        <f>Volume!J33</f>
        <v>304.95</v>
      </c>
      <c r="D33" s="318">
        <v>33.27</v>
      </c>
      <c r="E33" s="206">
        <f t="shared" si="0"/>
        <v>33270</v>
      </c>
      <c r="F33" s="211">
        <f t="shared" si="1"/>
        <v>10.90998524348254</v>
      </c>
      <c r="G33" s="277">
        <f t="shared" si="2"/>
        <v>48517.5</v>
      </c>
      <c r="H33" s="275">
        <v>5</v>
      </c>
      <c r="I33" s="207">
        <f t="shared" si="3"/>
        <v>48.5175</v>
      </c>
      <c r="J33" s="214">
        <f t="shared" si="4"/>
        <v>0.15909985243482538</v>
      </c>
      <c r="K33" s="218">
        <f t="shared" si="5"/>
        <v>2.5117254375</v>
      </c>
      <c r="L33" s="208">
        <f t="shared" si="6"/>
        <v>13.757286803782822</v>
      </c>
      <c r="M33" s="219">
        <v>40.187607</v>
      </c>
    </row>
    <row r="34" spans="1:13" s="8" customFormat="1" ht="15">
      <c r="A34" s="193" t="s">
        <v>231</v>
      </c>
      <c r="B34" s="179">
        <v>500</v>
      </c>
      <c r="C34" s="284">
        <f>Volume!J34</f>
        <v>896.5</v>
      </c>
      <c r="D34" s="318">
        <v>94.88</v>
      </c>
      <c r="E34" s="206">
        <f t="shared" si="0"/>
        <v>47440</v>
      </c>
      <c r="F34" s="211">
        <f t="shared" si="1"/>
        <v>10.583379810373675</v>
      </c>
      <c r="G34" s="277">
        <f t="shared" si="2"/>
        <v>69852.5</v>
      </c>
      <c r="H34" s="275">
        <v>5</v>
      </c>
      <c r="I34" s="207">
        <f t="shared" si="3"/>
        <v>139.705</v>
      </c>
      <c r="J34" s="214">
        <f t="shared" si="4"/>
        <v>0.15583379810373676</v>
      </c>
      <c r="K34" s="218">
        <f t="shared" si="5"/>
        <v>1.9979265625</v>
      </c>
      <c r="L34" s="208">
        <f t="shared" si="6"/>
        <v>10.943094465200051</v>
      </c>
      <c r="M34" s="219">
        <v>31.966825</v>
      </c>
    </row>
    <row r="35" spans="1:13" s="8" customFormat="1" ht="15">
      <c r="A35" s="193" t="s">
        <v>1</v>
      </c>
      <c r="B35" s="179">
        <v>300</v>
      </c>
      <c r="C35" s="284">
        <f>Volume!J35</f>
        <v>1654.35</v>
      </c>
      <c r="D35" s="318">
        <v>174.99</v>
      </c>
      <c r="E35" s="206">
        <f t="shared" si="0"/>
        <v>52497</v>
      </c>
      <c r="F35" s="211">
        <f t="shared" si="1"/>
        <v>10.577568229213892</v>
      </c>
      <c r="G35" s="277">
        <f t="shared" si="2"/>
        <v>77312.25</v>
      </c>
      <c r="H35" s="275">
        <v>5</v>
      </c>
      <c r="I35" s="207">
        <f t="shared" si="3"/>
        <v>257.7075</v>
      </c>
      <c r="J35" s="214">
        <f t="shared" si="4"/>
        <v>0.1557756822921389</v>
      </c>
      <c r="K35" s="218">
        <f t="shared" si="5"/>
        <v>1.931505625</v>
      </c>
      <c r="L35" s="208">
        <f t="shared" si="6"/>
        <v>10.579292007606144</v>
      </c>
      <c r="M35" s="219">
        <v>30.90409</v>
      </c>
    </row>
    <row r="36" spans="1:13" s="8" customFormat="1" ht="15">
      <c r="A36" s="193" t="s">
        <v>158</v>
      </c>
      <c r="B36" s="179">
        <v>1900</v>
      </c>
      <c r="C36" s="284">
        <f>Volume!J36</f>
        <v>119.75</v>
      </c>
      <c r="D36" s="318">
        <v>12.87</v>
      </c>
      <c r="E36" s="206">
        <f t="shared" si="0"/>
        <v>24453</v>
      </c>
      <c r="F36" s="211">
        <f t="shared" si="1"/>
        <v>10.747390396659707</v>
      </c>
      <c r="G36" s="277">
        <f t="shared" si="2"/>
        <v>35943.0125</v>
      </c>
      <c r="H36" s="275">
        <v>5.05</v>
      </c>
      <c r="I36" s="207">
        <f t="shared" si="3"/>
        <v>18.917375</v>
      </c>
      <c r="J36" s="214">
        <f t="shared" si="4"/>
        <v>0.15797390396659708</v>
      </c>
      <c r="K36" s="218">
        <f t="shared" si="5"/>
        <v>2.1079460625</v>
      </c>
      <c r="L36" s="208">
        <f t="shared" si="6"/>
        <v>11.545696084354446</v>
      </c>
      <c r="M36" s="219">
        <v>33.727137</v>
      </c>
    </row>
    <row r="37" spans="1:13" s="8" customFormat="1" ht="15">
      <c r="A37" s="193" t="s">
        <v>404</v>
      </c>
      <c r="B37" s="179">
        <v>4950</v>
      </c>
      <c r="C37" s="284">
        <f>Volume!J37</f>
        <v>37.15</v>
      </c>
      <c r="D37" s="318">
        <v>4.72</v>
      </c>
      <c r="E37" s="206">
        <f t="shared" si="0"/>
        <v>23364</v>
      </c>
      <c r="F37" s="211">
        <f t="shared" si="1"/>
        <v>12.705248990578735</v>
      </c>
      <c r="G37" s="277">
        <f t="shared" si="2"/>
        <v>32908.020749999996</v>
      </c>
      <c r="H37" s="275">
        <v>5.19</v>
      </c>
      <c r="I37" s="207">
        <f t="shared" si="3"/>
        <v>6.648084999999999</v>
      </c>
      <c r="J37" s="214">
        <f t="shared" si="4"/>
        <v>0.17895248990578733</v>
      </c>
      <c r="K37" s="218">
        <f t="shared" si="5"/>
        <v>4.465625</v>
      </c>
      <c r="L37" s="208">
        <f t="shared" si="6"/>
        <v>24.459235458590076</v>
      </c>
      <c r="M37" s="219">
        <v>71.45</v>
      </c>
    </row>
    <row r="38" spans="1:13" s="8" customFormat="1" ht="15">
      <c r="A38" s="193" t="s">
        <v>405</v>
      </c>
      <c r="B38" s="179">
        <v>850</v>
      </c>
      <c r="C38" s="284">
        <f>Volume!J38</f>
        <v>311.45</v>
      </c>
      <c r="D38" s="318">
        <v>44.88</v>
      </c>
      <c r="E38" s="206">
        <f t="shared" si="0"/>
        <v>38148</v>
      </c>
      <c r="F38" s="211">
        <f t="shared" si="1"/>
        <v>14.410017659335367</v>
      </c>
      <c r="G38" s="277">
        <f t="shared" si="2"/>
        <v>51384.625</v>
      </c>
      <c r="H38" s="275">
        <v>5</v>
      </c>
      <c r="I38" s="207">
        <f t="shared" si="3"/>
        <v>60.4525</v>
      </c>
      <c r="J38" s="214">
        <f t="shared" si="4"/>
        <v>0.19410017659335368</v>
      </c>
      <c r="K38" s="218">
        <f t="shared" si="5"/>
        <v>3.028125</v>
      </c>
      <c r="L38" s="208">
        <f t="shared" si="6"/>
        <v>16.585723694453314</v>
      </c>
      <c r="M38" s="219">
        <v>48.45</v>
      </c>
    </row>
    <row r="39" spans="1:13" s="8" customFormat="1" ht="15">
      <c r="A39" s="193" t="s">
        <v>284</v>
      </c>
      <c r="B39" s="179">
        <v>300</v>
      </c>
      <c r="C39" s="284">
        <f>Volume!J39</f>
        <v>615.2</v>
      </c>
      <c r="D39" s="318">
        <v>76.95</v>
      </c>
      <c r="E39" s="206">
        <f t="shared" si="0"/>
        <v>23085</v>
      </c>
      <c r="F39" s="211">
        <f t="shared" si="1"/>
        <v>12.50812743823147</v>
      </c>
      <c r="G39" s="277">
        <f t="shared" si="2"/>
        <v>32313</v>
      </c>
      <c r="H39" s="275">
        <v>5</v>
      </c>
      <c r="I39" s="207">
        <f t="shared" si="3"/>
        <v>107.71</v>
      </c>
      <c r="J39" s="214">
        <f t="shared" si="4"/>
        <v>0.17508127438231466</v>
      </c>
      <c r="K39" s="218">
        <f t="shared" si="5"/>
        <v>3.85269975</v>
      </c>
      <c r="L39" s="208">
        <f t="shared" si="6"/>
        <v>21.102105603695144</v>
      </c>
      <c r="M39" s="219">
        <v>61.643196</v>
      </c>
    </row>
    <row r="40" spans="1:13" s="8" customFormat="1" ht="15">
      <c r="A40" s="193" t="s">
        <v>159</v>
      </c>
      <c r="B40" s="179">
        <v>4500</v>
      </c>
      <c r="C40" s="284">
        <f>Volume!J40</f>
        <v>50.95</v>
      </c>
      <c r="D40" s="318">
        <v>5.53</v>
      </c>
      <c r="E40" s="206">
        <f t="shared" si="0"/>
        <v>24885</v>
      </c>
      <c r="F40" s="211">
        <f t="shared" si="1"/>
        <v>10.85377821393523</v>
      </c>
      <c r="G40" s="277">
        <f t="shared" si="2"/>
        <v>36348.75</v>
      </c>
      <c r="H40" s="275">
        <v>5</v>
      </c>
      <c r="I40" s="207">
        <f t="shared" si="3"/>
        <v>8.0775</v>
      </c>
      <c r="J40" s="214">
        <f t="shared" si="4"/>
        <v>0.1585377821393523</v>
      </c>
      <c r="K40" s="218">
        <f t="shared" si="5"/>
        <v>2.803160125</v>
      </c>
      <c r="L40" s="208">
        <f t="shared" si="6"/>
        <v>15.35354032761501</v>
      </c>
      <c r="M40" s="219">
        <v>44.850562</v>
      </c>
    </row>
    <row r="41" spans="1:13" s="8" customFormat="1" ht="15">
      <c r="A41" s="193" t="s">
        <v>2</v>
      </c>
      <c r="B41" s="179">
        <v>1100</v>
      </c>
      <c r="C41" s="284">
        <f>Volume!J41</f>
        <v>332.3</v>
      </c>
      <c r="D41" s="318">
        <v>35.58</v>
      </c>
      <c r="E41" s="206">
        <f t="shared" si="0"/>
        <v>39138</v>
      </c>
      <c r="F41" s="211">
        <f t="shared" si="1"/>
        <v>10.707192296117965</v>
      </c>
      <c r="G41" s="277">
        <f t="shared" si="2"/>
        <v>57414.5</v>
      </c>
      <c r="H41" s="275">
        <v>5</v>
      </c>
      <c r="I41" s="207">
        <f t="shared" si="3"/>
        <v>52.195</v>
      </c>
      <c r="J41" s="214">
        <f t="shared" si="4"/>
        <v>0.15707192296117964</v>
      </c>
      <c r="K41" s="218">
        <f t="shared" si="5"/>
        <v>2.023759375</v>
      </c>
      <c r="L41" s="208">
        <f t="shared" si="6"/>
        <v>11.084586606500565</v>
      </c>
      <c r="M41" s="219">
        <v>32.38015</v>
      </c>
    </row>
    <row r="42" spans="1:13" s="8" customFormat="1" ht="15">
      <c r="A42" s="193" t="s">
        <v>406</v>
      </c>
      <c r="B42" s="179">
        <v>1150</v>
      </c>
      <c r="C42" s="284">
        <f>Volume!J42</f>
        <v>220.75</v>
      </c>
      <c r="D42" s="318">
        <v>36.24</v>
      </c>
      <c r="E42" s="206">
        <f t="shared" si="0"/>
        <v>41676</v>
      </c>
      <c r="F42" s="211">
        <f t="shared" si="1"/>
        <v>16.416761041902607</v>
      </c>
      <c r="G42" s="277">
        <f t="shared" si="2"/>
        <v>56070.00375</v>
      </c>
      <c r="H42" s="275">
        <v>5.67</v>
      </c>
      <c r="I42" s="207">
        <f t="shared" si="3"/>
        <v>48.756525</v>
      </c>
      <c r="J42" s="214">
        <f t="shared" si="4"/>
        <v>0.22086761041902606</v>
      </c>
      <c r="K42" s="218">
        <f t="shared" si="5"/>
        <v>3.5625</v>
      </c>
      <c r="L42" s="208">
        <f t="shared" si="6"/>
        <v>19.51261611112154</v>
      </c>
      <c r="M42" s="219">
        <v>57</v>
      </c>
    </row>
    <row r="43" spans="1:13" s="8" customFormat="1" ht="15">
      <c r="A43" s="193" t="s">
        <v>389</v>
      </c>
      <c r="B43" s="179">
        <v>2500</v>
      </c>
      <c r="C43" s="284">
        <f>Volume!J43</f>
        <v>159.75</v>
      </c>
      <c r="D43" s="318">
        <v>16.99</v>
      </c>
      <c r="E43" s="206">
        <f t="shared" si="0"/>
        <v>42474.99999999999</v>
      </c>
      <c r="F43" s="211">
        <f t="shared" si="1"/>
        <v>10.635367762128324</v>
      </c>
      <c r="G43" s="277">
        <f t="shared" si="2"/>
        <v>62443.74999999999</v>
      </c>
      <c r="H43" s="275">
        <v>5</v>
      </c>
      <c r="I43" s="207">
        <f t="shared" si="3"/>
        <v>24.977499999999996</v>
      </c>
      <c r="J43" s="214">
        <f t="shared" si="4"/>
        <v>0.15635367762128322</v>
      </c>
      <c r="K43" s="218">
        <f t="shared" si="5"/>
        <v>1.8096494375</v>
      </c>
      <c r="L43" s="208">
        <f t="shared" si="6"/>
        <v>9.911858180952853</v>
      </c>
      <c r="M43" s="219">
        <v>28.954391</v>
      </c>
    </row>
    <row r="44" spans="1:13" s="8" customFormat="1" ht="15">
      <c r="A44" s="193" t="s">
        <v>78</v>
      </c>
      <c r="B44" s="179">
        <v>1600</v>
      </c>
      <c r="C44" s="284">
        <f>Volume!J44</f>
        <v>285.55</v>
      </c>
      <c r="D44" s="318">
        <v>38.77</v>
      </c>
      <c r="E44" s="206">
        <f t="shared" si="0"/>
        <v>62032.00000000001</v>
      </c>
      <c r="F44" s="211">
        <f t="shared" si="1"/>
        <v>13.577306951497112</v>
      </c>
      <c r="G44" s="277">
        <f t="shared" si="2"/>
        <v>84876</v>
      </c>
      <c r="H44" s="275">
        <v>5</v>
      </c>
      <c r="I44" s="207">
        <f t="shared" si="3"/>
        <v>53.0475</v>
      </c>
      <c r="J44" s="214">
        <f t="shared" si="4"/>
        <v>0.1857730695149711</v>
      </c>
      <c r="K44" s="218">
        <f t="shared" si="5"/>
        <v>3.51753775</v>
      </c>
      <c r="L44" s="208">
        <f t="shared" si="6"/>
        <v>19.266347725509675</v>
      </c>
      <c r="M44" s="219">
        <v>56.280604</v>
      </c>
    </row>
    <row r="45" spans="1:13" s="8" customFormat="1" ht="15">
      <c r="A45" s="193" t="s">
        <v>138</v>
      </c>
      <c r="B45" s="179">
        <v>425</v>
      </c>
      <c r="C45" s="284">
        <f>Volume!J45</f>
        <v>718.4</v>
      </c>
      <c r="D45" s="318">
        <v>76.39</v>
      </c>
      <c r="E45" s="206">
        <f t="shared" si="0"/>
        <v>32465.75</v>
      </c>
      <c r="F45" s="211">
        <f t="shared" si="1"/>
        <v>10.63335189309577</v>
      </c>
      <c r="G45" s="277">
        <f t="shared" si="2"/>
        <v>47731.75</v>
      </c>
      <c r="H45" s="275">
        <v>5</v>
      </c>
      <c r="I45" s="207">
        <f t="shared" si="3"/>
        <v>112.31</v>
      </c>
      <c r="J45" s="214">
        <f t="shared" si="4"/>
        <v>0.1563335189309577</v>
      </c>
      <c r="K45" s="218">
        <f t="shared" si="5"/>
        <v>3.678509</v>
      </c>
      <c r="L45" s="208">
        <f t="shared" si="6"/>
        <v>20.14802357285771</v>
      </c>
      <c r="M45" s="219">
        <v>58.856144</v>
      </c>
    </row>
    <row r="46" spans="1:13" s="8" customFormat="1" ht="15">
      <c r="A46" s="193" t="s">
        <v>160</v>
      </c>
      <c r="B46" s="179">
        <v>550</v>
      </c>
      <c r="C46" s="284">
        <f>Volume!J46</f>
        <v>494.45</v>
      </c>
      <c r="D46" s="318">
        <v>84.21</v>
      </c>
      <c r="E46" s="206">
        <f t="shared" si="0"/>
        <v>46315.5</v>
      </c>
      <c r="F46" s="211">
        <f t="shared" si="1"/>
        <v>17.03104459500455</v>
      </c>
      <c r="G46" s="277">
        <f t="shared" si="2"/>
        <v>59912.875</v>
      </c>
      <c r="H46" s="275">
        <v>5</v>
      </c>
      <c r="I46" s="207">
        <f t="shared" si="3"/>
        <v>108.9325</v>
      </c>
      <c r="J46" s="214">
        <f t="shared" si="4"/>
        <v>0.2203104459500455</v>
      </c>
      <c r="K46" s="218">
        <f t="shared" si="5"/>
        <v>2.7257803125</v>
      </c>
      <c r="L46" s="208">
        <f t="shared" si="6"/>
        <v>14.92971363959731</v>
      </c>
      <c r="M46" s="219">
        <v>43.612485</v>
      </c>
    </row>
    <row r="47" spans="1:13" s="8" customFormat="1" ht="15">
      <c r="A47" s="193" t="s">
        <v>161</v>
      </c>
      <c r="B47" s="179">
        <v>6900</v>
      </c>
      <c r="C47" s="284">
        <f>Volume!J47</f>
        <v>35.95</v>
      </c>
      <c r="D47" s="318">
        <v>3.92</v>
      </c>
      <c r="E47" s="206">
        <f t="shared" si="0"/>
        <v>27048</v>
      </c>
      <c r="F47" s="211">
        <f t="shared" si="1"/>
        <v>10.904033379694019</v>
      </c>
      <c r="G47" s="277">
        <f t="shared" si="2"/>
        <v>39450.75</v>
      </c>
      <c r="H47" s="275">
        <v>5</v>
      </c>
      <c r="I47" s="207">
        <f t="shared" si="3"/>
        <v>5.7175</v>
      </c>
      <c r="J47" s="214">
        <f t="shared" si="4"/>
        <v>0.1590403337969402</v>
      </c>
      <c r="K47" s="218">
        <f t="shared" si="5"/>
        <v>2.302460875</v>
      </c>
      <c r="L47" s="208">
        <f t="shared" si="6"/>
        <v>12.611097590105826</v>
      </c>
      <c r="M47" s="219">
        <v>36.839374</v>
      </c>
    </row>
    <row r="48" spans="1:13" s="8" customFormat="1" ht="15">
      <c r="A48" s="193" t="s">
        <v>390</v>
      </c>
      <c r="B48" s="179">
        <v>1800</v>
      </c>
      <c r="C48" s="284">
        <f>Volume!J48</f>
        <v>299.7</v>
      </c>
      <c r="D48" s="318">
        <v>46.58</v>
      </c>
      <c r="E48" s="206">
        <f t="shared" si="0"/>
        <v>83844</v>
      </c>
      <c r="F48" s="211">
        <f t="shared" si="1"/>
        <v>15.54220887554221</v>
      </c>
      <c r="G48" s="277">
        <f t="shared" si="2"/>
        <v>110817</v>
      </c>
      <c r="H48" s="275">
        <v>5</v>
      </c>
      <c r="I48" s="207">
        <f t="shared" si="3"/>
        <v>61.565</v>
      </c>
      <c r="J48" s="214">
        <f t="shared" si="4"/>
        <v>0.2054220887554221</v>
      </c>
      <c r="K48" s="218">
        <f t="shared" si="5"/>
        <v>2.734375</v>
      </c>
      <c r="L48" s="208">
        <f t="shared" si="6"/>
        <v>14.976788681781887</v>
      </c>
      <c r="M48" s="219">
        <v>43.75</v>
      </c>
    </row>
    <row r="49" spans="1:13" s="8" customFormat="1" ht="15">
      <c r="A49" s="193" t="s">
        <v>3</v>
      </c>
      <c r="B49" s="179">
        <v>1250</v>
      </c>
      <c r="C49" s="284">
        <f>Volume!J49</f>
        <v>205.75</v>
      </c>
      <c r="D49" s="318">
        <v>22.21</v>
      </c>
      <c r="E49" s="206">
        <f t="shared" si="0"/>
        <v>27762.5</v>
      </c>
      <c r="F49" s="211">
        <f t="shared" si="1"/>
        <v>10.794653705953827</v>
      </c>
      <c r="G49" s="277">
        <f t="shared" si="2"/>
        <v>40621.875</v>
      </c>
      <c r="H49" s="275">
        <v>5</v>
      </c>
      <c r="I49" s="207">
        <f t="shared" si="3"/>
        <v>32.4975</v>
      </c>
      <c r="J49" s="214">
        <f t="shared" si="4"/>
        <v>0.1579465370595383</v>
      </c>
      <c r="K49" s="218">
        <f t="shared" si="5"/>
        <v>1.9413674375</v>
      </c>
      <c r="L49" s="208">
        <f t="shared" si="6"/>
        <v>10.633307379247508</v>
      </c>
      <c r="M49" s="219">
        <v>31.061879</v>
      </c>
    </row>
    <row r="50" spans="1:13" s="8" customFormat="1" ht="15">
      <c r="A50" s="193" t="s">
        <v>217</v>
      </c>
      <c r="B50" s="179">
        <v>1050</v>
      </c>
      <c r="C50" s="284">
        <f>Volume!J50</f>
        <v>372.1</v>
      </c>
      <c r="D50" s="318">
        <v>40</v>
      </c>
      <c r="E50" s="206">
        <f t="shared" si="0"/>
        <v>42000</v>
      </c>
      <c r="F50" s="211">
        <f t="shared" si="1"/>
        <v>10.749798441279225</v>
      </c>
      <c r="G50" s="277">
        <f t="shared" si="2"/>
        <v>61535.25</v>
      </c>
      <c r="H50" s="275">
        <v>5</v>
      </c>
      <c r="I50" s="207">
        <f t="shared" si="3"/>
        <v>58.605</v>
      </c>
      <c r="J50" s="214">
        <f t="shared" si="4"/>
        <v>0.15749798441279225</v>
      </c>
      <c r="K50" s="218">
        <f t="shared" si="5"/>
        <v>2.2033485625</v>
      </c>
      <c r="L50" s="208">
        <f t="shared" si="6"/>
        <v>12.068237097278313</v>
      </c>
      <c r="M50" s="219">
        <v>35.253577</v>
      </c>
    </row>
    <row r="51" spans="1:13" s="8" customFormat="1" ht="15">
      <c r="A51" s="193" t="s">
        <v>162</v>
      </c>
      <c r="B51" s="179">
        <v>1200</v>
      </c>
      <c r="C51" s="284">
        <f>Volume!J51</f>
        <v>382.7</v>
      </c>
      <c r="D51" s="318">
        <v>52.62</v>
      </c>
      <c r="E51" s="206">
        <f t="shared" si="0"/>
        <v>63144</v>
      </c>
      <c r="F51" s="211">
        <f t="shared" si="1"/>
        <v>13.74967337339953</v>
      </c>
      <c r="G51" s="277">
        <f t="shared" si="2"/>
        <v>86106</v>
      </c>
      <c r="H51" s="275">
        <v>5</v>
      </c>
      <c r="I51" s="207">
        <f t="shared" si="3"/>
        <v>71.755</v>
      </c>
      <c r="J51" s="214">
        <f t="shared" si="4"/>
        <v>0.18749673373399528</v>
      </c>
      <c r="K51" s="218">
        <f t="shared" si="5"/>
        <v>3.3854694375</v>
      </c>
      <c r="L51" s="208">
        <f t="shared" si="6"/>
        <v>18.54297978663076</v>
      </c>
      <c r="M51" s="219">
        <v>54.167511</v>
      </c>
    </row>
    <row r="52" spans="1:13" s="8" customFormat="1" ht="15">
      <c r="A52" s="193" t="s">
        <v>285</v>
      </c>
      <c r="B52" s="179">
        <v>1000</v>
      </c>
      <c r="C52" s="284">
        <f>Volume!J52</f>
        <v>266.95</v>
      </c>
      <c r="D52" s="318">
        <v>28.24</v>
      </c>
      <c r="E52" s="206">
        <f t="shared" si="0"/>
        <v>28240</v>
      </c>
      <c r="F52" s="211">
        <f t="shared" si="1"/>
        <v>10.578760067428357</v>
      </c>
      <c r="G52" s="277">
        <f t="shared" si="2"/>
        <v>41587.5</v>
      </c>
      <c r="H52" s="275">
        <v>5</v>
      </c>
      <c r="I52" s="207">
        <f t="shared" si="3"/>
        <v>41.5875</v>
      </c>
      <c r="J52" s="214">
        <f t="shared" si="4"/>
        <v>0.15578760067428357</v>
      </c>
      <c r="K52" s="218">
        <f t="shared" si="5"/>
        <v>3.8871326875</v>
      </c>
      <c r="L52" s="208">
        <f t="shared" si="6"/>
        <v>21.290702569594295</v>
      </c>
      <c r="M52" s="219">
        <v>62.194123</v>
      </c>
    </row>
    <row r="53" spans="1:13" s="8" customFormat="1" ht="15">
      <c r="A53" s="193" t="s">
        <v>183</v>
      </c>
      <c r="B53" s="179">
        <v>950</v>
      </c>
      <c r="C53" s="284">
        <f>Volume!J53</f>
        <v>378.8</v>
      </c>
      <c r="D53" s="318">
        <v>37.99</v>
      </c>
      <c r="E53" s="206">
        <f t="shared" si="0"/>
        <v>36090.5</v>
      </c>
      <c r="F53" s="211">
        <f t="shared" si="1"/>
        <v>10.029039070749736</v>
      </c>
      <c r="G53" s="277">
        <f t="shared" si="2"/>
        <v>54083.5</v>
      </c>
      <c r="H53" s="275">
        <v>5</v>
      </c>
      <c r="I53" s="207">
        <f t="shared" si="3"/>
        <v>56.93</v>
      </c>
      <c r="J53" s="214">
        <f t="shared" si="4"/>
        <v>0.15029039070749736</v>
      </c>
      <c r="K53" s="218">
        <f t="shared" si="5"/>
        <v>2.784402875</v>
      </c>
      <c r="L53" s="208">
        <f t="shared" si="6"/>
        <v>15.250802638197374</v>
      </c>
      <c r="M53" s="219">
        <v>44.550446</v>
      </c>
    </row>
    <row r="54" spans="1:13" s="8" customFormat="1" ht="15">
      <c r="A54" s="193" t="s">
        <v>218</v>
      </c>
      <c r="B54" s="179">
        <v>2700</v>
      </c>
      <c r="C54" s="284">
        <f>Volume!J54</f>
        <v>102.9</v>
      </c>
      <c r="D54" s="318">
        <v>10.55</v>
      </c>
      <c r="E54" s="206">
        <f t="shared" si="0"/>
        <v>28485.000000000004</v>
      </c>
      <c r="F54" s="211">
        <f t="shared" si="1"/>
        <v>10.252672497570456</v>
      </c>
      <c r="G54" s="277">
        <f t="shared" si="2"/>
        <v>42376.5</v>
      </c>
      <c r="H54" s="275">
        <v>5</v>
      </c>
      <c r="I54" s="207">
        <f t="shared" si="3"/>
        <v>15.695</v>
      </c>
      <c r="J54" s="214">
        <f t="shared" si="4"/>
        <v>0.15252672497570458</v>
      </c>
      <c r="K54" s="218">
        <f t="shared" si="5"/>
        <v>1.75628475</v>
      </c>
      <c r="L54" s="208">
        <f t="shared" si="6"/>
        <v>9.619567749773214</v>
      </c>
      <c r="M54" s="219">
        <v>28.100556</v>
      </c>
    </row>
    <row r="55" spans="1:13" s="8" customFormat="1" ht="15">
      <c r="A55" s="193" t="s">
        <v>407</v>
      </c>
      <c r="B55" s="179">
        <v>5250</v>
      </c>
      <c r="C55" s="284">
        <f>Volume!J55</f>
        <v>56.95</v>
      </c>
      <c r="D55" s="318">
        <v>9.54</v>
      </c>
      <c r="E55" s="206">
        <f t="shared" si="0"/>
        <v>50084.99999999999</v>
      </c>
      <c r="F55" s="211">
        <f t="shared" si="1"/>
        <v>16.751536435469706</v>
      </c>
      <c r="G55" s="277">
        <f t="shared" si="2"/>
        <v>65034.37499999999</v>
      </c>
      <c r="H55" s="275">
        <v>5</v>
      </c>
      <c r="I55" s="207">
        <f t="shared" si="3"/>
        <v>12.3875</v>
      </c>
      <c r="J55" s="214">
        <f t="shared" si="4"/>
        <v>0.21751536435469707</v>
      </c>
      <c r="K55" s="218">
        <f t="shared" si="5"/>
        <v>3.8525</v>
      </c>
      <c r="L55" s="208">
        <f t="shared" si="6"/>
        <v>21.101011527886524</v>
      </c>
      <c r="M55" s="219">
        <v>61.64</v>
      </c>
    </row>
    <row r="56" spans="1:13" s="8" customFormat="1" ht="15">
      <c r="A56" s="193" t="s">
        <v>163</v>
      </c>
      <c r="B56" s="179">
        <v>62</v>
      </c>
      <c r="C56" s="284">
        <f>Volume!J56</f>
        <v>6957.05</v>
      </c>
      <c r="D56" s="318">
        <v>1101.53</v>
      </c>
      <c r="E56" s="206">
        <f t="shared" si="0"/>
        <v>68294.86</v>
      </c>
      <c r="F56" s="211">
        <f t="shared" si="1"/>
        <v>15.833291409433595</v>
      </c>
      <c r="G56" s="277">
        <f t="shared" si="2"/>
        <v>89861.715</v>
      </c>
      <c r="H56" s="275">
        <v>5</v>
      </c>
      <c r="I56" s="207">
        <f t="shared" si="3"/>
        <v>1449.3825</v>
      </c>
      <c r="J56" s="214">
        <f t="shared" si="4"/>
        <v>0.20833291409433594</v>
      </c>
      <c r="K56" s="218">
        <f t="shared" si="5"/>
        <v>3.5696378125</v>
      </c>
      <c r="L56" s="208">
        <f t="shared" si="6"/>
        <v>19.551711520296465</v>
      </c>
      <c r="M56" s="219">
        <v>57.114205</v>
      </c>
    </row>
    <row r="57" spans="1:13" s="8" customFormat="1" ht="15">
      <c r="A57" s="193" t="s">
        <v>479</v>
      </c>
      <c r="B57" s="179">
        <v>400</v>
      </c>
      <c r="C57" s="284">
        <f>Volume!J57</f>
        <v>646.15</v>
      </c>
      <c r="D57" s="318">
        <v>69.35</v>
      </c>
      <c r="E57" s="206">
        <f>D57*B57</f>
        <v>27739.999999999996</v>
      </c>
      <c r="F57" s="211">
        <f>D57/C57*100</f>
        <v>10.732801980964172</v>
      </c>
      <c r="G57" s="277">
        <f>(B57*C57)*H57%+E57</f>
        <v>27739.999999999996</v>
      </c>
      <c r="H57" s="275"/>
      <c r="I57" s="207">
        <f>G57/B57</f>
        <v>69.35</v>
      </c>
      <c r="J57" s="214">
        <f>I57/C57</f>
        <v>0.10732801980964173</v>
      </c>
      <c r="K57" s="218">
        <f>M57/16</f>
        <v>2.166875</v>
      </c>
      <c r="L57" s="208">
        <f t="shared" si="6"/>
        <v>11.86846316794007</v>
      </c>
      <c r="M57" s="219">
        <v>34.67</v>
      </c>
    </row>
    <row r="58" spans="1:13" s="8" customFormat="1" ht="15">
      <c r="A58" s="193" t="s">
        <v>194</v>
      </c>
      <c r="B58" s="179">
        <v>400</v>
      </c>
      <c r="C58" s="284">
        <f>Volume!J58</f>
        <v>666</v>
      </c>
      <c r="D58" s="318">
        <v>71.36</v>
      </c>
      <c r="E58" s="206">
        <f t="shared" si="0"/>
        <v>28544</v>
      </c>
      <c r="F58" s="211">
        <f t="shared" si="1"/>
        <v>10.714714714714715</v>
      </c>
      <c r="G58" s="277">
        <f t="shared" si="2"/>
        <v>42370.16</v>
      </c>
      <c r="H58" s="275">
        <v>5.19</v>
      </c>
      <c r="I58" s="207">
        <f t="shared" si="3"/>
        <v>105.92540000000001</v>
      </c>
      <c r="J58" s="214">
        <f t="shared" si="4"/>
        <v>0.15904714714714716</v>
      </c>
      <c r="K58" s="218">
        <f t="shared" si="5"/>
        <v>1.9054481875</v>
      </c>
      <c r="L58" s="208">
        <f t="shared" si="6"/>
        <v>10.436569544510833</v>
      </c>
      <c r="M58" s="219">
        <v>30.487171</v>
      </c>
    </row>
    <row r="59" spans="1:13" s="8" customFormat="1" ht="15">
      <c r="A59" s="193" t="s">
        <v>408</v>
      </c>
      <c r="B59" s="179">
        <v>150</v>
      </c>
      <c r="C59" s="284">
        <f>Volume!J59</f>
        <v>2153.35</v>
      </c>
      <c r="D59" s="318">
        <v>379.77</v>
      </c>
      <c r="E59" s="206">
        <f t="shared" si="0"/>
        <v>56965.5</v>
      </c>
      <c r="F59" s="211">
        <f t="shared" si="1"/>
        <v>17.636241205563426</v>
      </c>
      <c r="G59" s="277">
        <f t="shared" si="2"/>
        <v>73115.625</v>
      </c>
      <c r="H59" s="275">
        <v>5</v>
      </c>
      <c r="I59" s="207">
        <f t="shared" si="3"/>
        <v>487.4375</v>
      </c>
      <c r="J59" s="214">
        <f t="shared" si="4"/>
        <v>0.22636241205563426</v>
      </c>
      <c r="K59" s="218">
        <f t="shared" si="5"/>
        <v>5.545</v>
      </c>
      <c r="L59" s="208">
        <f t="shared" si="6"/>
        <v>30.37121581366146</v>
      </c>
      <c r="M59" s="219">
        <v>88.72</v>
      </c>
    </row>
    <row r="60" spans="1:13" s="8" customFormat="1" ht="15">
      <c r="A60" s="193" t="s">
        <v>409</v>
      </c>
      <c r="B60" s="179">
        <v>200</v>
      </c>
      <c r="C60" s="284">
        <f>Volume!J60</f>
        <v>1063.75</v>
      </c>
      <c r="D60" s="318">
        <v>124.6</v>
      </c>
      <c r="E60" s="206">
        <f t="shared" si="0"/>
        <v>24920</v>
      </c>
      <c r="F60" s="211">
        <f t="shared" si="1"/>
        <v>11.713278495887192</v>
      </c>
      <c r="G60" s="277">
        <f t="shared" si="2"/>
        <v>36131.925</v>
      </c>
      <c r="H60" s="275">
        <v>5.27</v>
      </c>
      <c r="I60" s="207">
        <f t="shared" si="3"/>
        <v>180.659625</v>
      </c>
      <c r="J60" s="214">
        <f t="shared" si="4"/>
        <v>0.1698327849588719</v>
      </c>
      <c r="K60" s="218">
        <f t="shared" si="5"/>
        <v>3.95125</v>
      </c>
      <c r="L60" s="208">
        <f t="shared" si="6"/>
        <v>21.641887553422876</v>
      </c>
      <c r="M60" s="219">
        <v>63.22</v>
      </c>
    </row>
    <row r="61" spans="1:13" s="8" customFormat="1" ht="15">
      <c r="A61" s="193" t="s">
        <v>219</v>
      </c>
      <c r="B61" s="179">
        <v>2400</v>
      </c>
      <c r="C61" s="284">
        <f>Volume!J61</f>
        <v>114.1</v>
      </c>
      <c r="D61" s="318">
        <v>13.76</v>
      </c>
      <c r="E61" s="206">
        <f t="shared" si="0"/>
        <v>33024</v>
      </c>
      <c r="F61" s="211">
        <f t="shared" si="1"/>
        <v>12.05959684487292</v>
      </c>
      <c r="G61" s="277">
        <f t="shared" si="2"/>
        <v>46716</v>
      </c>
      <c r="H61" s="275">
        <v>5</v>
      </c>
      <c r="I61" s="207">
        <f t="shared" si="3"/>
        <v>19.465</v>
      </c>
      <c r="J61" s="214">
        <f t="shared" si="4"/>
        <v>0.17059596844872918</v>
      </c>
      <c r="K61" s="218">
        <f t="shared" si="5"/>
        <v>3.3233994375</v>
      </c>
      <c r="L61" s="208">
        <f t="shared" si="6"/>
        <v>18.203008395187304</v>
      </c>
      <c r="M61" s="219">
        <v>53.174391</v>
      </c>
    </row>
    <row r="62" spans="1:13" s="8" customFormat="1" ht="15">
      <c r="A62" s="193" t="s">
        <v>164</v>
      </c>
      <c r="B62" s="179">
        <v>5650</v>
      </c>
      <c r="C62" s="284">
        <f>Volume!J62</f>
        <v>53.9</v>
      </c>
      <c r="D62" s="318">
        <v>5.83</v>
      </c>
      <c r="E62" s="206">
        <f t="shared" si="0"/>
        <v>32939.5</v>
      </c>
      <c r="F62" s="211">
        <f t="shared" si="1"/>
        <v>10.816326530612246</v>
      </c>
      <c r="G62" s="277">
        <f t="shared" si="2"/>
        <v>48166.25</v>
      </c>
      <c r="H62" s="275">
        <v>5</v>
      </c>
      <c r="I62" s="207">
        <f t="shared" si="3"/>
        <v>8.525</v>
      </c>
      <c r="J62" s="214">
        <f t="shared" si="4"/>
        <v>0.15816326530612246</v>
      </c>
      <c r="K62" s="218">
        <f t="shared" si="5"/>
        <v>3.87681475</v>
      </c>
      <c r="L62" s="208">
        <f t="shared" si="6"/>
        <v>21.234188898437512</v>
      </c>
      <c r="M62" s="219">
        <v>62.029036</v>
      </c>
    </row>
    <row r="63" spans="1:13" s="8" customFormat="1" ht="15">
      <c r="A63" s="193" t="s">
        <v>165</v>
      </c>
      <c r="B63" s="179">
        <v>1300</v>
      </c>
      <c r="C63" s="284">
        <f>Volume!J63</f>
        <v>330.15</v>
      </c>
      <c r="D63" s="318">
        <v>35.98</v>
      </c>
      <c r="E63" s="206">
        <f t="shared" si="0"/>
        <v>46773.99999999999</v>
      </c>
      <c r="F63" s="211">
        <f t="shared" si="1"/>
        <v>10.898076631834016</v>
      </c>
      <c r="G63" s="277">
        <f t="shared" si="2"/>
        <v>68233.75</v>
      </c>
      <c r="H63" s="275">
        <v>5</v>
      </c>
      <c r="I63" s="207">
        <f t="shared" si="3"/>
        <v>52.4875</v>
      </c>
      <c r="J63" s="214">
        <f t="shared" si="4"/>
        <v>0.15898076631834016</v>
      </c>
      <c r="K63" s="218">
        <f t="shared" si="5"/>
        <v>3.060328625</v>
      </c>
      <c r="L63" s="208">
        <f t="shared" si="6"/>
        <v>16.762110212912685</v>
      </c>
      <c r="M63" s="219">
        <v>48.965258</v>
      </c>
    </row>
    <row r="64" spans="1:13" s="8" customFormat="1" ht="15">
      <c r="A64" s="193" t="s">
        <v>410</v>
      </c>
      <c r="B64" s="179">
        <v>150</v>
      </c>
      <c r="C64" s="284">
        <f>Volume!J64</f>
        <v>2905.6</v>
      </c>
      <c r="D64" s="318">
        <v>305.86</v>
      </c>
      <c r="E64" s="206">
        <f t="shared" si="0"/>
        <v>45879</v>
      </c>
      <c r="F64" s="211">
        <f t="shared" si="1"/>
        <v>10.526569383259913</v>
      </c>
      <c r="G64" s="277">
        <f t="shared" si="2"/>
        <v>67671</v>
      </c>
      <c r="H64" s="275">
        <v>5</v>
      </c>
      <c r="I64" s="207">
        <f t="shared" si="3"/>
        <v>451.14</v>
      </c>
      <c r="J64" s="214">
        <f t="shared" si="4"/>
        <v>0.1552656938325991</v>
      </c>
      <c r="K64" s="218">
        <f t="shared" si="5"/>
        <v>3.04125</v>
      </c>
      <c r="L64" s="208">
        <f t="shared" si="6"/>
        <v>16.657612280125864</v>
      </c>
      <c r="M64" s="219">
        <v>48.66</v>
      </c>
    </row>
    <row r="65" spans="1:13" s="8" customFormat="1" ht="15">
      <c r="A65" s="193" t="s">
        <v>89</v>
      </c>
      <c r="B65" s="179">
        <v>750</v>
      </c>
      <c r="C65" s="284">
        <f>Volume!J65</f>
        <v>337.65</v>
      </c>
      <c r="D65" s="318">
        <v>35.68</v>
      </c>
      <c r="E65" s="206">
        <f t="shared" si="0"/>
        <v>26760</v>
      </c>
      <c r="F65" s="211">
        <f t="shared" si="1"/>
        <v>10.567155338368133</v>
      </c>
      <c r="G65" s="277">
        <f t="shared" si="2"/>
        <v>39776.4075</v>
      </c>
      <c r="H65" s="275">
        <v>5.14</v>
      </c>
      <c r="I65" s="207">
        <f t="shared" si="3"/>
        <v>53.03521</v>
      </c>
      <c r="J65" s="214">
        <f t="shared" si="4"/>
        <v>0.15707155338368134</v>
      </c>
      <c r="K65" s="218">
        <f t="shared" si="5"/>
        <v>2.8160874375</v>
      </c>
      <c r="L65" s="208">
        <f t="shared" si="6"/>
        <v>15.424346134256695</v>
      </c>
      <c r="M65" s="219">
        <v>45.057399</v>
      </c>
    </row>
    <row r="66" spans="1:13" s="8" customFormat="1" ht="15">
      <c r="A66" s="193" t="s">
        <v>286</v>
      </c>
      <c r="B66" s="179">
        <v>2000</v>
      </c>
      <c r="C66" s="284">
        <f>Volume!J66</f>
        <v>182.9</v>
      </c>
      <c r="D66" s="318">
        <v>19.9</v>
      </c>
      <c r="E66" s="206">
        <f t="shared" si="0"/>
        <v>39800</v>
      </c>
      <c r="F66" s="211">
        <f t="shared" si="1"/>
        <v>10.880262438490977</v>
      </c>
      <c r="G66" s="277">
        <f t="shared" si="2"/>
        <v>58090</v>
      </c>
      <c r="H66" s="275">
        <v>5</v>
      </c>
      <c r="I66" s="207">
        <f t="shared" si="3"/>
        <v>29.045</v>
      </c>
      <c r="J66" s="214">
        <f t="shared" si="4"/>
        <v>0.1588026243849098</v>
      </c>
      <c r="K66" s="218">
        <f t="shared" si="5"/>
        <v>3.6678045625</v>
      </c>
      <c r="L66" s="208">
        <f t="shared" si="6"/>
        <v>20.08939295401617</v>
      </c>
      <c r="M66" s="219">
        <v>58.684873</v>
      </c>
    </row>
    <row r="67" spans="1:13" s="8" customFormat="1" ht="15">
      <c r="A67" s="193" t="s">
        <v>411</v>
      </c>
      <c r="B67" s="179">
        <v>350</v>
      </c>
      <c r="C67" s="284">
        <f>Volume!J67</f>
        <v>575.4</v>
      </c>
      <c r="D67" s="318">
        <v>59.91</v>
      </c>
      <c r="E67" s="206">
        <f t="shared" si="0"/>
        <v>20968.5</v>
      </c>
      <c r="F67" s="211">
        <f t="shared" si="1"/>
        <v>10.411887382690303</v>
      </c>
      <c r="G67" s="277">
        <f t="shared" si="2"/>
        <v>31541.475</v>
      </c>
      <c r="H67" s="275">
        <v>5.25</v>
      </c>
      <c r="I67" s="207">
        <f t="shared" si="3"/>
        <v>90.1185</v>
      </c>
      <c r="J67" s="214">
        <f t="shared" si="4"/>
        <v>0.15661887382690304</v>
      </c>
      <c r="K67" s="218">
        <f t="shared" si="5"/>
        <v>3.4875</v>
      </c>
      <c r="L67" s="208">
        <f t="shared" si="6"/>
        <v>19.101824192992666</v>
      </c>
      <c r="M67" s="219">
        <v>55.8</v>
      </c>
    </row>
    <row r="68" spans="1:13" s="8" customFormat="1" ht="15">
      <c r="A68" s="193" t="s">
        <v>270</v>
      </c>
      <c r="B68" s="179">
        <v>1200</v>
      </c>
      <c r="C68" s="284">
        <f>Volume!J68</f>
        <v>337.45</v>
      </c>
      <c r="D68" s="318">
        <v>38.69</v>
      </c>
      <c r="E68" s="206">
        <f t="shared" si="0"/>
        <v>46428</v>
      </c>
      <c r="F68" s="211">
        <f t="shared" si="1"/>
        <v>11.465402281819529</v>
      </c>
      <c r="G68" s="277">
        <f t="shared" si="2"/>
        <v>66675</v>
      </c>
      <c r="H68" s="275">
        <v>5</v>
      </c>
      <c r="I68" s="207">
        <f t="shared" si="3"/>
        <v>55.5625</v>
      </c>
      <c r="J68" s="214">
        <f t="shared" si="4"/>
        <v>0.1646540228181953</v>
      </c>
      <c r="K68" s="218">
        <f t="shared" si="5"/>
        <v>3.15631875</v>
      </c>
      <c r="L68" s="208">
        <f t="shared" si="6"/>
        <v>17.28786978051509</v>
      </c>
      <c r="M68" s="219">
        <v>50.5011</v>
      </c>
    </row>
    <row r="69" spans="1:13" s="8" customFormat="1" ht="15">
      <c r="A69" s="193" t="s">
        <v>220</v>
      </c>
      <c r="B69" s="179">
        <v>300</v>
      </c>
      <c r="C69" s="284">
        <f>Volume!J69</f>
        <v>1256.75</v>
      </c>
      <c r="D69" s="318">
        <v>135.09</v>
      </c>
      <c r="E69" s="206">
        <f t="shared" si="0"/>
        <v>40527</v>
      </c>
      <c r="F69" s="211">
        <f t="shared" si="1"/>
        <v>10.749154565347126</v>
      </c>
      <c r="G69" s="277">
        <f t="shared" si="2"/>
        <v>59378.25</v>
      </c>
      <c r="H69" s="275">
        <v>5</v>
      </c>
      <c r="I69" s="207">
        <f t="shared" si="3"/>
        <v>197.9275</v>
      </c>
      <c r="J69" s="214">
        <f t="shared" si="4"/>
        <v>0.15749154565347126</v>
      </c>
      <c r="K69" s="218">
        <f t="shared" si="5"/>
        <v>2.0622700625</v>
      </c>
      <c r="L69" s="208">
        <f t="shared" si="6"/>
        <v>11.295518328988388</v>
      </c>
      <c r="M69" s="219">
        <v>32.996321</v>
      </c>
    </row>
    <row r="70" spans="1:13" s="8" customFormat="1" ht="15">
      <c r="A70" s="193" t="s">
        <v>232</v>
      </c>
      <c r="B70" s="179">
        <v>1000</v>
      </c>
      <c r="C70" s="284">
        <f>Volume!J70</f>
        <v>855.4</v>
      </c>
      <c r="D70" s="318">
        <v>180.38</v>
      </c>
      <c r="E70" s="206">
        <f t="shared" si="0"/>
        <v>180380</v>
      </c>
      <c r="F70" s="211">
        <f t="shared" si="1"/>
        <v>21.087210661678746</v>
      </c>
      <c r="G70" s="277">
        <f t="shared" si="2"/>
        <v>223150</v>
      </c>
      <c r="H70" s="275">
        <v>5</v>
      </c>
      <c r="I70" s="207">
        <f t="shared" si="3"/>
        <v>223.15</v>
      </c>
      <c r="J70" s="214">
        <f t="shared" si="4"/>
        <v>0.2608721066167875</v>
      </c>
      <c r="K70" s="218">
        <f t="shared" si="5"/>
        <v>3.8332605</v>
      </c>
      <c r="L70" s="208">
        <f t="shared" si="6"/>
        <v>20.99563244643532</v>
      </c>
      <c r="M70" s="219">
        <v>61.332168</v>
      </c>
    </row>
    <row r="71" spans="1:13" s="8" customFormat="1" ht="15">
      <c r="A71" s="193" t="s">
        <v>166</v>
      </c>
      <c r="B71" s="179">
        <v>2950</v>
      </c>
      <c r="C71" s="284">
        <f>Volume!J71</f>
        <v>135.65</v>
      </c>
      <c r="D71" s="318">
        <v>18.38</v>
      </c>
      <c r="E71" s="206">
        <f t="shared" si="0"/>
        <v>54221</v>
      </c>
      <c r="F71" s="211">
        <f t="shared" si="1"/>
        <v>13.549576115001841</v>
      </c>
      <c r="G71" s="277">
        <f t="shared" si="2"/>
        <v>74229.375</v>
      </c>
      <c r="H71" s="275">
        <v>5</v>
      </c>
      <c r="I71" s="207">
        <f t="shared" si="3"/>
        <v>25.1625</v>
      </c>
      <c r="J71" s="214">
        <f t="shared" si="4"/>
        <v>0.18549576115001842</v>
      </c>
      <c r="K71" s="218">
        <f t="shared" si="5"/>
        <v>2.3028273125</v>
      </c>
      <c r="L71" s="208">
        <f t="shared" si="6"/>
        <v>12.613104650952483</v>
      </c>
      <c r="M71" s="219">
        <v>36.845237</v>
      </c>
    </row>
    <row r="72" spans="1:13" s="8" customFormat="1" ht="15">
      <c r="A72" s="193" t="s">
        <v>221</v>
      </c>
      <c r="B72" s="179">
        <v>88</v>
      </c>
      <c r="C72" s="284">
        <f>Volume!J72</f>
        <v>2999.4</v>
      </c>
      <c r="D72" s="318">
        <v>311.59</v>
      </c>
      <c r="E72" s="206">
        <f aca="true" t="shared" si="7" ref="E72:E136">D72*B72</f>
        <v>27419.92</v>
      </c>
      <c r="F72" s="211">
        <f aca="true" t="shared" si="8" ref="F72:F136">D72/C72*100</f>
        <v>10.38841101553644</v>
      </c>
      <c r="G72" s="277">
        <f aca="true" t="shared" si="9" ref="G72:G136">(B72*C72)*H72%+E72</f>
        <v>40617.28</v>
      </c>
      <c r="H72" s="275">
        <v>5</v>
      </c>
      <c r="I72" s="207">
        <f t="shared" si="3"/>
        <v>461.56</v>
      </c>
      <c r="J72" s="214">
        <f t="shared" si="4"/>
        <v>0.1538841101553644</v>
      </c>
      <c r="K72" s="218">
        <f aca="true" t="shared" si="10" ref="K72:K136">M72/16</f>
        <v>2.0373401875</v>
      </c>
      <c r="L72" s="208">
        <f aca="true" t="shared" si="11" ref="L72:L136">K72*SQRT(30)</f>
        <v>11.158971780055547</v>
      </c>
      <c r="M72" s="219">
        <v>32.597443</v>
      </c>
    </row>
    <row r="73" spans="1:13" s="8" customFormat="1" ht="15">
      <c r="A73" s="193" t="s">
        <v>287</v>
      </c>
      <c r="B73" s="179">
        <v>1500</v>
      </c>
      <c r="C73" s="284">
        <f>Volume!J73</f>
        <v>228.9</v>
      </c>
      <c r="D73" s="318">
        <v>24.02</v>
      </c>
      <c r="E73" s="206">
        <f t="shared" si="7"/>
        <v>36030</v>
      </c>
      <c r="F73" s="211">
        <f t="shared" si="8"/>
        <v>10.493665356050677</v>
      </c>
      <c r="G73" s="277">
        <f t="shared" si="9"/>
        <v>53197.5</v>
      </c>
      <c r="H73" s="275">
        <v>5</v>
      </c>
      <c r="I73" s="207">
        <f aca="true" t="shared" si="12" ref="I73:I137">G73/B73</f>
        <v>35.465</v>
      </c>
      <c r="J73" s="214">
        <f aca="true" t="shared" si="13" ref="J73:J137">I73/C73</f>
        <v>0.1549366535605068</v>
      </c>
      <c r="K73" s="218">
        <f t="shared" si="10"/>
        <v>3.58289025</v>
      </c>
      <c r="L73" s="208">
        <f t="shared" si="11"/>
        <v>19.62429810990324</v>
      </c>
      <c r="M73" s="219">
        <v>57.326244</v>
      </c>
    </row>
    <row r="74" spans="1:13" s="8" customFormat="1" ht="15">
      <c r="A74" s="193" t="s">
        <v>288</v>
      </c>
      <c r="B74" s="179">
        <v>1400</v>
      </c>
      <c r="C74" s="284">
        <f>Volume!J74</f>
        <v>145.25</v>
      </c>
      <c r="D74" s="318">
        <v>16.08</v>
      </c>
      <c r="E74" s="206">
        <f t="shared" si="7"/>
        <v>22511.999999999996</v>
      </c>
      <c r="F74" s="211">
        <f t="shared" si="8"/>
        <v>11.070567986230635</v>
      </c>
      <c r="G74" s="277">
        <f t="shared" si="9"/>
        <v>32679.499999999996</v>
      </c>
      <c r="H74" s="275">
        <v>5</v>
      </c>
      <c r="I74" s="207">
        <f t="shared" si="12"/>
        <v>23.342499999999998</v>
      </c>
      <c r="J74" s="214">
        <f t="shared" si="13"/>
        <v>0.16070567986230636</v>
      </c>
      <c r="K74" s="218">
        <f t="shared" si="10"/>
        <v>2.8057205</v>
      </c>
      <c r="L74" s="208">
        <f t="shared" si="11"/>
        <v>15.367564079046735</v>
      </c>
      <c r="M74" s="219">
        <v>44.891528</v>
      </c>
    </row>
    <row r="75" spans="1:13" s="8" customFormat="1" ht="15">
      <c r="A75" s="193" t="s">
        <v>195</v>
      </c>
      <c r="B75" s="179">
        <v>2062</v>
      </c>
      <c r="C75" s="284">
        <f>Volume!J75</f>
        <v>138.45</v>
      </c>
      <c r="D75" s="318">
        <v>15.98</v>
      </c>
      <c r="E75" s="206">
        <f t="shared" si="7"/>
        <v>32950.76</v>
      </c>
      <c r="F75" s="211">
        <f t="shared" si="8"/>
        <v>11.542072950523655</v>
      </c>
      <c r="G75" s="277">
        <f t="shared" si="9"/>
        <v>47224.955</v>
      </c>
      <c r="H75" s="275">
        <v>5</v>
      </c>
      <c r="I75" s="207">
        <f t="shared" si="12"/>
        <v>22.9025</v>
      </c>
      <c r="J75" s="214">
        <f t="shared" si="13"/>
        <v>0.16542072950523656</v>
      </c>
      <c r="K75" s="218">
        <f t="shared" si="10"/>
        <v>2.3555141875</v>
      </c>
      <c r="L75" s="208">
        <f t="shared" si="11"/>
        <v>12.901682550172033</v>
      </c>
      <c r="M75" s="219">
        <v>37.688227</v>
      </c>
    </row>
    <row r="76" spans="1:13" s="8" customFormat="1" ht="15">
      <c r="A76" s="193" t="s">
        <v>289</v>
      </c>
      <c r="B76" s="179">
        <v>1400</v>
      </c>
      <c r="C76" s="284">
        <f>Volume!J76</f>
        <v>126</v>
      </c>
      <c r="D76" s="318">
        <v>17.27</v>
      </c>
      <c r="E76" s="206">
        <f t="shared" si="7"/>
        <v>24178</v>
      </c>
      <c r="F76" s="211">
        <f t="shared" si="8"/>
        <v>13.706349206349206</v>
      </c>
      <c r="G76" s="277">
        <f t="shared" si="9"/>
        <v>32998</v>
      </c>
      <c r="H76" s="275">
        <v>5</v>
      </c>
      <c r="I76" s="207">
        <f t="shared" si="12"/>
        <v>23.57</v>
      </c>
      <c r="J76" s="214">
        <f t="shared" si="13"/>
        <v>0.18706349206349207</v>
      </c>
      <c r="K76" s="218">
        <f t="shared" si="10"/>
        <v>3.7203594375</v>
      </c>
      <c r="L76" s="208">
        <f t="shared" si="11"/>
        <v>20.37724785945981</v>
      </c>
      <c r="M76" s="219">
        <v>59.525751</v>
      </c>
    </row>
    <row r="77" spans="1:13" s="8" customFormat="1" ht="15">
      <c r="A77" s="193" t="s">
        <v>197</v>
      </c>
      <c r="B77" s="179">
        <v>650</v>
      </c>
      <c r="C77" s="284">
        <f>Volume!J77</f>
        <v>326.4</v>
      </c>
      <c r="D77" s="318">
        <v>35.68</v>
      </c>
      <c r="E77" s="206">
        <f t="shared" si="7"/>
        <v>23192</v>
      </c>
      <c r="F77" s="211">
        <f t="shared" si="8"/>
        <v>10.931372549019608</v>
      </c>
      <c r="G77" s="277">
        <f t="shared" si="9"/>
        <v>33800</v>
      </c>
      <c r="H77" s="275">
        <v>5</v>
      </c>
      <c r="I77" s="207">
        <f t="shared" si="12"/>
        <v>52</v>
      </c>
      <c r="J77" s="214">
        <f t="shared" si="13"/>
        <v>0.1593137254901961</v>
      </c>
      <c r="K77" s="218">
        <f t="shared" si="10"/>
        <v>2.3277544375</v>
      </c>
      <c r="L77" s="208">
        <f t="shared" si="11"/>
        <v>12.749636137514994</v>
      </c>
      <c r="M77" s="219">
        <v>37.244071</v>
      </c>
    </row>
    <row r="78" spans="1:13" s="8" customFormat="1" ht="15">
      <c r="A78" s="193" t="s">
        <v>4</v>
      </c>
      <c r="B78" s="179">
        <v>150</v>
      </c>
      <c r="C78" s="284">
        <f>Volume!J78</f>
        <v>1957.8</v>
      </c>
      <c r="D78" s="318">
        <v>209.07</v>
      </c>
      <c r="E78" s="206">
        <f t="shared" si="7"/>
        <v>31360.5</v>
      </c>
      <c r="F78" s="211">
        <f t="shared" si="8"/>
        <v>10.67882316886301</v>
      </c>
      <c r="G78" s="277">
        <f t="shared" si="9"/>
        <v>46044</v>
      </c>
      <c r="H78" s="275">
        <v>5</v>
      </c>
      <c r="I78" s="207">
        <f t="shared" si="12"/>
        <v>306.96</v>
      </c>
      <c r="J78" s="214">
        <f t="shared" si="13"/>
        <v>0.1567882316886301</v>
      </c>
      <c r="K78" s="218">
        <f t="shared" si="10"/>
        <v>1.7617470625</v>
      </c>
      <c r="L78" s="208">
        <f t="shared" si="11"/>
        <v>9.649486067497138</v>
      </c>
      <c r="M78" s="219">
        <v>28.187953</v>
      </c>
    </row>
    <row r="79" spans="1:13" s="8" customFormat="1" ht="15">
      <c r="A79" s="193" t="s">
        <v>79</v>
      </c>
      <c r="B79" s="179">
        <v>200</v>
      </c>
      <c r="C79" s="284">
        <f>Volume!J79</f>
        <v>1209.25</v>
      </c>
      <c r="D79" s="318">
        <v>128.66</v>
      </c>
      <c r="E79" s="206">
        <f t="shared" si="7"/>
        <v>25732</v>
      </c>
      <c r="F79" s="211">
        <f t="shared" si="8"/>
        <v>10.639652677279306</v>
      </c>
      <c r="G79" s="277">
        <f t="shared" si="9"/>
        <v>37824.5</v>
      </c>
      <c r="H79" s="275">
        <v>5</v>
      </c>
      <c r="I79" s="207">
        <f t="shared" si="12"/>
        <v>189.1225</v>
      </c>
      <c r="J79" s="214">
        <f t="shared" si="13"/>
        <v>0.15639652677279306</v>
      </c>
      <c r="K79" s="218">
        <f t="shared" si="10"/>
        <v>2.22627875</v>
      </c>
      <c r="L79" s="208">
        <f t="shared" si="11"/>
        <v>12.193830906694044</v>
      </c>
      <c r="M79" s="219">
        <v>35.62046</v>
      </c>
    </row>
    <row r="80" spans="1:13" s="8" customFormat="1" ht="15">
      <c r="A80" s="193" t="s">
        <v>196</v>
      </c>
      <c r="B80" s="179">
        <v>400</v>
      </c>
      <c r="C80" s="284">
        <f>Volume!J80</f>
        <v>694.1</v>
      </c>
      <c r="D80" s="318">
        <v>77.09</v>
      </c>
      <c r="E80" s="206">
        <f t="shared" si="7"/>
        <v>30836</v>
      </c>
      <c r="F80" s="211">
        <f t="shared" si="8"/>
        <v>11.106468808529032</v>
      </c>
      <c r="G80" s="277">
        <f t="shared" si="9"/>
        <v>44718</v>
      </c>
      <c r="H80" s="275">
        <v>5</v>
      </c>
      <c r="I80" s="207">
        <f t="shared" si="12"/>
        <v>111.795</v>
      </c>
      <c r="J80" s="214">
        <f t="shared" si="13"/>
        <v>0.16106468808529031</v>
      </c>
      <c r="K80" s="218">
        <f t="shared" si="10"/>
        <v>2.1254700625</v>
      </c>
      <c r="L80" s="208">
        <f t="shared" si="11"/>
        <v>11.641678985331652</v>
      </c>
      <c r="M80" s="219">
        <v>34.007521</v>
      </c>
    </row>
    <row r="81" spans="1:13" s="8" customFormat="1" ht="15">
      <c r="A81" s="193" t="s">
        <v>5</v>
      </c>
      <c r="B81" s="179">
        <v>1595</v>
      </c>
      <c r="C81" s="284">
        <f>Volume!J81</f>
        <v>185.9</v>
      </c>
      <c r="D81" s="318">
        <v>23.61</v>
      </c>
      <c r="E81" s="206">
        <f t="shared" si="7"/>
        <v>37657.95</v>
      </c>
      <c r="F81" s="211">
        <f t="shared" si="8"/>
        <v>12.700376546530393</v>
      </c>
      <c r="G81" s="277">
        <f t="shared" si="9"/>
        <v>52483.475</v>
      </c>
      <c r="H81" s="275">
        <v>5</v>
      </c>
      <c r="I81" s="207">
        <f t="shared" si="12"/>
        <v>32.905</v>
      </c>
      <c r="J81" s="214">
        <f t="shared" si="13"/>
        <v>0.1770037654653039</v>
      </c>
      <c r="K81" s="218">
        <f t="shared" si="10"/>
        <v>2.23026625</v>
      </c>
      <c r="L81" s="208">
        <f t="shared" si="11"/>
        <v>12.215671343674563</v>
      </c>
      <c r="M81" s="219">
        <v>35.68426</v>
      </c>
    </row>
    <row r="82" spans="1:13" s="8" customFormat="1" ht="15">
      <c r="A82" s="193" t="s">
        <v>198</v>
      </c>
      <c r="B82" s="179">
        <v>1300</v>
      </c>
      <c r="C82" s="284">
        <f>Volume!J82</f>
        <v>258.95</v>
      </c>
      <c r="D82" s="318" t="e">
        <v>#N/A</v>
      </c>
      <c r="E82" s="206" t="e">
        <f t="shared" si="7"/>
        <v>#N/A</v>
      </c>
      <c r="F82" s="211" t="e">
        <f t="shared" si="8"/>
        <v>#N/A</v>
      </c>
      <c r="G82" s="277" t="e">
        <f t="shared" si="9"/>
        <v>#N/A</v>
      </c>
      <c r="H82" s="275">
        <v>5</v>
      </c>
      <c r="I82" s="207" t="e">
        <f t="shared" si="12"/>
        <v>#N/A</v>
      </c>
      <c r="J82" s="214" t="e">
        <f t="shared" si="13"/>
        <v>#N/A</v>
      </c>
      <c r="K82" s="218">
        <f t="shared" si="10"/>
        <v>2.786359875</v>
      </c>
      <c r="L82" s="208">
        <f t="shared" si="11"/>
        <v>15.26152156864775</v>
      </c>
      <c r="M82" s="219">
        <v>44.581758</v>
      </c>
    </row>
    <row r="83" spans="1:13" s="8" customFormat="1" ht="15">
      <c r="A83" s="193" t="s">
        <v>396</v>
      </c>
      <c r="B83" s="179">
        <v>250</v>
      </c>
      <c r="C83" s="284">
        <f>Volume!J83</f>
        <v>450.25</v>
      </c>
      <c r="D83" s="318">
        <v>27.94</v>
      </c>
      <c r="E83" s="206">
        <f t="shared" si="7"/>
        <v>6985</v>
      </c>
      <c r="F83" s="211">
        <f t="shared" si="8"/>
        <v>6.205441421432538</v>
      </c>
      <c r="G83" s="277">
        <f t="shared" si="9"/>
        <v>12613.125</v>
      </c>
      <c r="H83" s="275">
        <v>5</v>
      </c>
      <c r="I83" s="207">
        <f t="shared" si="12"/>
        <v>50.4525</v>
      </c>
      <c r="J83" s="214">
        <f t="shared" si="13"/>
        <v>0.11205441421432538</v>
      </c>
      <c r="K83" s="218">
        <f t="shared" si="10"/>
        <v>3.968125</v>
      </c>
      <c r="L83" s="208">
        <f t="shared" si="11"/>
        <v>21.734315735001875</v>
      </c>
      <c r="M83" s="219">
        <v>63.49</v>
      </c>
    </row>
    <row r="84" spans="1:13" s="8" customFormat="1" ht="15">
      <c r="A84" s="201" t="s">
        <v>487</v>
      </c>
      <c r="B84" s="179">
        <v>1000</v>
      </c>
      <c r="C84" s="284">
        <f>Volume!J84</f>
        <v>197.8</v>
      </c>
      <c r="D84" s="318">
        <v>47.54</v>
      </c>
      <c r="E84" s="206">
        <f>D84*B84</f>
        <v>47540</v>
      </c>
      <c r="F84" s="211">
        <f>D84/C84*100</f>
        <v>24.034378159757328</v>
      </c>
      <c r="G84" s="277">
        <f>(B84*C84)*H84%+E84</f>
        <v>57430</v>
      </c>
      <c r="H84" s="275">
        <v>5</v>
      </c>
      <c r="I84" s="207">
        <f>G84/B84</f>
        <v>57.43</v>
      </c>
      <c r="J84" s="214">
        <f>I84/C84</f>
        <v>0.2903437815975733</v>
      </c>
      <c r="K84" s="218">
        <f>M84/16</f>
        <v>1.8298765</v>
      </c>
      <c r="L84" s="208">
        <f>K84*SQRT(30)</f>
        <v>10.02264636498602</v>
      </c>
      <c r="M84" s="219">
        <v>29.278024</v>
      </c>
    </row>
    <row r="85" spans="1:13" s="8" customFormat="1" ht="15">
      <c r="A85" s="193" t="s">
        <v>412</v>
      </c>
      <c r="B85" s="179">
        <v>3750</v>
      </c>
      <c r="C85" s="284">
        <f>Volume!J85</f>
        <v>51.5</v>
      </c>
      <c r="D85" s="318">
        <v>5.63</v>
      </c>
      <c r="E85" s="206">
        <f t="shared" si="7"/>
        <v>21112.5</v>
      </c>
      <c r="F85" s="211">
        <f t="shared" si="8"/>
        <v>10.932038834951456</v>
      </c>
      <c r="G85" s="277">
        <f t="shared" si="9"/>
        <v>30768.75</v>
      </c>
      <c r="H85" s="275">
        <v>5</v>
      </c>
      <c r="I85" s="207">
        <f t="shared" si="12"/>
        <v>8.205</v>
      </c>
      <c r="J85" s="214">
        <f t="shared" si="13"/>
        <v>0.15932038834951456</v>
      </c>
      <c r="K85" s="218">
        <f t="shared" si="10"/>
        <v>3.151875</v>
      </c>
      <c r="L85" s="208">
        <f t="shared" si="11"/>
        <v>17.263530359365955</v>
      </c>
      <c r="M85" s="219">
        <v>50.43</v>
      </c>
    </row>
    <row r="86" spans="1:13" s="8" customFormat="1" ht="15">
      <c r="A86" s="201" t="s">
        <v>468</v>
      </c>
      <c r="B86" s="179">
        <v>250</v>
      </c>
      <c r="C86" s="284">
        <f>Volume!J86</f>
        <v>426.75</v>
      </c>
      <c r="D86" s="318">
        <v>55.15</v>
      </c>
      <c r="E86" s="206">
        <f>D86*B86</f>
        <v>13787.5</v>
      </c>
      <c r="F86" s="211">
        <f>D86/C86*100</f>
        <v>12.923257176332747</v>
      </c>
      <c r="G86" s="277">
        <f>(B86*C86)*H86%+E86</f>
        <v>19121.875</v>
      </c>
      <c r="H86" s="275">
        <v>5</v>
      </c>
      <c r="I86" s="207">
        <f>G86/B86</f>
        <v>76.4875</v>
      </c>
      <c r="J86" s="214">
        <f>I86/C86</f>
        <v>0.17923257176332746</v>
      </c>
      <c r="K86" s="218">
        <f>M86/16</f>
        <v>2.903125</v>
      </c>
      <c r="L86" s="208">
        <f t="shared" si="11"/>
        <v>15.901070497571855</v>
      </c>
      <c r="M86" s="219">
        <v>46.45</v>
      </c>
    </row>
    <row r="87" spans="1:13" s="8" customFormat="1" ht="15">
      <c r="A87" s="193" t="s">
        <v>43</v>
      </c>
      <c r="B87" s="179">
        <v>150</v>
      </c>
      <c r="C87" s="284">
        <f>Volume!J87</f>
        <v>2367</v>
      </c>
      <c r="D87" s="318">
        <v>260.12</v>
      </c>
      <c r="E87" s="206">
        <f t="shared" si="7"/>
        <v>39018</v>
      </c>
      <c r="F87" s="211">
        <f t="shared" si="8"/>
        <v>10.98943810730883</v>
      </c>
      <c r="G87" s="277">
        <f t="shared" si="9"/>
        <v>56770.5</v>
      </c>
      <c r="H87" s="275">
        <v>5</v>
      </c>
      <c r="I87" s="207">
        <f t="shared" si="12"/>
        <v>378.47</v>
      </c>
      <c r="J87" s="214">
        <f t="shared" si="13"/>
        <v>0.15989438107308832</v>
      </c>
      <c r="K87" s="218">
        <f t="shared" si="10"/>
        <v>4.464366125</v>
      </c>
      <c r="L87" s="208">
        <f t="shared" si="11"/>
        <v>24.45234031624428</v>
      </c>
      <c r="M87" s="219">
        <v>71.429858</v>
      </c>
    </row>
    <row r="88" spans="1:13" s="8" customFormat="1" ht="15">
      <c r="A88" s="193" t="s">
        <v>199</v>
      </c>
      <c r="B88" s="179">
        <v>350</v>
      </c>
      <c r="C88" s="284">
        <f>Volume!J88</f>
        <v>989.6</v>
      </c>
      <c r="D88" s="318">
        <v>105.84</v>
      </c>
      <c r="E88" s="206">
        <f t="shared" si="7"/>
        <v>37044</v>
      </c>
      <c r="F88" s="211">
        <f t="shared" si="8"/>
        <v>10.695230396119644</v>
      </c>
      <c r="G88" s="277">
        <f t="shared" si="9"/>
        <v>54362</v>
      </c>
      <c r="H88" s="275">
        <v>5</v>
      </c>
      <c r="I88" s="207">
        <f t="shared" si="12"/>
        <v>155.32</v>
      </c>
      <c r="J88" s="214">
        <f t="shared" si="13"/>
        <v>0.15695230396119644</v>
      </c>
      <c r="K88" s="218">
        <f t="shared" si="10"/>
        <v>2.2001055625</v>
      </c>
      <c r="L88" s="208">
        <f t="shared" si="11"/>
        <v>12.050474454738422</v>
      </c>
      <c r="M88" s="219">
        <v>35.201689</v>
      </c>
    </row>
    <row r="89" spans="1:13" s="8" customFormat="1" ht="15">
      <c r="A89" s="193" t="s">
        <v>141</v>
      </c>
      <c r="B89" s="179">
        <v>2400</v>
      </c>
      <c r="C89" s="284">
        <f>Volume!J89</f>
        <v>112.35</v>
      </c>
      <c r="D89" s="318">
        <v>14.57</v>
      </c>
      <c r="E89" s="206">
        <f t="shared" si="7"/>
        <v>34968</v>
      </c>
      <c r="F89" s="211">
        <f t="shared" si="8"/>
        <v>12.968402314196709</v>
      </c>
      <c r="G89" s="277">
        <f t="shared" si="9"/>
        <v>48530.892</v>
      </c>
      <c r="H89" s="275">
        <v>5.03</v>
      </c>
      <c r="I89" s="207">
        <f t="shared" si="12"/>
        <v>20.221205</v>
      </c>
      <c r="J89" s="214">
        <f t="shared" si="13"/>
        <v>0.1799840231419671</v>
      </c>
      <c r="K89" s="218">
        <f t="shared" si="10"/>
        <v>2.9210525625</v>
      </c>
      <c r="L89" s="208">
        <f t="shared" si="11"/>
        <v>15.999263801395191</v>
      </c>
      <c r="M89" s="219">
        <v>46.736841</v>
      </c>
    </row>
    <row r="90" spans="1:13" s="8" customFormat="1" ht="15">
      <c r="A90" s="193" t="s">
        <v>395</v>
      </c>
      <c r="B90" s="179">
        <v>2700</v>
      </c>
      <c r="C90" s="284">
        <f>Volume!J90</f>
        <v>131.8</v>
      </c>
      <c r="D90" s="318">
        <v>13.97</v>
      </c>
      <c r="E90" s="206">
        <f t="shared" si="7"/>
        <v>37719</v>
      </c>
      <c r="F90" s="211">
        <f t="shared" si="8"/>
        <v>10.59939301972686</v>
      </c>
      <c r="G90" s="277">
        <f t="shared" si="9"/>
        <v>55512</v>
      </c>
      <c r="H90" s="275">
        <v>5</v>
      </c>
      <c r="I90" s="207">
        <f t="shared" si="12"/>
        <v>20.56</v>
      </c>
      <c r="J90" s="214">
        <f t="shared" si="13"/>
        <v>0.15599393019726857</v>
      </c>
      <c r="K90" s="218">
        <f t="shared" si="10"/>
        <v>2.395625</v>
      </c>
      <c r="L90" s="208">
        <f t="shared" si="11"/>
        <v>13.121378518233135</v>
      </c>
      <c r="M90" s="219">
        <v>38.33</v>
      </c>
    </row>
    <row r="91" spans="1:13" s="8" customFormat="1" ht="15">
      <c r="A91" s="193" t="s">
        <v>184</v>
      </c>
      <c r="B91" s="179">
        <v>2950</v>
      </c>
      <c r="C91" s="284">
        <f>Volume!J91</f>
        <v>126.7</v>
      </c>
      <c r="D91" s="318">
        <v>13.97</v>
      </c>
      <c r="E91" s="206">
        <f t="shared" si="7"/>
        <v>41211.5</v>
      </c>
      <c r="F91" s="211">
        <f t="shared" si="8"/>
        <v>11.026045777426994</v>
      </c>
      <c r="G91" s="277">
        <f t="shared" si="9"/>
        <v>59899.75</v>
      </c>
      <c r="H91" s="275">
        <v>5</v>
      </c>
      <c r="I91" s="207">
        <f t="shared" si="12"/>
        <v>20.305</v>
      </c>
      <c r="J91" s="214">
        <f t="shared" si="13"/>
        <v>0.16026045777426992</v>
      </c>
      <c r="K91" s="218">
        <f t="shared" si="10"/>
        <v>2.7331500625</v>
      </c>
      <c r="L91" s="208">
        <f t="shared" si="11"/>
        <v>14.970079422779046</v>
      </c>
      <c r="M91" s="219">
        <v>43.730401</v>
      </c>
    </row>
    <row r="92" spans="1:13" s="8" customFormat="1" ht="15">
      <c r="A92" s="193" t="s">
        <v>175</v>
      </c>
      <c r="B92" s="179">
        <v>7875</v>
      </c>
      <c r="C92" s="284">
        <f>Volume!J92</f>
        <v>55.9</v>
      </c>
      <c r="D92" s="318">
        <v>8.63</v>
      </c>
      <c r="E92" s="206">
        <f t="shared" si="7"/>
        <v>67961.25</v>
      </c>
      <c r="F92" s="211">
        <f t="shared" si="8"/>
        <v>15.438282647584975</v>
      </c>
      <c r="G92" s="277">
        <f t="shared" si="9"/>
        <v>89971.875</v>
      </c>
      <c r="H92" s="275">
        <v>5</v>
      </c>
      <c r="I92" s="207">
        <f t="shared" si="12"/>
        <v>11.425</v>
      </c>
      <c r="J92" s="214">
        <f t="shared" si="13"/>
        <v>0.20438282647584974</v>
      </c>
      <c r="K92" s="218">
        <f t="shared" si="10"/>
        <v>5.377921625</v>
      </c>
      <c r="L92" s="208">
        <f t="shared" si="11"/>
        <v>29.456089865073388</v>
      </c>
      <c r="M92" s="219">
        <v>86.046746</v>
      </c>
    </row>
    <row r="93" spans="1:13" s="8" customFormat="1" ht="15">
      <c r="A93" s="193" t="s">
        <v>142</v>
      </c>
      <c r="B93" s="179">
        <v>1750</v>
      </c>
      <c r="C93" s="284">
        <f>Volume!J93</f>
        <v>143.55</v>
      </c>
      <c r="D93" s="318">
        <v>15.48</v>
      </c>
      <c r="E93" s="206">
        <f t="shared" si="7"/>
        <v>27090</v>
      </c>
      <c r="F93" s="211">
        <f t="shared" si="8"/>
        <v>10.783699059561128</v>
      </c>
      <c r="G93" s="277">
        <f t="shared" si="9"/>
        <v>39650.625</v>
      </c>
      <c r="H93" s="275">
        <v>5</v>
      </c>
      <c r="I93" s="207">
        <f t="shared" si="12"/>
        <v>22.6575</v>
      </c>
      <c r="J93" s="214">
        <f t="shared" si="13"/>
        <v>0.15783699059561127</v>
      </c>
      <c r="K93" s="218">
        <f t="shared" si="10"/>
        <v>2.415574125</v>
      </c>
      <c r="L93" s="208">
        <f t="shared" si="11"/>
        <v>13.230644375883038</v>
      </c>
      <c r="M93" s="219">
        <v>38.649186</v>
      </c>
    </row>
    <row r="94" spans="1:13" s="8" customFormat="1" ht="15">
      <c r="A94" s="193" t="s">
        <v>176</v>
      </c>
      <c r="B94" s="179">
        <v>1450</v>
      </c>
      <c r="C94" s="284">
        <f>Volume!J94</f>
        <v>227.5</v>
      </c>
      <c r="D94" s="318">
        <v>28.53</v>
      </c>
      <c r="E94" s="206">
        <f t="shared" si="7"/>
        <v>41368.5</v>
      </c>
      <c r="F94" s="211">
        <f t="shared" si="8"/>
        <v>12.54065934065934</v>
      </c>
      <c r="G94" s="277">
        <f t="shared" si="9"/>
        <v>59082.7875</v>
      </c>
      <c r="H94" s="275">
        <v>5.37</v>
      </c>
      <c r="I94" s="207">
        <f t="shared" si="12"/>
        <v>40.74675</v>
      </c>
      <c r="J94" s="214">
        <f t="shared" si="13"/>
        <v>0.1791065934065934</v>
      </c>
      <c r="K94" s="218">
        <f t="shared" si="10"/>
        <v>3.5445255625</v>
      </c>
      <c r="L94" s="208">
        <f t="shared" si="11"/>
        <v>19.414166062349377</v>
      </c>
      <c r="M94" s="219">
        <v>56.712409</v>
      </c>
    </row>
    <row r="95" spans="1:13" s="8" customFormat="1" ht="15">
      <c r="A95" s="193" t="s">
        <v>413</v>
      </c>
      <c r="B95" s="179">
        <v>500</v>
      </c>
      <c r="C95" s="284">
        <f>Volume!J95</f>
        <v>820.1</v>
      </c>
      <c r="D95" s="318">
        <v>151.42</v>
      </c>
      <c r="E95" s="206">
        <f t="shared" si="7"/>
        <v>75710</v>
      </c>
      <c r="F95" s="211">
        <f t="shared" si="8"/>
        <v>18.463601999756126</v>
      </c>
      <c r="G95" s="277">
        <f t="shared" si="9"/>
        <v>102773.3</v>
      </c>
      <c r="H95" s="275">
        <v>6.6</v>
      </c>
      <c r="I95" s="207">
        <f t="shared" si="12"/>
        <v>205.5466</v>
      </c>
      <c r="J95" s="214">
        <f t="shared" si="13"/>
        <v>0.2506360199975613</v>
      </c>
      <c r="K95" s="218">
        <f t="shared" si="10"/>
        <v>3.6875</v>
      </c>
      <c r="L95" s="208">
        <f t="shared" si="11"/>
        <v>20.197269308003</v>
      </c>
      <c r="M95" s="219">
        <v>59</v>
      </c>
    </row>
    <row r="96" spans="1:13" s="8" customFormat="1" ht="15">
      <c r="A96" s="193" t="s">
        <v>394</v>
      </c>
      <c r="B96" s="179">
        <v>2200</v>
      </c>
      <c r="C96" s="284">
        <f>Volume!J96</f>
        <v>161.6</v>
      </c>
      <c r="D96" s="318">
        <v>25.7</v>
      </c>
      <c r="E96" s="206">
        <f t="shared" si="7"/>
        <v>56540</v>
      </c>
      <c r="F96" s="211">
        <f t="shared" si="8"/>
        <v>15.903465346534654</v>
      </c>
      <c r="G96" s="277">
        <f t="shared" si="9"/>
        <v>74316</v>
      </c>
      <c r="H96" s="275">
        <v>5</v>
      </c>
      <c r="I96" s="207">
        <f t="shared" si="12"/>
        <v>33.78</v>
      </c>
      <c r="J96" s="214">
        <f t="shared" si="13"/>
        <v>0.20903465346534655</v>
      </c>
      <c r="K96" s="218">
        <f t="shared" si="10"/>
        <v>3.386875</v>
      </c>
      <c r="L96" s="208">
        <f t="shared" si="11"/>
        <v>18.550678369503093</v>
      </c>
      <c r="M96" s="219">
        <v>54.19</v>
      </c>
    </row>
    <row r="97" spans="1:13" s="8" customFormat="1" ht="15">
      <c r="A97" s="193" t="s">
        <v>167</v>
      </c>
      <c r="B97" s="179">
        <v>3850</v>
      </c>
      <c r="C97" s="284">
        <f>Volume!J97</f>
        <v>54.55</v>
      </c>
      <c r="D97" s="318">
        <v>7.53</v>
      </c>
      <c r="E97" s="206">
        <f t="shared" si="7"/>
        <v>28990.5</v>
      </c>
      <c r="F97" s="211">
        <f t="shared" si="8"/>
        <v>13.803849679193403</v>
      </c>
      <c r="G97" s="277">
        <f t="shared" si="9"/>
        <v>39491.375</v>
      </c>
      <c r="H97" s="275">
        <v>5</v>
      </c>
      <c r="I97" s="207">
        <f t="shared" si="12"/>
        <v>10.2575</v>
      </c>
      <c r="J97" s="214">
        <f t="shared" si="13"/>
        <v>0.18803849679193402</v>
      </c>
      <c r="K97" s="218">
        <f t="shared" si="10"/>
        <v>5.949306125</v>
      </c>
      <c r="L97" s="208">
        <f t="shared" si="11"/>
        <v>32.58569166166149</v>
      </c>
      <c r="M97" s="219">
        <v>95.188898</v>
      </c>
    </row>
    <row r="98" spans="1:13" s="8" customFormat="1" ht="15">
      <c r="A98" s="193" t="s">
        <v>200</v>
      </c>
      <c r="B98" s="179">
        <v>100</v>
      </c>
      <c r="C98" s="284">
        <f>Volume!J98</f>
        <v>1996.5</v>
      </c>
      <c r="D98" s="318">
        <v>207.26</v>
      </c>
      <c r="E98" s="206">
        <f t="shared" si="7"/>
        <v>20726</v>
      </c>
      <c r="F98" s="211">
        <f t="shared" si="8"/>
        <v>10.381167042324067</v>
      </c>
      <c r="G98" s="277">
        <f t="shared" si="9"/>
        <v>30708.5</v>
      </c>
      <c r="H98" s="275">
        <v>5</v>
      </c>
      <c r="I98" s="207">
        <f t="shared" si="12"/>
        <v>307.085</v>
      </c>
      <c r="J98" s="214">
        <f t="shared" si="13"/>
        <v>0.15381167042324065</v>
      </c>
      <c r="K98" s="218">
        <f t="shared" si="10"/>
        <v>1.705001625</v>
      </c>
      <c r="L98" s="208">
        <f t="shared" si="11"/>
        <v>9.338678505954642</v>
      </c>
      <c r="M98" s="219">
        <v>27.280026</v>
      </c>
    </row>
    <row r="99" spans="1:13" s="8" customFormat="1" ht="15">
      <c r="A99" s="193" t="s">
        <v>143</v>
      </c>
      <c r="B99" s="179">
        <v>2950</v>
      </c>
      <c r="C99" s="284">
        <f>Volume!J99</f>
        <v>131.75</v>
      </c>
      <c r="D99" s="318">
        <v>17.18</v>
      </c>
      <c r="E99" s="206">
        <f t="shared" si="7"/>
        <v>50681</v>
      </c>
      <c r="F99" s="211">
        <f t="shared" si="8"/>
        <v>13.039848197343455</v>
      </c>
      <c r="G99" s="277">
        <f t="shared" si="9"/>
        <v>70114.125</v>
      </c>
      <c r="H99" s="275">
        <v>5</v>
      </c>
      <c r="I99" s="207">
        <f t="shared" si="12"/>
        <v>23.7675</v>
      </c>
      <c r="J99" s="214">
        <f t="shared" si="13"/>
        <v>0.18039848197343453</v>
      </c>
      <c r="K99" s="218">
        <f t="shared" si="10"/>
        <v>3.3683841875</v>
      </c>
      <c r="L99" s="208">
        <f t="shared" si="11"/>
        <v>18.449400018374607</v>
      </c>
      <c r="M99" s="219">
        <v>53.894147</v>
      </c>
    </row>
    <row r="100" spans="1:13" s="8" customFormat="1" ht="15">
      <c r="A100" s="193" t="s">
        <v>90</v>
      </c>
      <c r="B100" s="179">
        <v>600</v>
      </c>
      <c r="C100" s="284">
        <f>Volume!J100</f>
        <v>431.7</v>
      </c>
      <c r="D100" s="318">
        <v>46.34</v>
      </c>
      <c r="E100" s="206">
        <f t="shared" si="7"/>
        <v>27804.000000000004</v>
      </c>
      <c r="F100" s="211">
        <f t="shared" si="8"/>
        <v>10.734306231179062</v>
      </c>
      <c r="G100" s="277">
        <f t="shared" si="9"/>
        <v>40755</v>
      </c>
      <c r="H100" s="275">
        <v>5</v>
      </c>
      <c r="I100" s="207">
        <f t="shared" si="12"/>
        <v>67.925</v>
      </c>
      <c r="J100" s="214">
        <f t="shared" si="13"/>
        <v>0.1573430623117906</v>
      </c>
      <c r="K100" s="218">
        <f t="shared" si="10"/>
        <v>2.717332125</v>
      </c>
      <c r="L100" s="208">
        <f t="shared" si="11"/>
        <v>14.883441010959478</v>
      </c>
      <c r="M100" s="219">
        <v>43.477314</v>
      </c>
    </row>
    <row r="101" spans="1:13" s="8" customFormat="1" ht="15">
      <c r="A101" s="193" t="s">
        <v>35</v>
      </c>
      <c r="B101" s="179">
        <v>1100</v>
      </c>
      <c r="C101" s="284">
        <f>Volume!J101</f>
        <v>374.7</v>
      </c>
      <c r="D101" s="318">
        <v>38.8</v>
      </c>
      <c r="E101" s="206">
        <f t="shared" si="7"/>
        <v>42680</v>
      </c>
      <c r="F101" s="211">
        <f t="shared" si="8"/>
        <v>10.354950627168401</v>
      </c>
      <c r="G101" s="277">
        <f t="shared" si="9"/>
        <v>63288.5</v>
      </c>
      <c r="H101" s="275">
        <v>5</v>
      </c>
      <c r="I101" s="207">
        <f t="shared" si="12"/>
        <v>57.535</v>
      </c>
      <c r="J101" s="214">
        <f t="shared" si="13"/>
        <v>0.153549506271684</v>
      </c>
      <c r="K101" s="218">
        <f t="shared" si="10"/>
        <v>2.1980665</v>
      </c>
      <c r="L101" s="208">
        <f t="shared" si="11"/>
        <v>12.039306049464292</v>
      </c>
      <c r="M101" s="219">
        <v>35.169064</v>
      </c>
    </row>
    <row r="102" spans="1:13" s="8" customFormat="1" ht="15">
      <c r="A102" s="193" t="s">
        <v>6</v>
      </c>
      <c r="B102" s="179">
        <v>2250</v>
      </c>
      <c r="C102" s="284">
        <f>Volume!J102</f>
        <v>153.95</v>
      </c>
      <c r="D102" s="318">
        <v>16.58</v>
      </c>
      <c r="E102" s="206">
        <f t="shared" si="7"/>
        <v>37304.99999999999</v>
      </c>
      <c r="F102" s="211">
        <f t="shared" si="8"/>
        <v>10.769730431958429</v>
      </c>
      <c r="G102" s="277">
        <f t="shared" si="9"/>
        <v>54624.37499999999</v>
      </c>
      <c r="H102" s="275">
        <v>5</v>
      </c>
      <c r="I102" s="207">
        <f t="shared" si="12"/>
        <v>24.277499999999996</v>
      </c>
      <c r="J102" s="214">
        <f t="shared" si="13"/>
        <v>0.15769730431958426</v>
      </c>
      <c r="K102" s="218">
        <f t="shared" si="10"/>
        <v>2.0523466875</v>
      </c>
      <c r="L102" s="208">
        <f t="shared" si="11"/>
        <v>11.24116576564756</v>
      </c>
      <c r="M102" s="219">
        <v>32.837547</v>
      </c>
    </row>
    <row r="103" spans="1:13" s="8" customFormat="1" ht="15">
      <c r="A103" s="193" t="s">
        <v>177</v>
      </c>
      <c r="B103" s="179">
        <v>500</v>
      </c>
      <c r="C103" s="284">
        <f>Volume!J103</f>
        <v>393.45</v>
      </c>
      <c r="D103" s="318">
        <v>49.83</v>
      </c>
      <c r="E103" s="206">
        <f t="shared" si="7"/>
        <v>24915</v>
      </c>
      <c r="F103" s="211">
        <f t="shared" si="8"/>
        <v>12.664887533358748</v>
      </c>
      <c r="G103" s="277">
        <f t="shared" si="9"/>
        <v>34751.25</v>
      </c>
      <c r="H103" s="275">
        <v>5</v>
      </c>
      <c r="I103" s="207">
        <f t="shared" si="12"/>
        <v>69.5025</v>
      </c>
      <c r="J103" s="214">
        <f t="shared" si="13"/>
        <v>0.1766488753335875</v>
      </c>
      <c r="K103" s="218">
        <f t="shared" si="10"/>
        <v>3.12957075</v>
      </c>
      <c r="L103" s="208">
        <f t="shared" si="11"/>
        <v>17.14136495083361</v>
      </c>
      <c r="M103" s="219">
        <v>50.073132</v>
      </c>
    </row>
    <row r="104" spans="1:13" s="8" customFormat="1" ht="15">
      <c r="A104" s="193" t="s">
        <v>168</v>
      </c>
      <c r="B104" s="179">
        <v>300</v>
      </c>
      <c r="C104" s="284">
        <f>Volume!J104</f>
        <v>691.7</v>
      </c>
      <c r="D104" s="318">
        <v>74.98</v>
      </c>
      <c r="E104" s="206">
        <f t="shared" si="7"/>
        <v>22494</v>
      </c>
      <c r="F104" s="211">
        <f t="shared" si="8"/>
        <v>10.839959520023132</v>
      </c>
      <c r="G104" s="277">
        <f t="shared" si="9"/>
        <v>32869.5</v>
      </c>
      <c r="H104" s="275">
        <v>5</v>
      </c>
      <c r="I104" s="207">
        <f t="shared" si="12"/>
        <v>109.565</v>
      </c>
      <c r="J104" s="214">
        <f t="shared" si="13"/>
        <v>0.1583995952002313</v>
      </c>
      <c r="K104" s="218">
        <f t="shared" si="10"/>
        <v>3.2207673125</v>
      </c>
      <c r="L104" s="208">
        <f t="shared" si="11"/>
        <v>17.640869095315406</v>
      </c>
      <c r="M104" s="219">
        <v>51.532277</v>
      </c>
    </row>
    <row r="105" spans="1:13" s="8" customFormat="1" ht="15">
      <c r="A105" s="193" t="s">
        <v>132</v>
      </c>
      <c r="B105" s="179">
        <v>400</v>
      </c>
      <c r="C105" s="284">
        <f>Volume!J105</f>
        <v>763.05</v>
      </c>
      <c r="D105" s="318">
        <v>81.82</v>
      </c>
      <c r="E105" s="206">
        <f t="shared" si="7"/>
        <v>32727.999999999996</v>
      </c>
      <c r="F105" s="211">
        <f t="shared" si="8"/>
        <v>10.72275735535024</v>
      </c>
      <c r="G105" s="277">
        <f t="shared" si="9"/>
        <v>47989</v>
      </c>
      <c r="H105" s="275">
        <v>5</v>
      </c>
      <c r="I105" s="207">
        <f t="shared" si="12"/>
        <v>119.9725</v>
      </c>
      <c r="J105" s="214">
        <f t="shared" si="13"/>
        <v>0.1572275735535024</v>
      </c>
      <c r="K105" s="218">
        <f t="shared" si="10"/>
        <v>2.7598474375</v>
      </c>
      <c r="L105" s="208">
        <f t="shared" si="11"/>
        <v>15.11630696791579</v>
      </c>
      <c r="M105" s="219">
        <v>44.157559</v>
      </c>
    </row>
    <row r="106" spans="1:13" s="8" customFormat="1" ht="15">
      <c r="A106" s="193" t="s">
        <v>144</v>
      </c>
      <c r="B106" s="179">
        <v>125</v>
      </c>
      <c r="C106" s="284">
        <f>Volume!J106</f>
        <v>4024.75</v>
      </c>
      <c r="D106" s="318">
        <v>410.09</v>
      </c>
      <c r="E106" s="206">
        <f t="shared" si="7"/>
        <v>51261.25</v>
      </c>
      <c r="F106" s="211">
        <f t="shared" si="8"/>
        <v>10.189204298403627</v>
      </c>
      <c r="G106" s="277">
        <f t="shared" si="9"/>
        <v>76415.9375</v>
      </c>
      <c r="H106" s="275">
        <v>5</v>
      </c>
      <c r="I106" s="207">
        <f t="shared" si="12"/>
        <v>611.3275</v>
      </c>
      <c r="J106" s="214">
        <f t="shared" si="13"/>
        <v>0.15189204298403627</v>
      </c>
      <c r="K106" s="218">
        <f t="shared" si="10"/>
        <v>2.3703136875</v>
      </c>
      <c r="L106" s="208">
        <f t="shared" si="11"/>
        <v>12.982742750070011</v>
      </c>
      <c r="M106" s="219">
        <v>37.925019</v>
      </c>
    </row>
    <row r="107" spans="1:13" s="8" customFormat="1" ht="15">
      <c r="A107" s="193" t="s">
        <v>290</v>
      </c>
      <c r="B107" s="179">
        <v>300</v>
      </c>
      <c r="C107" s="284">
        <f>Volume!J107</f>
        <v>831.6</v>
      </c>
      <c r="D107" s="318">
        <v>99.57</v>
      </c>
      <c r="E107" s="206">
        <f t="shared" si="7"/>
        <v>29870.999999999996</v>
      </c>
      <c r="F107" s="211">
        <f t="shared" si="8"/>
        <v>11.973304473304472</v>
      </c>
      <c r="G107" s="277">
        <f t="shared" si="9"/>
        <v>42345</v>
      </c>
      <c r="H107" s="275">
        <v>5</v>
      </c>
      <c r="I107" s="207">
        <f t="shared" si="12"/>
        <v>141.15</v>
      </c>
      <c r="J107" s="214">
        <f t="shared" si="13"/>
        <v>0.16973304473304474</v>
      </c>
      <c r="K107" s="218">
        <f t="shared" si="10"/>
        <v>3.211991625</v>
      </c>
      <c r="L107" s="208">
        <f t="shared" si="11"/>
        <v>17.592802675301744</v>
      </c>
      <c r="M107" s="219">
        <v>51.391866</v>
      </c>
    </row>
    <row r="108" spans="1:13" s="8" customFormat="1" ht="15">
      <c r="A108" s="193" t="s">
        <v>133</v>
      </c>
      <c r="B108" s="179">
        <v>6250</v>
      </c>
      <c r="C108" s="284">
        <f>Volume!J108</f>
        <v>36.6</v>
      </c>
      <c r="D108" s="318">
        <v>4.02</v>
      </c>
      <c r="E108" s="206">
        <f t="shared" si="7"/>
        <v>25124.999999999996</v>
      </c>
      <c r="F108" s="211">
        <f t="shared" si="8"/>
        <v>10.983606557377048</v>
      </c>
      <c r="G108" s="277">
        <f t="shared" si="9"/>
        <v>36562.5</v>
      </c>
      <c r="H108" s="275">
        <v>5</v>
      </c>
      <c r="I108" s="207">
        <f t="shared" si="12"/>
        <v>5.85</v>
      </c>
      <c r="J108" s="214">
        <f t="shared" si="13"/>
        <v>0.15983606557377047</v>
      </c>
      <c r="K108" s="218">
        <f t="shared" si="10"/>
        <v>2.590064625</v>
      </c>
      <c r="L108" s="208">
        <f t="shared" si="11"/>
        <v>14.186368205086591</v>
      </c>
      <c r="M108" s="219">
        <v>41.441034</v>
      </c>
    </row>
    <row r="109" spans="1:13" s="8" customFormat="1" ht="15">
      <c r="A109" s="193" t="s">
        <v>169</v>
      </c>
      <c r="B109" s="179">
        <v>2000</v>
      </c>
      <c r="C109" s="284">
        <f>Volume!J109</f>
        <v>150.95</v>
      </c>
      <c r="D109" s="318">
        <v>16.28</v>
      </c>
      <c r="E109" s="206">
        <f t="shared" si="7"/>
        <v>32560.000000000004</v>
      </c>
      <c r="F109" s="211">
        <f t="shared" si="8"/>
        <v>10.78502815501822</v>
      </c>
      <c r="G109" s="277">
        <f t="shared" si="9"/>
        <v>47655</v>
      </c>
      <c r="H109" s="275">
        <v>5</v>
      </c>
      <c r="I109" s="207">
        <f t="shared" si="12"/>
        <v>23.8275</v>
      </c>
      <c r="J109" s="214">
        <f t="shared" si="13"/>
        <v>0.1578502815501822</v>
      </c>
      <c r="K109" s="218">
        <f t="shared" si="10"/>
        <v>2.516205375</v>
      </c>
      <c r="L109" s="208">
        <f t="shared" si="11"/>
        <v>13.781824432032456</v>
      </c>
      <c r="M109" s="219">
        <v>40.259286</v>
      </c>
    </row>
    <row r="110" spans="1:13" s="8" customFormat="1" ht="15">
      <c r="A110" s="193" t="s">
        <v>291</v>
      </c>
      <c r="B110" s="179">
        <v>550</v>
      </c>
      <c r="C110" s="284">
        <f>Volume!J110</f>
        <v>703.8</v>
      </c>
      <c r="D110" s="318">
        <v>80.99</v>
      </c>
      <c r="E110" s="206">
        <f t="shared" si="7"/>
        <v>44544.5</v>
      </c>
      <c r="F110" s="211">
        <f t="shared" si="8"/>
        <v>11.507530548451264</v>
      </c>
      <c r="G110" s="277">
        <f t="shared" si="9"/>
        <v>63899</v>
      </c>
      <c r="H110" s="275">
        <v>5</v>
      </c>
      <c r="I110" s="207">
        <f t="shared" si="12"/>
        <v>116.18</v>
      </c>
      <c r="J110" s="214">
        <f t="shared" si="13"/>
        <v>0.16507530548451266</v>
      </c>
      <c r="K110" s="218">
        <f t="shared" si="10"/>
        <v>3.1670299375</v>
      </c>
      <c r="L110" s="208">
        <f t="shared" si="11"/>
        <v>17.346537370629264</v>
      </c>
      <c r="M110" s="219">
        <v>50.672479</v>
      </c>
    </row>
    <row r="111" spans="1:13" s="8" customFormat="1" ht="15">
      <c r="A111" s="193" t="s">
        <v>414</v>
      </c>
      <c r="B111" s="179">
        <v>500</v>
      </c>
      <c r="C111" s="284">
        <f>Volume!J111</f>
        <v>529.7</v>
      </c>
      <c r="D111" s="318">
        <v>77.81</v>
      </c>
      <c r="E111" s="206">
        <f t="shared" si="7"/>
        <v>38905</v>
      </c>
      <c r="F111" s="211">
        <f t="shared" si="8"/>
        <v>14.689446856711344</v>
      </c>
      <c r="G111" s="277">
        <f t="shared" si="9"/>
        <v>52147.5</v>
      </c>
      <c r="H111" s="275">
        <v>5</v>
      </c>
      <c r="I111" s="207">
        <f t="shared" si="12"/>
        <v>104.295</v>
      </c>
      <c r="J111" s="214">
        <f t="shared" si="13"/>
        <v>0.19689446856711346</v>
      </c>
      <c r="K111" s="218">
        <f t="shared" si="10"/>
        <v>3.181875</v>
      </c>
      <c r="L111" s="208">
        <f t="shared" si="11"/>
        <v>17.427847126617504</v>
      </c>
      <c r="M111" s="219">
        <v>50.91</v>
      </c>
    </row>
    <row r="112" spans="1:13" s="8" customFormat="1" ht="15">
      <c r="A112" s="193" t="s">
        <v>292</v>
      </c>
      <c r="B112" s="179">
        <v>550</v>
      </c>
      <c r="C112" s="284">
        <f>Volume!J112</f>
        <v>732.5</v>
      </c>
      <c r="D112" s="318">
        <v>81.19</v>
      </c>
      <c r="E112" s="206">
        <f t="shared" si="7"/>
        <v>44654.5</v>
      </c>
      <c r="F112" s="211">
        <f t="shared" si="8"/>
        <v>11.083959044368601</v>
      </c>
      <c r="G112" s="277">
        <f t="shared" si="9"/>
        <v>64798.25</v>
      </c>
      <c r="H112" s="275">
        <v>5</v>
      </c>
      <c r="I112" s="207">
        <f t="shared" si="12"/>
        <v>117.815</v>
      </c>
      <c r="J112" s="214">
        <f t="shared" si="13"/>
        <v>0.160839590443686</v>
      </c>
      <c r="K112" s="218">
        <f t="shared" si="10"/>
        <v>2.4742461875</v>
      </c>
      <c r="L112" s="208">
        <f t="shared" si="11"/>
        <v>13.552004497149067</v>
      </c>
      <c r="M112" s="219">
        <v>39.587939</v>
      </c>
    </row>
    <row r="113" spans="1:13" s="8" customFormat="1" ht="15">
      <c r="A113" s="193" t="s">
        <v>178</v>
      </c>
      <c r="B113" s="179">
        <v>1250</v>
      </c>
      <c r="C113" s="284">
        <f>Volume!J113</f>
        <v>195.35</v>
      </c>
      <c r="D113" s="318">
        <v>25.81</v>
      </c>
      <c r="E113" s="206">
        <f t="shared" si="7"/>
        <v>32262.5</v>
      </c>
      <c r="F113" s="211">
        <f t="shared" si="8"/>
        <v>13.212183260813923</v>
      </c>
      <c r="G113" s="277">
        <f t="shared" si="9"/>
        <v>44471.875</v>
      </c>
      <c r="H113" s="275">
        <v>5</v>
      </c>
      <c r="I113" s="207">
        <f t="shared" si="12"/>
        <v>35.5775</v>
      </c>
      <c r="J113" s="214">
        <f t="shared" si="13"/>
        <v>0.18212183260813924</v>
      </c>
      <c r="K113" s="218">
        <f t="shared" si="10"/>
        <v>4.1667584375</v>
      </c>
      <c r="L113" s="208">
        <f t="shared" si="11"/>
        <v>22.8222758789373</v>
      </c>
      <c r="M113" s="219">
        <v>66.668135</v>
      </c>
    </row>
    <row r="114" spans="1:13" s="8" customFormat="1" ht="15">
      <c r="A114" s="193" t="s">
        <v>145</v>
      </c>
      <c r="B114" s="179">
        <v>1700</v>
      </c>
      <c r="C114" s="284">
        <f>Volume!J114</f>
        <v>203.15</v>
      </c>
      <c r="D114" s="318">
        <v>25.22</v>
      </c>
      <c r="E114" s="206">
        <f t="shared" si="7"/>
        <v>42874</v>
      </c>
      <c r="F114" s="211">
        <f t="shared" si="8"/>
        <v>12.414472064976618</v>
      </c>
      <c r="G114" s="277">
        <f t="shared" si="9"/>
        <v>64216.939</v>
      </c>
      <c r="H114" s="275">
        <v>6.18</v>
      </c>
      <c r="I114" s="207">
        <f t="shared" si="12"/>
        <v>37.77467</v>
      </c>
      <c r="J114" s="214">
        <f t="shared" si="13"/>
        <v>0.1859447206497662</v>
      </c>
      <c r="K114" s="218">
        <f t="shared" si="10"/>
        <v>1.834402375</v>
      </c>
      <c r="L114" s="208">
        <f t="shared" si="11"/>
        <v>10.047435603285509</v>
      </c>
      <c r="M114" s="219">
        <v>29.350438</v>
      </c>
    </row>
    <row r="115" spans="1:13" s="8" customFormat="1" ht="15">
      <c r="A115" s="193" t="s">
        <v>271</v>
      </c>
      <c r="B115" s="179">
        <v>850</v>
      </c>
      <c r="C115" s="284">
        <f>Volume!J115</f>
        <v>245.3</v>
      </c>
      <c r="D115" s="318">
        <v>46.16</v>
      </c>
      <c r="E115" s="206">
        <f t="shared" si="7"/>
        <v>39236</v>
      </c>
      <c r="F115" s="211">
        <f t="shared" si="8"/>
        <v>18.817774154097023</v>
      </c>
      <c r="G115" s="277">
        <f t="shared" si="9"/>
        <v>49661.25</v>
      </c>
      <c r="H115" s="275">
        <v>5</v>
      </c>
      <c r="I115" s="207">
        <f t="shared" si="12"/>
        <v>58.425</v>
      </c>
      <c r="J115" s="214">
        <f t="shared" si="13"/>
        <v>0.2381777415409702</v>
      </c>
      <c r="K115" s="218">
        <f t="shared" si="10"/>
        <v>3.50082375</v>
      </c>
      <c r="L115" s="208">
        <f t="shared" si="11"/>
        <v>19.17480137724826</v>
      </c>
      <c r="M115" s="219">
        <v>56.01318</v>
      </c>
    </row>
    <row r="116" spans="1:13" s="8" customFormat="1" ht="15">
      <c r="A116" s="193" t="s">
        <v>209</v>
      </c>
      <c r="B116" s="179">
        <v>200</v>
      </c>
      <c r="C116" s="284">
        <f>Volume!J116</f>
        <v>2379.55</v>
      </c>
      <c r="D116" s="318">
        <v>250.38</v>
      </c>
      <c r="E116" s="206">
        <f t="shared" si="7"/>
        <v>50076</v>
      </c>
      <c r="F116" s="211">
        <f t="shared" si="8"/>
        <v>10.522157550797418</v>
      </c>
      <c r="G116" s="277">
        <f t="shared" si="9"/>
        <v>73871.5</v>
      </c>
      <c r="H116" s="275">
        <v>5</v>
      </c>
      <c r="I116" s="207">
        <f t="shared" si="12"/>
        <v>369.3575</v>
      </c>
      <c r="J116" s="214">
        <f t="shared" si="13"/>
        <v>0.1552215755079742</v>
      </c>
      <c r="K116" s="218">
        <f t="shared" si="10"/>
        <v>1.819710875</v>
      </c>
      <c r="L116" s="208">
        <f t="shared" si="11"/>
        <v>9.966966943749636</v>
      </c>
      <c r="M116" s="219">
        <v>29.115374</v>
      </c>
    </row>
    <row r="117" spans="1:13" s="8" customFormat="1" ht="15">
      <c r="A117" s="193" t="s">
        <v>293</v>
      </c>
      <c r="B117" s="179">
        <v>350</v>
      </c>
      <c r="C117" s="284">
        <f>Volume!J117</f>
        <v>706.05</v>
      </c>
      <c r="D117" s="318">
        <v>77.39</v>
      </c>
      <c r="E117" s="206">
        <f t="shared" si="7"/>
        <v>27086.5</v>
      </c>
      <c r="F117" s="211">
        <f t="shared" si="8"/>
        <v>10.960980100559452</v>
      </c>
      <c r="G117" s="277">
        <f t="shared" si="9"/>
        <v>39442.375</v>
      </c>
      <c r="H117" s="275">
        <v>5</v>
      </c>
      <c r="I117" s="207">
        <f t="shared" si="12"/>
        <v>112.6925</v>
      </c>
      <c r="J117" s="214">
        <f t="shared" si="13"/>
        <v>0.15960980100559452</v>
      </c>
      <c r="K117" s="218">
        <f t="shared" si="10"/>
        <v>1.9198255625</v>
      </c>
      <c r="L117" s="208">
        <f t="shared" si="11"/>
        <v>10.515317670562942</v>
      </c>
      <c r="M117" s="219">
        <v>30.717209</v>
      </c>
    </row>
    <row r="118" spans="1:13" s="8" customFormat="1" ht="15">
      <c r="A118" s="193" t="s">
        <v>7</v>
      </c>
      <c r="B118" s="179">
        <v>312</v>
      </c>
      <c r="C118" s="284">
        <f>Volume!J118</f>
        <v>814.5</v>
      </c>
      <c r="D118" s="318">
        <v>86.54</v>
      </c>
      <c r="E118" s="206">
        <f t="shared" si="7"/>
        <v>27000.480000000003</v>
      </c>
      <c r="F118" s="211">
        <f t="shared" si="8"/>
        <v>10.624923265807244</v>
      </c>
      <c r="G118" s="277">
        <f t="shared" si="9"/>
        <v>39706.68000000001</v>
      </c>
      <c r="H118" s="275">
        <v>5</v>
      </c>
      <c r="I118" s="207">
        <f t="shared" si="12"/>
        <v>127.26500000000003</v>
      </c>
      <c r="J118" s="214">
        <f t="shared" si="13"/>
        <v>0.15624923265807247</v>
      </c>
      <c r="K118" s="218">
        <f t="shared" si="10"/>
        <v>2.7548575</v>
      </c>
      <c r="L118" s="208">
        <f t="shared" si="11"/>
        <v>15.088975954622882</v>
      </c>
      <c r="M118" s="219">
        <v>44.07772</v>
      </c>
    </row>
    <row r="119" spans="1:13" s="8" customFormat="1" ht="15">
      <c r="A119" s="193" t="s">
        <v>170</v>
      </c>
      <c r="B119" s="179">
        <v>600</v>
      </c>
      <c r="C119" s="284">
        <f>Volume!J119</f>
        <v>659</v>
      </c>
      <c r="D119" s="318">
        <v>70.06</v>
      </c>
      <c r="E119" s="206">
        <f t="shared" si="7"/>
        <v>42036</v>
      </c>
      <c r="F119" s="211">
        <f t="shared" si="8"/>
        <v>10.631259484066769</v>
      </c>
      <c r="G119" s="277">
        <f t="shared" si="9"/>
        <v>61806</v>
      </c>
      <c r="H119" s="275">
        <v>5</v>
      </c>
      <c r="I119" s="207">
        <f t="shared" si="12"/>
        <v>103.01</v>
      </c>
      <c r="J119" s="214">
        <f t="shared" si="13"/>
        <v>0.15631259484066767</v>
      </c>
      <c r="K119" s="218">
        <f t="shared" si="10"/>
        <v>2.6387093125</v>
      </c>
      <c r="L119" s="208">
        <f t="shared" si="11"/>
        <v>14.452806131551986</v>
      </c>
      <c r="M119" s="219">
        <v>42.219349</v>
      </c>
    </row>
    <row r="120" spans="1:13" s="8" customFormat="1" ht="15">
      <c r="A120" s="193" t="s">
        <v>222</v>
      </c>
      <c r="B120" s="179">
        <v>400</v>
      </c>
      <c r="C120" s="284">
        <f>Volume!J120</f>
        <v>827.05</v>
      </c>
      <c r="D120" s="318">
        <v>88.05</v>
      </c>
      <c r="E120" s="206">
        <f t="shared" si="7"/>
        <v>35220</v>
      </c>
      <c r="F120" s="211">
        <f t="shared" si="8"/>
        <v>10.646272897648268</v>
      </c>
      <c r="G120" s="277">
        <f t="shared" si="9"/>
        <v>51761</v>
      </c>
      <c r="H120" s="275">
        <v>5</v>
      </c>
      <c r="I120" s="207">
        <f t="shared" si="12"/>
        <v>129.4025</v>
      </c>
      <c r="J120" s="214">
        <f t="shared" si="13"/>
        <v>0.1564627289764827</v>
      </c>
      <c r="K120" s="218">
        <f t="shared" si="10"/>
        <v>2.312487875</v>
      </c>
      <c r="L120" s="208">
        <f t="shared" si="11"/>
        <v>12.66601773094687</v>
      </c>
      <c r="M120" s="219">
        <v>36.999806</v>
      </c>
    </row>
    <row r="121" spans="1:13" s="8" customFormat="1" ht="15">
      <c r="A121" s="193" t="s">
        <v>206</v>
      </c>
      <c r="B121" s="179">
        <v>1250</v>
      </c>
      <c r="C121" s="284">
        <f>Volume!J121</f>
        <v>255</v>
      </c>
      <c r="D121" s="318">
        <v>27.54</v>
      </c>
      <c r="E121" s="206">
        <f t="shared" si="7"/>
        <v>34425</v>
      </c>
      <c r="F121" s="211">
        <f t="shared" si="8"/>
        <v>10.8</v>
      </c>
      <c r="G121" s="277">
        <f t="shared" si="9"/>
        <v>50362.5</v>
      </c>
      <c r="H121" s="275">
        <v>5</v>
      </c>
      <c r="I121" s="207">
        <f t="shared" si="12"/>
        <v>40.29</v>
      </c>
      <c r="J121" s="214">
        <f t="shared" si="13"/>
        <v>0.158</v>
      </c>
      <c r="K121" s="218">
        <f t="shared" si="10"/>
        <v>3.1526863125</v>
      </c>
      <c r="L121" s="208">
        <f t="shared" si="11"/>
        <v>17.267974100940314</v>
      </c>
      <c r="M121" s="219">
        <v>50.442981</v>
      </c>
    </row>
    <row r="122" spans="1:13" s="7" customFormat="1" ht="15">
      <c r="A122" s="193" t="s">
        <v>294</v>
      </c>
      <c r="B122" s="179">
        <v>250</v>
      </c>
      <c r="C122" s="284">
        <f>Volume!J122</f>
        <v>1292.6</v>
      </c>
      <c r="D122" s="318">
        <v>154.9</v>
      </c>
      <c r="E122" s="206">
        <f t="shared" si="7"/>
        <v>38725</v>
      </c>
      <c r="F122" s="211">
        <f t="shared" si="8"/>
        <v>11.983598947857034</v>
      </c>
      <c r="G122" s="277">
        <f t="shared" si="9"/>
        <v>54882.5</v>
      </c>
      <c r="H122" s="275">
        <v>5</v>
      </c>
      <c r="I122" s="207">
        <f t="shared" si="12"/>
        <v>219.53</v>
      </c>
      <c r="J122" s="214">
        <f t="shared" si="13"/>
        <v>0.16983598947857034</v>
      </c>
      <c r="K122" s="218">
        <f t="shared" si="10"/>
        <v>2.348426625</v>
      </c>
      <c r="L122" s="208">
        <f t="shared" si="11"/>
        <v>12.862862371582258</v>
      </c>
      <c r="M122" s="219">
        <v>37.574826</v>
      </c>
    </row>
    <row r="123" spans="1:13" s="7" customFormat="1" ht="15">
      <c r="A123" s="193" t="s">
        <v>415</v>
      </c>
      <c r="B123" s="179">
        <v>825</v>
      </c>
      <c r="C123" s="284">
        <f>Volume!J123</f>
        <v>322.6</v>
      </c>
      <c r="D123" s="318">
        <v>35.97</v>
      </c>
      <c r="E123" s="206">
        <f t="shared" si="7"/>
        <v>29675.25</v>
      </c>
      <c r="F123" s="211">
        <f t="shared" si="8"/>
        <v>11.15003099814011</v>
      </c>
      <c r="G123" s="277">
        <f t="shared" si="9"/>
        <v>43701.091499999995</v>
      </c>
      <c r="H123" s="275">
        <v>5.27</v>
      </c>
      <c r="I123" s="207">
        <f t="shared" si="12"/>
        <v>52.971019999999996</v>
      </c>
      <c r="J123" s="214">
        <f t="shared" si="13"/>
        <v>0.1642003099814011</v>
      </c>
      <c r="K123" s="218">
        <f t="shared" si="10"/>
        <v>3.733125</v>
      </c>
      <c r="L123" s="208">
        <f t="shared" si="11"/>
        <v>20.44716772486473</v>
      </c>
      <c r="M123" s="219">
        <v>59.73</v>
      </c>
    </row>
    <row r="124" spans="1:13" s="7" customFormat="1" ht="15">
      <c r="A124" s="193" t="s">
        <v>276</v>
      </c>
      <c r="B124" s="179">
        <v>800</v>
      </c>
      <c r="C124" s="284">
        <f>Volume!J124</f>
        <v>278.25</v>
      </c>
      <c r="D124" s="318">
        <v>32.96</v>
      </c>
      <c r="E124" s="206">
        <f t="shared" si="7"/>
        <v>26368</v>
      </c>
      <c r="F124" s="211">
        <f t="shared" si="8"/>
        <v>11.845462713387242</v>
      </c>
      <c r="G124" s="277">
        <f t="shared" si="9"/>
        <v>37498</v>
      </c>
      <c r="H124" s="275">
        <v>5</v>
      </c>
      <c r="I124" s="207">
        <f t="shared" si="12"/>
        <v>46.8725</v>
      </c>
      <c r="J124" s="214">
        <f t="shared" si="13"/>
        <v>0.16845462713387244</v>
      </c>
      <c r="K124" s="218">
        <f t="shared" si="10"/>
        <v>4.251761</v>
      </c>
      <c r="L124" s="208">
        <f t="shared" si="11"/>
        <v>23.287854088207226</v>
      </c>
      <c r="M124" s="203">
        <v>68.028176</v>
      </c>
    </row>
    <row r="125" spans="1:13" s="7" customFormat="1" ht="15">
      <c r="A125" s="193" t="s">
        <v>146</v>
      </c>
      <c r="B125" s="179">
        <v>8900</v>
      </c>
      <c r="C125" s="284">
        <f>Volume!J125</f>
        <v>41.85</v>
      </c>
      <c r="D125" s="318">
        <v>4.42</v>
      </c>
      <c r="E125" s="206">
        <f t="shared" si="7"/>
        <v>39338</v>
      </c>
      <c r="F125" s="211">
        <f t="shared" si="8"/>
        <v>10.561529271206691</v>
      </c>
      <c r="G125" s="277">
        <f t="shared" si="9"/>
        <v>57961.25</v>
      </c>
      <c r="H125" s="275">
        <v>5</v>
      </c>
      <c r="I125" s="207">
        <f t="shared" si="12"/>
        <v>6.5125</v>
      </c>
      <c r="J125" s="214">
        <f t="shared" si="13"/>
        <v>0.1556152927120669</v>
      </c>
      <c r="K125" s="218">
        <f t="shared" si="10"/>
        <v>2.374969</v>
      </c>
      <c r="L125" s="208">
        <f t="shared" si="11"/>
        <v>13.008240946754869</v>
      </c>
      <c r="M125" s="203">
        <v>37.999504</v>
      </c>
    </row>
    <row r="126" spans="1:13" s="8" customFormat="1" ht="15">
      <c r="A126" s="193" t="s">
        <v>8</v>
      </c>
      <c r="B126" s="179">
        <v>1600</v>
      </c>
      <c r="C126" s="284">
        <f>Volume!J126</f>
        <v>161.35</v>
      </c>
      <c r="D126" s="318">
        <v>17.59</v>
      </c>
      <c r="E126" s="206">
        <f t="shared" si="7"/>
        <v>28144</v>
      </c>
      <c r="F126" s="211">
        <f t="shared" si="8"/>
        <v>10.901766346451813</v>
      </c>
      <c r="G126" s="277">
        <f t="shared" si="9"/>
        <v>41052</v>
      </c>
      <c r="H126" s="275">
        <v>5</v>
      </c>
      <c r="I126" s="207">
        <f t="shared" si="12"/>
        <v>25.6575</v>
      </c>
      <c r="J126" s="214">
        <f t="shared" si="13"/>
        <v>0.15901766346451812</v>
      </c>
      <c r="K126" s="218">
        <f t="shared" si="10"/>
        <v>3.08584175</v>
      </c>
      <c r="L126" s="208">
        <f t="shared" si="11"/>
        <v>16.901851353662174</v>
      </c>
      <c r="M126" s="219">
        <v>49.373468</v>
      </c>
    </row>
    <row r="127" spans="1:13" s="7" customFormat="1" ht="15">
      <c r="A127" s="193" t="s">
        <v>295</v>
      </c>
      <c r="B127" s="179">
        <v>1000</v>
      </c>
      <c r="C127" s="284">
        <f>Volume!J127</f>
        <v>194.6</v>
      </c>
      <c r="D127" s="318">
        <v>25.21</v>
      </c>
      <c r="E127" s="206">
        <f t="shared" si="7"/>
        <v>25210</v>
      </c>
      <c r="F127" s="211">
        <f t="shared" si="8"/>
        <v>12.954779033915726</v>
      </c>
      <c r="G127" s="277">
        <f t="shared" si="9"/>
        <v>34940</v>
      </c>
      <c r="H127" s="275">
        <v>5</v>
      </c>
      <c r="I127" s="207">
        <f t="shared" si="12"/>
        <v>34.94</v>
      </c>
      <c r="J127" s="214">
        <f t="shared" si="13"/>
        <v>0.17954779033915724</v>
      </c>
      <c r="K127" s="218">
        <f t="shared" si="10"/>
        <v>3.7245764375</v>
      </c>
      <c r="L127" s="208">
        <f t="shared" si="11"/>
        <v>20.400345319709807</v>
      </c>
      <c r="M127" s="219">
        <v>59.593223</v>
      </c>
    </row>
    <row r="128" spans="1:13" s="7" customFormat="1" ht="15">
      <c r="A128" s="193" t="s">
        <v>179</v>
      </c>
      <c r="B128" s="179">
        <v>14000</v>
      </c>
      <c r="C128" s="284">
        <f>Volume!J128</f>
        <v>24.85</v>
      </c>
      <c r="D128" s="318">
        <v>4.52</v>
      </c>
      <c r="E128" s="206">
        <f t="shared" si="7"/>
        <v>63279.99999999999</v>
      </c>
      <c r="F128" s="211">
        <f t="shared" si="8"/>
        <v>18.189134808853115</v>
      </c>
      <c r="G128" s="277">
        <f t="shared" si="9"/>
        <v>80675</v>
      </c>
      <c r="H128" s="275">
        <v>5</v>
      </c>
      <c r="I128" s="207">
        <f t="shared" si="12"/>
        <v>5.7625</v>
      </c>
      <c r="J128" s="214">
        <f t="shared" si="13"/>
        <v>0.23189134808853118</v>
      </c>
      <c r="K128" s="218">
        <f t="shared" si="10"/>
        <v>4.830423125</v>
      </c>
      <c r="L128" s="208">
        <f t="shared" si="11"/>
        <v>26.45731707857097</v>
      </c>
      <c r="M128" s="203">
        <v>77.28677</v>
      </c>
    </row>
    <row r="129" spans="1:13" s="7" customFormat="1" ht="15">
      <c r="A129" s="193" t="s">
        <v>201</v>
      </c>
      <c r="B129" s="179">
        <v>1150</v>
      </c>
      <c r="C129" s="284">
        <f>Volume!J129</f>
        <v>291.95</v>
      </c>
      <c r="D129" s="318">
        <v>32.56</v>
      </c>
      <c r="E129" s="206">
        <f t="shared" si="7"/>
        <v>37444</v>
      </c>
      <c r="F129" s="211">
        <f t="shared" si="8"/>
        <v>11.152594622366845</v>
      </c>
      <c r="G129" s="277">
        <f t="shared" si="9"/>
        <v>54231.125</v>
      </c>
      <c r="H129" s="275">
        <v>5</v>
      </c>
      <c r="I129" s="207">
        <f t="shared" si="12"/>
        <v>47.1575</v>
      </c>
      <c r="J129" s="214">
        <f t="shared" si="13"/>
        <v>0.16152594622366845</v>
      </c>
      <c r="K129" s="218">
        <f t="shared" si="10"/>
        <v>2.0171535</v>
      </c>
      <c r="L129" s="208">
        <f t="shared" si="11"/>
        <v>11.04840473900497</v>
      </c>
      <c r="M129" s="219">
        <v>32.274456</v>
      </c>
    </row>
    <row r="130" spans="1:13" s="7" customFormat="1" ht="15">
      <c r="A130" s="193" t="s">
        <v>171</v>
      </c>
      <c r="B130" s="179">
        <v>1100</v>
      </c>
      <c r="C130" s="284">
        <f>Volume!J130</f>
        <v>390.75</v>
      </c>
      <c r="D130" s="318">
        <v>49.93</v>
      </c>
      <c r="E130" s="206">
        <f t="shared" si="7"/>
        <v>54923</v>
      </c>
      <c r="F130" s="211">
        <f t="shared" si="8"/>
        <v>12.777991042866283</v>
      </c>
      <c r="G130" s="277">
        <f t="shared" si="9"/>
        <v>76414.25</v>
      </c>
      <c r="H130" s="275">
        <v>5</v>
      </c>
      <c r="I130" s="207">
        <f t="shared" si="12"/>
        <v>69.4675</v>
      </c>
      <c r="J130" s="214">
        <f t="shared" si="13"/>
        <v>0.17777991042866284</v>
      </c>
      <c r="K130" s="218">
        <f t="shared" si="10"/>
        <v>5.126053</v>
      </c>
      <c r="L130" s="208">
        <f t="shared" si="11"/>
        <v>28.076548590670292</v>
      </c>
      <c r="M130" s="219">
        <v>82.016848</v>
      </c>
    </row>
    <row r="131" spans="1:13" s="7" customFormat="1" ht="15">
      <c r="A131" s="193" t="s">
        <v>147</v>
      </c>
      <c r="B131" s="179">
        <v>5900</v>
      </c>
      <c r="C131" s="284">
        <f>Volume!J131</f>
        <v>78.4</v>
      </c>
      <c r="D131" s="318">
        <v>7.44</v>
      </c>
      <c r="E131" s="206">
        <f t="shared" si="7"/>
        <v>43896</v>
      </c>
      <c r="F131" s="211">
        <f t="shared" si="8"/>
        <v>9.489795918367347</v>
      </c>
      <c r="G131" s="277">
        <f t="shared" si="9"/>
        <v>67024</v>
      </c>
      <c r="H131" s="275">
        <v>5</v>
      </c>
      <c r="I131" s="207">
        <f t="shared" si="12"/>
        <v>11.36</v>
      </c>
      <c r="J131" s="214">
        <f t="shared" si="13"/>
        <v>0.14489795918367346</v>
      </c>
      <c r="K131" s="218">
        <f t="shared" si="10"/>
        <v>2.434076625</v>
      </c>
      <c r="L131" s="208">
        <f t="shared" si="11"/>
        <v>13.331986742085432</v>
      </c>
      <c r="M131" s="203">
        <v>38.945226</v>
      </c>
    </row>
    <row r="132" spans="1:13" s="8" customFormat="1" ht="15">
      <c r="A132" s="193" t="s">
        <v>148</v>
      </c>
      <c r="B132" s="179">
        <v>1045</v>
      </c>
      <c r="C132" s="284">
        <f>Volume!J132</f>
        <v>290</v>
      </c>
      <c r="D132" s="318">
        <v>34.87</v>
      </c>
      <c r="E132" s="206">
        <f t="shared" si="7"/>
        <v>36439.149999999994</v>
      </c>
      <c r="F132" s="211">
        <f t="shared" si="8"/>
        <v>12.024137931034481</v>
      </c>
      <c r="G132" s="277">
        <f t="shared" si="9"/>
        <v>51591.649999999994</v>
      </c>
      <c r="H132" s="275">
        <v>5</v>
      </c>
      <c r="I132" s="207">
        <f t="shared" si="12"/>
        <v>49.37</v>
      </c>
      <c r="J132" s="214">
        <f t="shared" si="13"/>
        <v>0.17024137931034483</v>
      </c>
      <c r="K132" s="218">
        <f t="shared" si="10"/>
        <v>2.707522625</v>
      </c>
      <c r="L132" s="208">
        <f t="shared" si="11"/>
        <v>14.82971216668101</v>
      </c>
      <c r="M132" s="219">
        <v>43.320362</v>
      </c>
    </row>
    <row r="133" spans="1:13" s="7" customFormat="1" ht="15">
      <c r="A133" s="193" t="s">
        <v>122</v>
      </c>
      <c r="B133" s="179">
        <v>1625</v>
      </c>
      <c r="C133" s="284">
        <f>Volume!J133</f>
        <v>156.25</v>
      </c>
      <c r="D133" s="188">
        <v>16.79</v>
      </c>
      <c r="E133" s="206">
        <f t="shared" si="7"/>
        <v>27283.75</v>
      </c>
      <c r="F133" s="211">
        <f t="shared" si="8"/>
        <v>10.7456</v>
      </c>
      <c r="G133" s="277">
        <f t="shared" si="9"/>
        <v>39979.0625</v>
      </c>
      <c r="H133" s="275">
        <v>5</v>
      </c>
      <c r="I133" s="207">
        <f t="shared" si="12"/>
        <v>24.6025</v>
      </c>
      <c r="J133" s="214">
        <f t="shared" si="13"/>
        <v>0.15745599999999998</v>
      </c>
      <c r="K133" s="218">
        <f t="shared" si="10"/>
        <v>2.459864</v>
      </c>
      <c r="L133" s="208">
        <f t="shared" si="11"/>
        <v>13.47323001194888</v>
      </c>
      <c r="M133" s="203">
        <v>39.357824</v>
      </c>
    </row>
    <row r="134" spans="1:13" s="7" customFormat="1" ht="15">
      <c r="A134" s="193" t="s">
        <v>36</v>
      </c>
      <c r="B134" s="179">
        <v>225</v>
      </c>
      <c r="C134" s="284">
        <f>Volume!J134</f>
        <v>895.6</v>
      </c>
      <c r="D134" s="318">
        <v>94.59</v>
      </c>
      <c r="E134" s="206">
        <f t="shared" si="7"/>
        <v>21282.75</v>
      </c>
      <c r="F134" s="211">
        <f t="shared" si="8"/>
        <v>10.561634658329613</v>
      </c>
      <c r="G134" s="277">
        <f t="shared" si="9"/>
        <v>31358.25</v>
      </c>
      <c r="H134" s="275">
        <v>5</v>
      </c>
      <c r="I134" s="207">
        <f t="shared" si="12"/>
        <v>139.37</v>
      </c>
      <c r="J134" s="214">
        <f t="shared" si="13"/>
        <v>0.15561634658329612</v>
      </c>
      <c r="K134" s="218">
        <f t="shared" si="10"/>
        <v>2.0521785</v>
      </c>
      <c r="L134" s="208">
        <f t="shared" si="11"/>
        <v>11.240244564771157</v>
      </c>
      <c r="M134" s="203">
        <v>32.834856</v>
      </c>
    </row>
    <row r="135" spans="1:13" s="7" customFormat="1" ht="15">
      <c r="A135" s="193" t="s">
        <v>172</v>
      </c>
      <c r="B135" s="179">
        <v>1050</v>
      </c>
      <c r="C135" s="284">
        <f>Volume!J135</f>
        <v>243.85</v>
      </c>
      <c r="D135" s="318">
        <v>25.83</v>
      </c>
      <c r="E135" s="206">
        <f t="shared" si="7"/>
        <v>27121.5</v>
      </c>
      <c r="F135" s="211">
        <f t="shared" si="8"/>
        <v>10.59257740414189</v>
      </c>
      <c r="G135" s="277">
        <f t="shared" si="9"/>
        <v>39923.625</v>
      </c>
      <c r="H135" s="275">
        <v>5</v>
      </c>
      <c r="I135" s="207">
        <f t="shared" si="12"/>
        <v>38.0225</v>
      </c>
      <c r="J135" s="214">
        <f t="shared" si="13"/>
        <v>0.1559257740414189</v>
      </c>
      <c r="K135" s="218">
        <f t="shared" si="10"/>
        <v>1.997347125</v>
      </c>
      <c r="L135" s="208">
        <f t="shared" si="11"/>
        <v>10.939920755305907</v>
      </c>
      <c r="M135" s="203">
        <v>31.957554</v>
      </c>
    </row>
    <row r="136" spans="1:13" s="8" customFormat="1" ht="15">
      <c r="A136" s="193" t="s">
        <v>80</v>
      </c>
      <c r="B136" s="179">
        <v>1200</v>
      </c>
      <c r="C136" s="284">
        <f>Volume!J136</f>
        <v>259.15</v>
      </c>
      <c r="D136" s="318">
        <v>35.35</v>
      </c>
      <c r="E136" s="206">
        <f t="shared" si="7"/>
        <v>42420</v>
      </c>
      <c r="F136" s="211">
        <f t="shared" si="8"/>
        <v>13.64074860119622</v>
      </c>
      <c r="G136" s="277">
        <f t="shared" si="9"/>
        <v>61607.466</v>
      </c>
      <c r="H136" s="275">
        <v>6.17</v>
      </c>
      <c r="I136" s="207">
        <f t="shared" si="12"/>
        <v>51.339555</v>
      </c>
      <c r="J136" s="214">
        <f t="shared" si="13"/>
        <v>0.19810748601196218</v>
      </c>
      <c r="K136" s="218">
        <f t="shared" si="10"/>
        <v>2.7736788125</v>
      </c>
      <c r="L136" s="208">
        <f t="shared" si="11"/>
        <v>15.192064528803922</v>
      </c>
      <c r="M136" s="219">
        <v>44.378861</v>
      </c>
    </row>
    <row r="137" spans="1:13" s="8" customFormat="1" ht="15">
      <c r="A137" s="193" t="s">
        <v>416</v>
      </c>
      <c r="B137" s="179">
        <v>500</v>
      </c>
      <c r="C137" s="284">
        <f>Volume!J137</f>
        <v>522.9</v>
      </c>
      <c r="D137" s="318">
        <v>54.38</v>
      </c>
      <c r="E137" s="206">
        <f aca="true" t="shared" si="14" ref="E137:E196">D137*B137</f>
        <v>27190</v>
      </c>
      <c r="F137" s="211">
        <f aca="true" t="shared" si="15" ref="F137:F196">D137/C137*100</f>
        <v>10.399694014151846</v>
      </c>
      <c r="G137" s="277">
        <f aca="true" t="shared" si="16" ref="G137:G196">(B137*C137)*H137%+E137</f>
        <v>40262.5</v>
      </c>
      <c r="H137" s="275">
        <v>5</v>
      </c>
      <c r="I137" s="207">
        <f t="shared" si="12"/>
        <v>80.525</v>
      </c>
      <c r="J137" s="214">
        <f t="shared" si="13"/>
        <v>0.15399694014151846</v>
      </c>
      <c r="K137" s="218">
        <f aca="true" t="shared" si="17" ref="K137:K196">M137/16</f>
        <v>2.3875</v>
      </c>
      <c r="L137" s="208">
        <f aca="true" t="shared" si="18" ref="L137:L196">K137*SQRT(30)</f>
        <v>13.076876060435842</v>
      </c>
      <c r="M137" s="219">
        <v>38.2</v>
      </c>
    </row>
    <row r="138" spans="1:13" s="8" customFormat="1" ht="15">
      <c r="A138" s="193" t="s">
        <v>273</v>
      </c>
      <c r="B138" s="179">
        <v>700</v>
      </c>
      <c r="C138" s="284">
        <f>Volume!J138</f>
        <v>371.75</v>
      </c>
      <c r="D138" s="318">
        <v>51.72</v>
      </c>
      <c r="E138" s="206">
        <f t="shared" si="14"/>
        <v>36204</v>
      </c>
      <c r="F138" s="211">
        <f t="shared" si="15"/>
        <v>13.912575655682582</v>
      </c>
      <c r="G138" s="277">
        <f t="shared" si="16"/>
        <v>49215.25</v>
      </c>
      <c r="H138" s="275">
        <v>5</v>
      </c>
      <c r="I138" s="207">
        <f aca="true" t="shared" si="19" ref="I138:I196">G138/B138</f>
        <v>70.3075</v>
      </c>
      <c r="J138" s="214">
        <f aca="true" t="shared" si="20" ref="J138:J196">I138/C138</f>
        <v>0.18912575655682584</v>
      </c>
      <c r="K138" s="218">
        <f t="shared" si="17"/>
        <v>4.01060875</v>
      </c>
      <c r="L138" s="208">
        <f t="shared" si="18"/>
        <v>21.967008817025974</v>
      </c>
      <c r="M138" s="219">
        <v>64.16974</v>
      </c>
    </row>
    <row r="139" spans="1:13" s="8" customFormat="1" ht="15">
      <c r="A139" s="193" t="s">
        <v>417</v>
      </c>
      <c r="B139" s="179">
        <v>500</v>
      </c>
      <c r="C139" s="284">
        <f>Volume!J139</f>
        <v>466.3</v>
      </c>
      <c r="D139" s="318">
        <v>61.76</v>
      </c>
      <c r="E139" s="206">
        <f t="shared" si="14"/>
        <v>30880</v>
      </c>
      <c r="F139" s="211">
        <f t="shared" si="15"/>
        <v>13.244692258202873</v>
      </c>
      <c r="G139" s="277">
        <f t="shared" si="16"/>
        <v>42537.5</v>
      </c>
      <c r="H139" s="275">
        <v>5</v>
      </c>
      <c r="I139" s="207">
        <f t="shared" si="19"/>
        <v>85.075</v>
      </c>
      <c r="J139" s="214">
        <f t="shared" si="20"/>
        <v>0.18244692258202874</v>
      </c>
      <c r="K139" s="218">
        <f t="shared" si="17"/>
        <v>4.105</v>
      </c>
      <c r="L139" s="208">
        <f t="shared" si="18"/>
        <v>22.484010985587073</v>
      </c>
      <c r="M139" s="219">
        <v>65.68</v>
      </c>
    </row>
    <row r="140" spans="1:13" s="7" customFormat="1" ht="15">
      <c r="A140" s="193" t="s">
        <v>223</v>
      </c>
      <c r="B140" s="179">
        <v>650</v>
      </c>
      <c r="C140" s="284">
        <f>Volume!J140</f>
        <v>520.15</v>
      </c>
      <c r="D140" s="318">
        <v>61.19</v>
      </c>
      <c r="E140" s="206">
        <f t="shared" si="14"/>
        <v>39773.5</v>
      </c>
      <c r="F140" s="211">
        <f t="shared" si="15"/>
        <v>11.76391425550322</v>
      </c>
      <c r="G140" s="277">
        <f t="shared" si="16"/>
        <v>56678.375</v>
      </c>
      <c r="H140" s="275">
        <v>5</v>
      </c>
      <c r="I140" s="207">
        <f t="shared" si="19"/>
        <v>87.1975</v>
      </c>
      <c r="J140" s="214">
        <f t="shared" si="20"/>
        <v>0.1676391425550322</v>
      </c>
      <c r="K140" s="218">
        <f t="shared" si="17"/>
        <v>1.8793898125</v>
      </c>
      <c r="L140" s="208">
        <f t="shared" si="18"/>
        <v>10.293841946516546</v>
      </c>
      <c r="M140" s="219">
        <v>30.070237</v>
      </c>
    </row>
    <row r="141" spans="1:13" s="7" customFormat="1" ht="15">
      <c r="A141" s="193" t="s">
        <v>418</v>
      </c>
      <c r="B141" s="179">
        <v>550</v>
      </c>
      <c r="C141" s="284">
        <f>Volume!J141</f>
        <v>513.15</v>
      </c>
      <c r="D141" s="318">
        <v>77.4</v>
      </c>
      <c r="E141" s="206">
        <f t="shared" si="14"/>
        <v>42570</v>
      </c>
      <c r="F141" s="211">
        <f t="shared" si="15"/>
        <v>15.083308973984217</v>
      </c>
      <c r="G141" s="277">
        <f t="shared" si="16"/>
        <v>56822.74125</v>
      </c>
      <c r="H141" s="275">
        <v>5.05</v>
      </c>
      <c r="I141" s="207">
        <f t="shared" si="19"/>
        <v>103.314075</v>
      </c>
      <c r="J141" s="214">
        <f t="shared" si="20"/>
        <v>0.20133308973984215</v>
      </c>
      <c r="K141" s="218">
        <f t="shared" si="17"/>
        <v>3.664375</v>
      </c>
      <c r="L141" s="208">
        <f t="shared" si="18"/>
        <v>20.07060846657993</v>
      </c>
      <c r="M141" s="219">
        <v>58.63</v>
      </c>
    </row>
    <row r="142" spans="1:13" s="7" customFormat="1" ht="15">
      <c r="A142" s="193" t="s">
        <v>419</v>
      </c>
      <c r="B142" s="179">
        <v>4400</v>
      </c>
      <c r="C142" s="284">
        <f>Volume!J142</f>
        <v>62.2</v>
      </c>
      <c r="D142" s="318">
        <v>6.73</v>
      </c>
      <c r="E142" s="206">
        <f t="shared" si="14"/>
        <v>29612.000000000004</v>
      </c>
      <c r="F142" s="211">
        <f t="shared" si="15"/>
        <v>10.819935691318328</v>
      </c>
      <c r="G142" s="277">
        <f t="shared" si="16"/>
        <v>43296</v>
      </c>
      <c r="H142" s="275">
        <v>5</v>
      </c>
      <c r="I142" s="207">
        <f t="shared" si="19"/>
        <v>9.84</v>
      </c>
      <c r="J142" s="214">
        <f t="shared" si="20"/>
        <v>0.15819935691318326</v>
      </c>
      <c r="K142" s="218">
        <f t="shared" si="17"/>
        <v>1.765</v>
      </c>
      <c r="L142" s="208">
        <f t="shared" si="18"/>
        <v>9.667303139966181</v>
      </c>
      <c r="M142" s="219">
        <v>28.24</v>
      </c>
    </row>
    <row r="143" spans="1:13" s="7" customFormat="1" ht="15">
      <c r="A143" s="193" t="s">
        <v>391</v>
      </c>
      <c r="B143" s="179">
        <v>2400</v>
      </c>
      <c r="C143" s="284">
        <f>Volume!J143</f>
        <v>193.2</v>
      </c>
      <c r="D143" s="318">
        <v>35.52</v>
      </c>
      <c r="E143" s="206">
        <f t="shared" si="14"/>
        <v>85248.00000000001</v>
      </c>
      <c r="F143" s="211">
        <f t="shared" si="15"/>
        <v>18.385093167701864</v>
      </c>
      <c r="G143" s="277">
        <f t="shared" si="16"/>
        <v>108432.00000000001</v>
      </c>
      <c r="H143" s="275">
        <v>5</v>
      </c>
      <c r="I143" s="207">
        <f t="shared" si="19"/>
        <v>45.18000000000001</v>
      </c>
      <c r="J143" s="214">
        <f t="shared" si="20"/>
        <v>0.23385093167701868</v>
      </c>
      <c r="K143" s="218">
        <f t="shared" si="17"/>
        <v>1.633125</v>
      </c>
      <c r="L143" s="208">
        <f t="shared" si="18"/>
        <v>8.944994017256244</v>
      </c>
      <c r="M143" s="219">
        <v>26.13</v>
      </c>
    </row>
    <row r="144" spans="1:13" s="7" customFormat="1" ht="15">
      <c r="A144" s="193" t="s">
        <v>81</v>
      </c>
      <c r="B144" s="179">
        <v>600</v>
      </c>
      <c r="C144" s="284">
        <f>Volume!J144</f>
        <v>580.4</v>
      </c>
      <c r="D144" s="318">
        <v>64.61</v>
      </c>
      <c r="E144" s="206">
        <f t="shared" si="14"/>
        <v>38766</v>
      </c>
      <c r="F144" s="211">
        <f t="shared" si="15"/>
        <v>11.131977946243971</v>
      </c>
      <c r="G144" s="277">
        <f t="shared" si="16"/>
        <v>56178</v>
      </c>
      <c r="H144" s="275">
        <v>5</v>
      </c>
      <c r="I144" s="207">
        <f t="shared" si="19"/>
        <v>93.63</v>
      </c>
      <c r="J144" s="214">
        <f t="shared" si="20"/>
        <v>0.1613197794624397</v>
      </c>
      <c r="K144" s="218">
        <f t="shared" si="17"/>
        <v>2.51191575</v>
      </c>
      <c r="L144" s="208">
        <f t="shared" si="18"/>
        <v>13.758329188275075</v>
      </c>
      <c r="M144" s="219">
        <v>40.190652</v>
      </c>
    </row>
    <row r="145" spans="1:13" s="7" customFormat="1" ht="15">
      <c r="A145" s="193" t="s">
        <v>224</v>
      </c>
      <c r="B145" s="179">
        <v>1400</v>
      </c>
      <c r="C145" s="284">
        <f>Volume!J145</f>
        <v>135.95</v>
      </c>
      <c r="D145" s="318">
        <v>16.08</v>
      </c>
      <c r="E145" s="206">
        <f t="shared" si="14"/>
        <v>22511.999999999996</v>
      </c>
      <c r="F145" s="211">
        <f t="shared" si="15"/>
        <v>11.827877896285399</v>
      </c>
      <c r="G145" s="277">
        <f t="shared" si="16"/>
        <v>32028.499999999993</v>
      </c>
      <c r="H145" s="275">
        <v>5</v>
      </c>
      <c r="I145" s="207">
        <f t="shared" si="19"/>
        <v>22.877499999999994</v>
      </c>
      <c r="J145" s="214">
        <f t="shared" si="20"/>
        <v>0.16827877896285395</v>
      </c>
      <c r="K145" s="218">
        <f t="shared" si="17"/>
        <v>5.248554375</v>
      </c>
      <c r="L145" s="208">
        <f t="shared" si="18"/>
        <v>28.74751625479929</v>
      </c>
      <c r="M145" s="219">
        <v>83.97687</v>
      </c>
    </row>
    <row r="146" spans="1:13" s="8" customFormat="1" ht="15">
      <c r="A146" s="193" t="s">
        <v>296</v>
      </c>
      <c r="B146" s="179">
        <v>2200</v>
      </c>
      <c r="C146" s="284">
        <f>Volume!J146</f>
        <v>232.2</v>
      </c>
      <c r="D146" s="318">
        <v>24.22</v>
      </c>
      <c r="E146" s="206">
        <f t="shared" si="14"/>
        <v>53284</v>
      </c>
      <c r="F146" s="211">
        <f t="shared" si="15"/>
        <v>10.430663221360897</v>
      </c>
      <c r="G146" s="277">
        <f t="shared" si="16"/>
        <v>78826</v>
      </c>
      <c r="H146" s="275">
        <v>5</v>
      </c>
      <c r="I146" s="207">
        <f t="shared" si="19"/>
        <v>35.83</v>
      </c>
      <c r="J146" s="214">
        <f t="shared" si="20"/>
        <v>0.15430663221360896</v>
      </c>
      <c r="K146" s="218">
        <f t="shared" si="17"/>
        <v>3.8582565</v>
      </c>
      <c r="L146" s="208">
        <f t="shared" si="18"/>
        <v>21.13254117690931</v>
      </c>
      <c r="M146" s="219">
        <v>61.732104</v>
      </c>
    </row>
    <row r="147" spans="1:13" s="8" customFormat="1" ht="15">
      <c r="A147" s="193" t="s">
        <v>225</v>
      </c>
      <c r="B147" s="179">
        <v>1500</v>
      </c>
      <c r="C147" s="284">
        <f>Volume!J147</f>
        <v>272.45</v>
      </c>
      <c r="D147" s="318">
        <v>34.35</v>
      </c>
      <c r="E147" s="206">
        <f t="shared" si="14"/>
        <v>51525</v>
      </c>
      <c r="F147" s="211">
        <f t="shared" si="15"/>
        <v>12.607817948247385</v>
      </c>
      <c r="G147" s="277">
        <f t="shared" si="16"/>
        <v>71958.75</v>
      </c>
      <c r="H147" s="275">
        <v>5</v>
      </c>
      <c r="I147" s="207">
        <f t="shared" si="19"/>
        <v>47.9725</v>
      </c>
      <c r="J147" s="214">
        <f t="shared" si="20"/>
        <v>0.17607817948247384</v>
      </c>
      <c r="K147" s="218">
        <f t="shared" si="17"/>
        <v>3.464519875</v>
      </c>
      <c r="L147" s="208">
        <f t="shared" si="18"/>
        <v>18.975956864624784</v>
      </c>
      <c r="M147" s="219">
        <v>55.432318</v>
      </c>
    </row>
    <row r="148" spans="1:13" s="8" customFormat="1" ht="15">
      <c r="A148" s="193" t="s">
        <v>420</v>
      </c>
      <c r="B148" s="179">
        <v>550</v>
      </c>
      <c r="C148" s="284">
        <f>Volume!J148</f>
        <v>560.7</v>
      </c>
      <c r="D148" s="318">
        <v>60.21</v>
      </c>
      <c r="E148" s="206">
        <f t="shared" si="14"/>
        <v>33115.5</v>
      </c>
      <c r="F148" s="211">
        <f t="shared" si="15"/>
        <v>10.73836276083467</v>
      </c>
      <c r="G148" s="277">
        <f t="shared" si="16"/>
        <v>50200.028999999995</v>
      </c>
      <c r="H148" s="275">
        <v>5.54</v>
      </c>
      <c r="I148" s="207">
        <f t="shared" si="19"/>
        <v>91.27278</v>
      </c>
      <c r="J148" s="214">
        <f t="shared" si="20"/>
        <v>0.1627836276083467</v>
      </c>
      <c r="K148" s="218">
        <f t="shared" si="17"/>
        <v>3.9425</v>
      </c>
      <c r="L148" s="208">
        <f t="shared" si="18"/>
        <v>21.593961829641174</v>
      </c>
      <c r="M148" s="219">
        <v>63.08</v>
      </c>
    </row>
    <row r="149" spans="1:13" s="8" customFormat="1" ht="15">
      <c r="A149" s="193" t="s">
        <v>226</v>
      </c>
      <c r="B149" s="179">
        <v>800</v>
      </c>
      <c r="C149" s="284">
        <f>Volume!J149</f>
        <v>351.05</v>
      </c>
      <c r="D149" s="318">
        <v>37.39</v>
      </c>
      <c r="E149" s="206">
        <f t="shared" si="14"/>
        <v>29912</v>
      </c>
      <c r="F149" s="211">
        <f t="shared" si="15"/>
        <v>10.650904429568438</v>
      </c>
      <c r="G149" s="277">
        <f t="shared" si="16"/>
        <v>43954</v>
      </c>
      <c r="H149" s="275">
        <v>5</v>
      </c>
      <c r="I149" s="207">
        <f t="shared" si="19"/>
        <v>54.9425</v>
      </c>
      <c r="J149" s="214">
        <f t="shared" si="20"/>
        <v>0.15650904429568438</v>
      </c>
      <c r="K149" s="218">
        <f t="shared" si="17"/>
        <v>1.9583809375</v>
      </c>
      <c r="L149" s="208">
        <f t="shared" si="18"/>
        <v>10.726494156568648</v>
      </c>
      <c r="M149" s="219">
        <v>31.334095</v>
      </c>
    </row>
    <row r="150" spans="1:13" s="8" customFormat="1" ht="15">
      <c r="A150" s="193" t="s">
        <v>233</v>
      </c>
      <c r="B150" s="179">
        <v>700</v>
      </c>
      <c r="C150" s="284">
        <f>Volume!J150</f>
        <v>578.85</v>
      </c>
      <c r="D150" s="318">
        <v>61.11</v>
      </c>
      <c r="E150" s="206">
        <f t="shared" si="14"/>
        <v>42777</v>
      </c>
      <c r="F150" s="211">
        <f t="shared" si="15"/>
        <v>10.55713915522156</v>
      </c>
      <c r="G150" s="277">
        <f t="shared" si="16"/>
        <v>63036.75</v>
      </c>
      <c r="H150" s="275">
        <v>5</v>
      </c>
      <c r="I150" s="207">
        <f t="shared" si="19"/>
        <v>90.0525</v>
      </c>
      <c r="J150" s="214">
        <f t="shared" si="20"/>
        <v>0.15557139155221558</v>
      </c>
      <c r="K150" s="218">
        <f t="shared" si="17"/>
        <v>3.2285920625</v>
      </c>
      <c r="L150" s="208">
        <f t="shared" si="18"/>
        <v>17.683727016133794</v>
      </c>
      <c r="M150" s="219">
        <v>51.657473</v>
      </c>
    </row>
    <row r="151" spans="1:13" s="8" customFormat="1" ht="15">
      <c r="A151" s="193" t="s">
        <v>98</v>
      </c>
      <c r="B151" s="179">
        <v>550</v>
      </c>
      <c r="C151" s="284">
        <f>Volume!J151</f>
        <v>686</v>
      </c>
      <c r="D151" s="318">
        <v>93</v>
      </c>
      <c r="E151" s="206">
        <f t="shared" si="14"/>
        <v>51150</v>
      </c>
      <c r="F151" s="211">
        <f t="shared" si="15"/>
        <v>13.556851311953352</v>
      </c>
      <c r="G151" s="277">
        <f t="shared" si="16"/>
        <v>70015</v>
      </c>
      <c r="H151" s="275">
        <v>5</v>
      </c>
      <c r="I151" s="207">
        <f t="shared" si="19"/>
        <v>127.3</v>
      </c>
      <c r="J151" s="214">
        <f t="shared" si="20"/>
        <v>0.1855685131195335</v>
      </c>
      <c r="K151" s="218">
        <f t="shared" si="17"/>
        <v>2.1281904375</v>
      </c>
      <c r="L151" s="208">
        <f t="shared" si="18"/>
        <v>11.656579092855383</v>
      </c>
      <c r="M151" s="219">
        <v>34.051047</v>
      </c>
    </row>
    <row r="152" spans="1:13" s="8" customFormat="1" ht="15">
      <c r="A152" s="193" t="s">
        <v>149</v>
      </c>
      <c r="B152" s="179">
        <v>550</v>
      </c>
      <c r="C152" s="284">
        <f>Volume!J152</f>
        <v>1177.35</v>
      </c>
      <c r="D152" s="318">
        <v>125.94</v>
      </c>
      <c r="E152" s="206">
        <f t="shared" si="14"/>
        <v>69267</v>
      </c>
      <c r="F152" s="211">
        <f t="shared" si="15"/>
        <v>10.696904064212003</v>
      </c>
      <c r="G152" s="277">
        <f t="shared" si="16"/>
        <v>101644.125</v>
      </c>
      <c r="H152" s="275">
        <v>5</v>
      </c>
      <c r="I152" s="207">
        <f t="shared" si="19"/>
        <v>184.8075</v>
      </c>
      <c r="J152" s="214">
        <f t="shared" si="20"/>
        <v>0.15696904064212003</v>
      </c>
      <c r="K152" s="218">
        <f t="shared" si="17"/>
        <v>2.62415325</v>
      </c>
      <c r="L152" s="208">
        <f t="shared" si="18"/>
        <v>14.373079293754936</v>
      </c>
      <c r="M152" s="219">
        <v>41.986452</v>
      </c>
    </row>
    <row r="153" spans="1:13" s="8" customFormat="1" ht="15">
      <c r="A153" s="193" t="s">
        <v>202</v>
      </c>
      <c r="B153" s="179">
        <v>150</v>
      </c>
      <c r="C153" s="284">
        <f>Volume!J153</f>
        <v>1892.8</v>
      </c>
      <c r="D153" s="318">
        <v>194.8</v>
      </c>
      <c r="E153" s="206">
        <f t="shared" si="14"/>
        <v>29220</v>
      </c>
      <c r="F153" s="211">
        <f t="shared" si="15"/>
        <v>10.2916314454776</v>
      </c>
      <c r="G153" s="277">
        <f t="shared" si="16"/>
        <v>43416</v>
      </c>
      <c r="H153" s="275">
        <v>5</v>
      </c>
      <c r="I153" s="207">
        <f t="shared" si="19"/>
        <v>289.44</v>
      </c>
      <c r="J153" s="214">
        <f t="shared" si="20"/>
        <v>0.152916314454776</v>
      </c>
      <c r="K153" s="218">
        <f t="shared" si="17"/>
        <v>1.562628125</v>
      </c>
      <c r="L153" s="208">
        <f t="shared" si="18"/>
        <v>8.558866730545024</v>
      </c>
      <c r="M153" s="219">
        <v>25.00205</v>
      </c>
    </row>
    <row r="154" spans="1:13" s="8" customFormat="1" ht="15">
      <c r="A154" s="193" t="s">
        <v>297</v>
      </c>
      <c r="B154" s="179">
        <v>1000</v>
      </c>
      <c r="C154" s="284">
        <f>Volume!J154</f>
        <v>619.05</v>
      </c>
      <c r="D154" s="318">
        <v>84.26</v>
      </c>
      <c r="E154" s="206">
        <f t="shared" si="14"/>
        <v>84260</v>
      </c>
      <c r="F154" s="211">
        <f t="shared" si="15"/>
        <v>13.611178418544545</v>
      </c>
      <c r="G154" s="277">
        <f t="shared" si="16"/>
        <v>115212.5</v>
      </c>
      <c r="H154" s="275">
        <v>5</v>
      </c>
      <c r="I154" s="207">
        <f t="shared" si="19"/>
        <v>115.2125</v>
      </c>
      <c r="J154" s="214">
        <f t="shared" si="20"/>
        <v>0.18611178418544547</v>
      </c>
      <c r="K154" s="218">
        <f t="shared" si="17"/>
        <v>4.4539804375</v>
      </c>
      <c r="L154" s="208">
        <f t="shared" si="18"/>
        <v>24.39545556305479</v>
      </c>
      <c r="M154" s="219">
        <v>71.263687</v>
      </c>
    </row>
    <row r="155" spans="1:13" s="8" customFormat="1" ht="15">
      <c r="A155" s="193" t="s">
        <v>421</v>
      </c>
      <c r="B155" s="179">
        <v>7150</v>
      </c>
      <c r="C155" s="284">
        <f>Volume!J155</f>
        <v>42.95</v>
      </c>
      <c r="D155" s="318">
        <v>6.13</v>
      </c>
      <c r="E155" s="206">
        <f t="shared" si="14"/>
        <v>43829.5</v>
      </c>
      <c r="F155" s="211">
        <f t="shared" si="15"/>
        <v>14.272409778812573</v>
      </c>
      <c r="G155" s="277">
        <f t="shared" si="16"/>
        <v>59184.125</v>
      </c>
      <c r="H155" s="275">
        <v>5</v>
      </c>
      <c r="I155" s="207">
        <f t="shared" si="19"/>
        <v>8.2775</v>
      </c>
      <c r="J155" s="214">
        <f t="shared" si="20"/>
        <v>0.19272409778812571</v>
      </c>
      <c r="K155" s="218">
        <f t="shared" si="17"/>
        <v>3.78125</v>
      </c>
      <c r="L155" s="208">
        <f t="shared" si="18"/>
        <v>20.710759205664093</v>
      </c>
      <c r="M155" s="219">
        <v>60.5</v>
      </c>
    </row>
    <row r="156" spans="1:13" s="8" customFormat="1" ht="15">
      <c r="A156" s="193" t="s">
        <v>422</v>
      </c>
      <c r="B156" s="179">
        <v>450</v>
      </c>
      <c r="C156" s="284">
        <f>Volume!J156</f>
        <v>461.7</v>
      </c>
      <c r="D156" s="318">
        <v>50.96</v>
      </c>
      <c r="E156" s="206">
        <f t="shared" si="14"/>
        <v>22932</v>
      </c>
      <c r="F156" s="211">
        <f t="shared" si="15"/>
        <v>11.037470218756768</v>
      </c>
      <c r="G156" s="277">
        <f t="shared" si="16"/>
        <v>34255.1925</v>
      </c>
      <c r="H156" s="275">
        <v>5.45</v>
      </c>
      <c r="I156" s="207">
        <f t="shared" si="19"/>
        <v>76.12265</v>
      </c>
      <c r="J156" s="214">
        <f t="shared" si="20"/>
        <v>0.16487470218756767</v>
      </c>
      <c r="K156" s="218">
        <f t="shared" si="17"/>
        <v>4.91125</v>
      </c>
      <c r="L156" s="208">
        <f t="shared" si="18"/>
        <v>26.900024105472472</v>
      </c>
      <c r="M156" s="219">
        <v>78.58</v>
      </c>
    </row>
    <row r="157" spans="1:13" s="8" customFormat="1" ht="15">
      <c r="A157" s="193" t="s">
        <v>215</v>
      </c>
      <c r="B157" s="179">
        <v>3350</v>
      </c>
      <c r="C157" s="284">
        <f>Volume!J157</f>
        <v>117.5</v>
      </c>
      <c r="D157" s="318">
        <v>12.26</v>
      </c>
      <c r="E157" s="206">
        <f t="shared" si="14"/>
        <v>41071</v>
      </c>
      <c r="F157" s="211">
        <f t="shared" si="15"/>
        <v>10.434042553191489</v>
      </c>
      <c r="G157" s="277">
        <f t="shared" si="16"/>
        <v>60752.25</v>
      </c>
      <c r="H157" s="275">
        <v>5</v>
      </c>
      <c r="I157" s="207">
        <f t="shared" si="19"/>
        <v>18.135</v>
      </c>
      <c r="J157" s="214">
        <f t="shared" si="20"/>
        <v>0.1543404255319149</v>
      </c>
      <c r="K157" s="218">
        <f t="shared" si="17"/>
        <v>1.2383084375</v>
      </c>
      <c r="L157" s="208">
        <f t="shared" si="18"/>
        <v>6.7824946436772615</v>
      </c>
      <c r="M157" s="219">
        <v>19.812935</v>
      </c>
    </row>
    <row r="158" spans="1:13" s="8" customFormat="1" ht="15">
      <c r="A158" s="193" t="s">
        <v>234</v>
      </c>
      <c r="B158" s="179">
        <v>2700</v>
      </c>
      <c r="C158" s="284">
        <f>Volume!J158</f>
        <v>155.6</v>
      </c>
      <c r="D158" s="318">
        <v>22.89</v>
      </c>
      <c r="E158" s="206">
        <f t="shared" si="14"/>
        <v>61803</v>
      </c>
      <c r="F158" s="211">
        <f t="shared" si="15"/>
        <v>14.710796915167096</v>
      </c>
      <c r="G158" s="277">
        <f t="shared" si="16"/>
        <v>82809</v>
      </c>
      <c r="H158" s="275">
        <v>5</v>
      </c>
      <c r="I158" s="207">
        <f t="shared" si="19"/>
        <v>30.67</v>
      </c>
      <c r="J158" s="214">
        <f t="shared" si="20"/>
        <v>0.19710796915167098</v>
      </c>
      <c r="K158" s="218">
        <f t="shared" si="17"/>
        <v>2.516185375</v>
      </c>
      <c r="L158" s="208">
        <f t="shared" si="18"/>
        <v>13.781714887520955</v>
      </c>
      <c r="M158" s="219">
        <v>40.258966</v>
      </c>
    </row>
    <row r="159" spans="1:13" s="8" customFormat="1" ht="15">
      <c r="A159" s="193" t="s">
        <v>203</v>
      </c>
      <c r="B159" s="179">
        <v>600</v>
      </c>
      <c r="C159" s="284">
        <f>Volume!J159</f>
        <v>486.55</v>
      </c>
      <c r="D159" s="318">
        <v>51.76</v>
      </c>
      <c r="E159" s="206">
        <f t="shared" si="14"/>
        <v>31056</v>
      </c>
      <c r="F159" s="211">
        <f t="shared" si="15"/>
        <v>10.63816668379406</v>
      </c>
      <c r="G159" s="277">
        <f t="shared" si="16"/>
        <v>45652.5</v>
      </c>
      <c r="H159" s="275">
        <v>5</v>
      </c>
      <c r="I159" s="207">
        <f t="shared" si="19"/>
        <v>76.0875</v>
      </c>
      <c r="J159" s="214">
        <f t="shared" si="20"/>
        <v>0.1563816668379406</v>
      </c>
      <c r="K159" s="218">
        <f t="shared" si="17"/>
        <v>2.9258460625</v>
      </c>
      <c r="L159" s="208">
        <f t="shared" si="18"/>
        <v>16.0255188821892</v>
      </c>
      <c r="M159" s="219">
        <v>46.813537</v>
      </c>
    </row>
    <row r="160" spans="1:13" s="7" customFormat="1" ht="15">
      <c r="A160" s="193" t="s">
        <v>204</v>
      </c>
      <c r="B160" s="179">
        <v>250</v>
      </c>
      <c r="C160" s="284">
        <f>Volume!J160</f>
        <v>1595.75</v>
      </c>
      <c r="D160" s="318">
        <v>169.66</v>
      </c>
      <c r="E160" s="206">
        <f t="shared" si="14"/>
        <v>42415</v>
      </c>
      <c r="F160" s="211">
        <f t="shared" si="15"/>
        <v>10.631991226695911</v>
      </c>
      <c r="G160" s="277">
        <f t="shared" si="16"/>
        <v>62361.875</v>
      </c>
      <c r="H160" s="275">
        <v>5</v>
      </c>
      <c r="I160" s="207">
        <f t="shared" si="19"/>
        <v>249.4475</v>
      </c>
      <c r="J160" s="214">
        <f t="shared" si="20"/>
        <v>0.1563199122669591</v>
      </c>
      <c r="K160" s="218">
        <f t="shared" si="17"/>
        <v>2.6430249375</v>
      </c>
      <c r="L160" s="208">
        <f t="shared" si="18"/>
        <v>14.476443783174318</v>
      </c>
      <c r="M160" s="219">
        <v>42.288399</v>
      </c>
    </row>
    <row r="161" spans="1:13" s="7" customFormat="1" ht="15">
      <c r="A161" s="193" t="s">
        <v>37</v>
      </c>
      <c r="B161" s="179">
        <v>1600</v>
      </c>
      <c r="C161" s="284">
        <f>Volume!J161</f>
        <v>218.05</v>
      </c>
      <c r="D161" s="318">
        <v>27.42</v>
      </c>
      <c r="E161" s="206">
        <f t="shared" si="14"/>
        <v>43872</v>
      </c>
      <c r="F161" s="211">
        <f t="shared" si="15"/>
        <v>12.575097454712223</v>
      </c>
      <c r="G161" s="277">
        <f t="shared" si="16"/>
        <v>61316</v>
      </c>
      <c r="H161" s="275">
        <v>5</v>
      </c>
      <c r="I161" s="207">
        <f t="shared" si="19"/>
        <v>38.3225</v>
      </c>
      <c r="J161" s="214">
        <f t="shared" si="20"/>
        <v>0.1757509745471222</v>
      </c>
      <c r="K161" s="218">
        <f t="shared" si="17"/>
        <v>2.044305875</v>
      </c>
      <c r="L161" s="208">
        <f t="shared" si="18"/>
        <v>11.197124421778364</v>
      </c>
      <c r="M161" s="219">
        <v>32.708894</v>
      </c>
    </row>
    <row r="162" spans="1:13" s="7" customFormat="1" ht="15">
      <c r="A162" s="193" t="s">
        <v>298</v>
      </c>
      <c r="B162" s="179">
        <v>150</v>
      </c>
      <c r="C162" s="284">
        <f>Volume!J162</f>
        <v>1875.25</v>
      </c>
      <c r="D162" s="318">
        <v>201.63</v>
      </c>
      <c r="E162" s="206">
        <f t="shared" si="14"/>
        <v>30244.5</v>
      </c>
      <c r="F162" s="211">
        <f t="shared" si="15"/>
        <v>10.752166377816291</v>
      </c>
      <c r="G162" s="277">
        <f t="shared" si="16"/>
        <v>44308.875</v>
      </c>
      <c r="H162" s="275">
        <v>5</v>
      </c>
      <c r="I162" s="207">
        <f t="shared" si="19"/>
        <v>295.3925</v>
      </c>
      <c r="J162" s="214">
        <f t="shared" si="20"/>
        <v>0.1575216637781629</v>
      </c>
      <c r="K162" s="218">
        <f t="shared" si="17"/>
        <v>5.0662755625</v>
      </c>
      <c r="L162" s="208">
        <f t="shared" si="18"/>
        <v>27.749134081184245</v>
      </c>
      <c r="M162" s="219">
        <v>81.060409</v>
      </c>
    </row>
    <row r="163" spans="1:13" s="7" customFormat="1" ht="15">
      <c r="A163" s="193" t="s">
        <v>423</v>
      </c>
      <c r="B163" s="179">
        <v>200</v>
      </c>
      <c r="C163" s="284">
        <f>Volume!J163</f>
        <v>1437.2</v>
      </c>
      <c r="D163" s="318">
        <v>205.85</v>
      </c>
      <c r="E163" s="206">
        <f t="shared" si="14"/>
        <v>41170</v>
      </c>
      <c r="F163" s="211">
        <f t="shared" si="15"/>
        <v>14.322989145560811</v>
      </c>
      <c r="G163" s="277">
        <f t="shared" si="16"/>
        <v>55542</v>
      </c>
      <c r="H163" s="275">
        <v>5</v>
      </c>
      <c r="I163" s="207">
        <f t="shared" si="19"/>
        <v>277.71</v>
      </c>
      <c r="J163" s="214">
        <f t="shared" si="20"/>
        <v>0.1932298914556081</v>
      </c>
      <c r="K163" s="218">
        <f t="shared" si="17"/>
        <v>2.688125</v>
      </c>
      <c r="L163" s="208">
        <f t="shared" si="18"/>
        <v>14.723466998935747</v>
      </c>
      <c r="M163" s="219">
        <v>43.01</v>
      </c>
    </row>
    <row r="164" spans="1:13" s="7" customFormat="1" ht="15">
      <c r="A164" s="193" t="s">
        <v>227</v>
      </c>
      <c r="B164" s="179">
        <v>188</v>
      </c>
      <c r="C164" s="284">
        <f>Volume!J164</f>
        <v>1354.05</v>
      </c>
      <c r="D164" s="318">
        <v>158.45</v>
      </c>
      <c r="E164" s="206">
        <f t="shared" si="14"/>
        <v>29788.6</v>
      </c>
      <c r="F164" s="211">
        <f t="shared" si="15"/>
        <v>11.701931243307115</v>
      </c>
      <c r="G164" s="277">
        <f t="shared" si="16"/>
        <v>51019.02076</v>
      </c>
      <c r="H164" s="275">
        <v>8.34</v>
      </c>
      <c r="I164" s="207">
        <f t="shared" si="19"/>
        <v>271.37777</v>
      </c>
      <c r="J164" s="214">
        <f t="shared" si="20"/>
        <v>0.20041931243307115</v>
      </c>
      <c r="K164" s="218">
        <f t="shared" si="17"/>
        <v>3.1018835625</v>
      </c>
      <c r="L164" s="208">
        <f t="shared" si="18"/>
        <v>16.989715979357356</v>
      </c>
      <c r="M164" s="219">
        <v>49.630137</v>
      </c>
    </row>
    <row r="165" spans="1:13" s="7" customFormat="1" ht="15">
      <c r="A165" s="193" t="s">
        <v>424</v>
      </c>
      <c r="B165" s="179">
        <v>2600</v>
      </c>
      <c r="C165" s="284">
        <f>Volume!J165</f>
        <v>104.9</v>
      </c>
      <c r="D165" s="318">
        <v>12.46</v>
      </c>
      <c r="E165" s="206">
        <f t="shared" si="14"/>
        <v>32396.000000000004</v>
      </c>
      <c r="F165" s="211">
        <f t="shared" si="15"/>
        <v>11.877979027645377</v>
      </c>
      <c r="G165" s="277">
        <f t="shared" si="16"/>
        <v>46033</v>
      </c>
      <c r="H165" s="275">
        <v>5</v>
      </c>
      <c r="I165" s="207">
        <f t="shared" si="19"/>
        <v>17.705</v>
      </c>
      <c r="J165" s="214">
        <f t="shared" si="20"/>
        <v>0.16877979027645373</v>
      </c>
      <c r="K165" s="218">
        <f t="shared" si="17"/>
        <v>3.184375</v>
      </c>
      <c r="L165" s="208">
        <f t="shared" si="18"/>
        <v>17.441540190555134</v>
      </c>
      <c r="M165" s="219">
        <v>50.95</v>
      </c>
    </row>
    <row r="166" spans="1:13" s="7" customFormat="1" ht="15">
      <c r="A166" s="193" t="s">
        <v>275</v>
      </c>
      <c r="B166" s="179">
        <v>350</v>
      </c>
      <c r="C166" s="284">
        <f>Volume!J166</f>
        <v>914.5</v>
      </c>
      <c r="D166" s="318">
        <v>110.52</v>
      </c>
      <c r="E166" s="206">
        <f t="shared" si="14"/>
        <v>38682</v>
      </c>
      <c r="F166" s="211">
        <f t="shared" si="15"/>
        <v>12.08529250956807</v>
      </c>
      <c r="G166" s="277">
        <f t="shared" si="16"/>
        <v>54685.75</v>
      </c>
      <c r="H166" s="275">
        <v>5</v>
      </c>
      <c r="I166" s="207">
        <f t="shared" si="19"/>
        <v>156.245</v>
      </c>
      <c r="J166" s="214">
        <f t="shared" si="20"/>
        <v>0.1708529250956807</v>
      </c>
      <c r="K166" s="218">
        <f t="shared" si="17"/>
        <v>3.6691494375</v>
      </c>
      <c r="L166" s="208">
        <f t="shared" si="18"/>
        <v>20.096759137761417</v>
      </c>
      <c r="M166" s="219">
        <v>58.706391</v>
      </c>
    </row>
    <row r="167" spans="1:13" s="7" customFormat="1" ht="15">
      <c r="A167" s="193" t="s">
        <v>180</v>
      </c>
      <c r="B167" s="179">
        <v>1500</v>
      </c>
      <c r="C167" s="284">
        <f>Volume!J167</f>
        <v>168.25</v>
      </c>
      <c r="D167" s="318">
        <v>17.99</v>
      </c>
      <c r="E167" s="206">
        <f t="shared" si="14"/>
        <v>26984.999999999996</v>
      </c>
      <c r="F167" s="211">
        <f t="shared" si="15"/>
        <v>10.692421991084695</v>
      </c>
      <c r="G167" s="277">
        <f t="shared" si="16"/>
        <v>39603.75</v>
      </c>
      <c r="H167" s="275">
        <v>5</v>
      </c>
      <c r="I167" s="207">
        <f t="shared" si="19"/>
        <v>26.4025</v>
      </c>
      <c r="J167" s="214">
        <f t="shared" si="20"/>
        <v>0.15692421991084696</v>
      </c>
      <c r="K167" s="218">
        <f t="shared" si="17"/>
        <v>3.384001375</v>
      </c>
      <c r="L167" s="208">
        <f t="shared" si="18"/>
        <v>18.534938877159988</v>
      </c>
      <c r="M167" s="219">
        <v>54.144022</v>
      </c>
    </row>
    <row r="168" spans="1:13" s="8" customFormat="1" ht="15">
      <c r="A168" s="193" t="s">
        <v>181</v>
      </c>
      <c r="B168" s="179">
        <v>850</v>
      </c>
      <c r="C168" s="284">
        <f>Volume!J168</f>
        <v>317.65</v>
      </c>
      <c r="D168" s="318">
        <v>59.11</v>
      </c>
      <c r="E168" s="206">
        <f t="shared" si="14"/>
        <v>50243.5</v>
      </c>
      <c r="F168" s="211">
        <f t="shared" si="15"/>
        <v>18.608531402487017</v>
      </c>
      <c r="G168" s="277">
        <f t="shared" si="16"/>
        <v>63743.625</v>
      </c>
      <c r="H168" s="275">
        <v>5</v>
      </c>
      <c r="I168" s="207">
        <f t="shared" si="19"/>
        <v>74.9925</v>
      </c>
      <c r="J168" s="214">
        <f t="shared" si="20"/>
        <v>0.23608531402487018</v>
      </c>
      <c r="K168" s="218">
        <f t="shared" si="17"/>
        <v>3.422765625</v>
      </c>
      <c r="L168" s="208">
        <f t="shared" si="18"/>
        <v>18.747259418657684</v>
      </c>
      <c r="M168" s="219">
        <v>54.76425</v>
      </c>
    </row>
    <row r="169" spans="1:13" s="7" customFormat="1" ht="15">
      <c r="A169" s="193" t="s">
        <v>150</v>
      </c>
      <c r="B169" s="179">
        <v>438</v>
      </c>
      <c r="C169" s="284">
        <f>Volume!J169</f>
        <v>659.9</v>
      </c>
      <c r="D169" s="318">
        <v>83.97</v>
      </c>
      <c r="E169" s="206">
        <f t="shared" si="14"/>
        <v>36778.86</v>
      </c>
      <c r="F169" s="211">
        <f t="shared" si="15"/>
        <v>12.724655250795575</v>
      </c>
      <c r="G169" s="277">
        <f t="shared" si="16"/>
        <v>51230.67</v>
      </c>
      <c r="H169" s="275">
        <v>5</v>
      </c>
      <c r="I169" s="207">
        <f t="shared" si="19"/>
        <v>116.96499999999999</v>
      </c>
      <c r="J169" s="214">
        <f t="shared" si="20"/>
        <v>0.17724655250795573</v>
      </c>
      <c r="K169" s="218">
        <f t="shared" si="17"/>
        <v>2.970833875</v>
      </c>
      <c r="L169" s="208">
        <f t="shared" si="18"/>
        <v>16.271927279379828</v>
      </c>
      <c r="M169" s="219">
        <v>47.533342</v>
      </c>
    </row>
    <row r="170" spans="1:13" s="7" customFormat="1" ht="15">
      <c r="A170" s="193" t="s">
        <v>425</v>
      </c>
      <c r="B170" s="179">
        <v>1250</v>
      </c>
      <c r="C170" s="284">
        <f>Volume!J170</f>
        <v>188.05</v>
      </c>
      <c r="D170" s="318">
        <v>23.9</v>
      </c>
      <c r="E170" s="206">
        <f t="shared" si="14"/>
        <v>29875</v>
      </c>
      <c r="F170" s="211">
        <f t="shared" si="15"/>
        <v>12.709385801648496</v>
      </c>
      <c r="G170" s="277">
        <f t="shared" si="16"/>
        <v>41628.125</v>
      </c>
      <c r="H170" s="275">
        <v>5</v>
      </c>
      <c r="I170" s="207">
        <f t="shared" si="19"/>
        <v>33.3025</v>
      </c>
      <c r="J170" s="214">
        <f t="shared" si="20"/>
        <v>0.17709385801648497</v>
      </c>
      <c r="K170" s="218">
        <f t="shared" si="17"/>
        <v>3.675</v>
      </c>
      <c r="L170" s="208">
        <f t="shared" si="18"/>
        <v>20.128803988314854</v>
      </c>
      <c r="M170" s="219">
        <v>58.8</v>
      </c>
    </row>
    <row r="171" spans="1:13" s="7" customFormat="1" ht="15">
      <c r="A171" s="193" t="s">
        <v>426</v>
      </c>
      <c r="B171" s="179">
        <v>1050</v>
      </c>
      <c r="C171" s="284">
        <f>Volume!J171</f>
        <v>235.95</v>
      </c>
      <c r="D171" s="318">
        <v>30.23</v>
      </c>
      <c r="E171" s="206">
        <f t="shared" si="14"/>
        <v>31741.5</v>
      </c>
      <c r="F171" s="211">
        <f t="shared" si="15"/>
        <v>12.812036448400086</v>
      </c>
      <c r="G171" s="277">
        <f t="shared" si="16"/>
        <v>44128.875</v>
      </c>
      <c r="H171" s="275">
        <v>5</v>
      </c>
      <c r="I171" s="207">
        <f t="shared" si="19"/>
        <v>42.0275</v>
      </c>
      <c r="J171" s="214">
        <f t="shared" si="20"/>
        <v>0.17812036448400087</v>
      </c>
      <c r="K171" s="218">
        <f t="shared" si="17"/>
        <v>3.046875</v>
      </c>
      <c r="L171" s="208">
        <f t="shared" si="18"/>
        <v>16.68842167398553</v>
      </c>
      <c r="M171" s="219">
        <v>48.75</v>
      </c>
    </row>
    <row r="172" spans="1:13" s="8" customFormat="1" ht="15">
      <c r="A172" s="193" t="s">
        <v>151</v>
      </c>
      <c r="B172" s="179">
        <v>225</v>
      </c>
      <c r="C172" s="284">
        <f>Volume!J172</f>
        <v>983</v>
      </c>
      <c r="D172" s="318">
        <v>107.15</v>
      </c>
      <c r="E172" s="206">
        <f t="shared" si="14"/>
        <v>24108.75</v>
      </c>
      <c r="F172" s="211">
        <f t="shared" si="15"/>
        <v>10.90030518819939</v>
      </c>
      <c r="G172" s="277">
        <f t="shared" si="16"/>
        <v>35167.5</v>
      </c>
      <c r="H172" s="275">
        <v>5</v>
      </c>
      <c r="I172" s="207">
        <f t="shared" si="19"/>
        <v>156.3</v>
      </c>
      <c r="J172" s="214">
        <f t="shared" si="20"/>
        <v>0.1590030518819939</v>
      </c>
      <c r="K172" s="218">
        <f t="shared" si="17"/>
        <v>1.796147375</v>
      </c>
      <c r="L172" s="208">
        <f t="shared" si="18"/>
        <v>9.837904338911907</v>
      </c>
      <c r="M172" s="219">
        <v>28.738358</v>
      </c>
    </row>
    <row r="173" spans="1:13" s="8" customFormat="1" ht="15">
      <c r="A173" s="193" t="s">
        <v>213</v>
      </c>
      <c r="B173" s="179">
        <v>125</v>
      </c>
      <c r="C173" s="284">
        <f>Volume!J173</f>
        <v>1705.3</v>
      </c>
      <c r="D173" s="318">
        <v>236.29</v>
      </c>
      <c r="E173" s="206">
        <f t="shared" si="14"/>
        <v>29536.25</v>
      </c>
      <c r="F173" s="211">
        <f t="shared" si="15"/>
        <v>13.856212983052835</v>
      </c>
      <c r="G173" s="277">
        <f t="shared" si="16"/>
        <v>40194.375</v>
      </c>
      <c r="H173" s="275">
        <v>5</v>
      </c>
      <c r="I173" s="207">
        <f t="shared" si="19"/>
        <v>321.555</v>
      </c>
      <c r="J173" s="214">
        <f t="shared" si="20"/>
        <v>0.18856212983052836</v>
      </c>
      <c r="K173" s="218">
        <f t="shared" si="17"/>
        <v>3.8444254375</v>
      </c>
      <c r="L173" s="208">
        <f t="shared" si="18"/>
        <v>21.056785327654172</v>
      </c>
      <c r="M173" s="219">
        <v>61.510807</v>
      </c>
    </row>
    <row r="174" spans="1:13" s="8" customFormat="1" ht="15">
      <c r="A174" s="193" t="s">
        <v>228</v>
      </c>
      <c r="B174" s="179">
        <v>200</v>
      </c>
      <c r="C174" s="284">
        <f>Volume!J174</f>
        <v>1481.1</v>
      </c>
      <c r="D174" s="318">
        <v>197.76</v>
      </c>
      <c r="E174" s="206">
        <f t="shared" si="14"/>
        <v>39552</v>
      </c>
      <c r="F174" s="211">
        <f t="shared" si="15"/>
        <v>13.352238201336844</v>
      </c>
      <c r="G174" s="277">
        <f t="shared" si="16"/>
        <v>54363</v>
      </c>
      <c r="H174" s="275">
        <v>5</v>
      </c>
      <c r="I174" s="207">
        <f t="shared" si="19"/>
        <v>271.815</v>
      </c>
      <c r="J174" s="214">
        <f t="shared" si="20"/>
        <v>0.18352238201336846</v>
      </c>
      <c r="K174" s="218">
        <f t="shared" si="17"/>
        <v>2.4607636875</v>
      </c>
      <c r="L174" s="208">
        <f t="shared" si="18"/>
        <v>13.478157803333435</v>
      </c>
      <c r="M174" s="219">
        <v>39.372219</v>
      </c>
    </row>
    <row r="175" spans="1:13" s="7" customFormat="1" ht="15">
      <c r="A175" s="193" t="s">
        <v>91</v>
      </c>
      <c r="B175" s="179">
        <v>3800</v>
      </c>
      <c r="C175" s="284">
        <f>Volume!J175</f>
        <v>87.9</v>
      </c>
      <c r="D175" s="318">
        <v>11.25</v>
      </c>
      <c r="E175" s="206">
        <f t="shared" si="14"/>
        <v>42750</v>
      </c>
      <c r="F175" s="211">
        <f t="shared" si="15"/>
        <v>12.798634812286688</v>
      </c>
      <c r="G175" s="277">
        <f t="shared" si="16"/>
        <v>59451</v>
      </c>
      <c r="H175" s="275">
        <v>5</v>
      </c>
      <c r="I175" s="207">
        <f t="shared" si="19"/>
        <v>15.645</v>
      </c>
      <c r="J175" s="214">
        <f t="shared" si="20"/>
        <v>0.17798634812286687</v>
      </c>
      <c r="K175" s="218">
        <f t="shared" si="17"/>
        <v>3.15655025</v>
      </c>
      <c r="L175" s="208">
        <f t="shared" si="18"/>
        <v>17.289137758235714</v>
      </c>
      <c r="M175" s="219">
        <v>50.504804</v>
      </c>
    </row>
    <row r="176" spans="1:13" s="7" customFormat="1" ht="15">
      <c r="A176" s="193" t="s">
        <v>152</v>
      </c>
      <c r="B176" s="179">
        <v>1350</v>
      </c>
      <c r="C176" s="284">
        <f>Volume!J176</f>
        <v>264.45</v>
      </c>
      <c r="D176" s="318">
        <v>27.34</v>
      </c>
      <c r="E176" s="206">
        <f t="shared" si="14"/>
        <v>36909</v>
      </c>
      <c r="F176" s="211">
        <f t="shared" si="15"/>
        <v>10.338438268103612</v>
      </c>
      <c r="G176" s="277">
        <f t="shared" si="16"/>
        <v>54759.375</v>
      </c>
      <c r="H176" s="275">
        <v>5</v>
      </c>
      <c r="I176" s="207">
        <f t="shared" si="19"/>
        <v>40.5625</v>
      </c>
      <c r="J176" s="214">
        <f t="shared" si="20"/>
        <v>0.15338438268103613</v>
      </c>
      <c r="K176" s="218">
        <f t="shared" si="17"/>
        <v>1.588664125</v>
      </c>
      <c r="L176" s="208">
        <f t="shared" si="18"/>
        <v>8.701471775617069</v>
      </c>
      <c r="M176" s="219">
        <v>25.418626</v>
      </c>
    </row>
    <row r="177" spans="1:13" s="8" customFormat="1" ht="15">
      <c r="A177" s="193" t="s">
        <v>207</v>
      </c>
      <c r="B177" s="179">
        <v>412</v>
      </c>
      <c r="C177" s="284">
        <f>Volume!J177</f>
        <v>776.75</v>
      </c>
      <c r="D177" s="318">
        <v>79.71</v>
      </c>
      <c r="E177" s="206">
        <f t="shared" si="14"/>
        <v>32840.52</v>
      </c>
      <c r="F177" s="211">
        <f t="shared" si="15"/>
        <v>10.261989056968137</v>
      </c>
      <c r="G177" s="277">
        <f t="shared" si="16"/>
        <v>48841.57</v>
      </c>
      <c r="H177" s="275">
        <v>5</v>
      </c>
      <c r="I177" s="207">
        <f t="shared" si="19"/>
        <v>118.5475</v>
      </c>
      <c r="J177" s="214">
        <f t="shared" si="20"/>
        <v>0.15261989056968137</v>
      </c>
      <c r="K177" s="218">
        <f t="shared" si="17"/>
        <v>2.4501476875</v>
      </c>
      <c r="L177" s="208">
        <f t="shared" si="18"/>
        <v>13.420011576628685</v>
      </c>
      <c r="M177" s="219">
        <v>39.202363</v>
      </c>
    </row>
    <row r="178" spans="1:13" s="7" customFormat="1" ht="15">
      <c r="A178" s="193" t="s">
        <v>229</v>
      </c>
      <c r="B178" s="179">
        <v>400</v>
      </c>
      <c r="C178" s="284">
        <f>Volume!J178</f>
        <v>668.8</v>
      </c>
      <c r="D178" s="318">
        <v>71.67</v>
      </c>
      <c r="E178" s="206">
        <f t="shared" si="14"/>
        <v>28668</v>
      </c>
      <c r="F178" s="211">
        <f t="shared" si="15"/>
        <v>10.716208133971293</v>
      </c>
      <c r="G178" s="277">
        <f t="shared" si="16"/>
        <v>42044</v>
      </c>
      <c r="H178" s="275">
        <v>5</v>
      </c>
      <c r="I178" s="207">
        <f t="shared" si="19"/>
        <v>105.11</v>
      </c>
      <c r="J178" s="214">
        <f t="shared" si="20"/>
        <v>0.15716208133971293</v>
      </c>
      <c r="K178" s="218">
        <f t="shared" si="17"/>
        <v>2.229290125</v>
      </c>
      <c r="L178" s="208">
        <f t="shared" si="18"/>
        <v>12.210324886860114</v>
      </c>
      <c r="M178" s="219">
        <v>35.668642</v>
      </c>
    </row>
    <row r="179" spans="1:13" s="8" customFormat="1" ht="15">
      <c r="A179" s="193" t="s">
        <v>185</v>
      </c>
      <c r="B179" s="179">
        <v>675</v>
      </c>
      <c r="C179" s="284">
        <f>Volume!J179</f>
        <v>682.5</v>
      </c>
      <c r="D179" s="318">
        <v>73.57</v>
      </c>
      <c r="E179" s="206">
        <f t="shared" si="14"/>
        <v>49659.74999999999</v>
      </c>
      <c r="F179" s="211">
        <f t="shared" si="15"/>
        <v>10.779487179487178</v>
      </c>
      <c r="G179" s="277">
        <f t="shared" si="16"/>
        <v>72694.125</v>
      </c>
      <c r="H179" s="275">
        <v>5</v>
      </c>
      <c r="I179" s="207">
        <f t="shared" si="19"/>
        <v>107.695</v>
      </c>
      <c r="J179" s="214">
        <f t="shared" si="20"/>
        <v>0.15779487179487178</v>
      </c>
      <c r="K179" s="218">
        <f t="shared" si="17"/>
        <v>2.3935184375</v>
      </c>
      <c r="L179" s="208">
        <f t="shared" si="18"/>
        <v>13.109840400232692</v>
      </c>
      <c r="M179" s="219">
        <v>38.296295</v>
      </c>
    </row>
    <row r="180" spans="1:13" s="7" customFormat="1" ht="15">
      <c r="A180" s="193" t="s">
        <v>205</v>
      </c>
      <c r="B180" s="179">
        <v>550</v>
      </c>
      <c r="C180" s="284">
        <f>Volume!J180</f>
        <v>779.4</v>
      </c>
      <c r="D180" s="318">
        <v>86.43</v>
      </c>
      <c r="E180" s="206">
        <f t="shared" si="14"/>
        <v>47536.50000000001</v>
      </c>
      <c r="F180" s="211">
        <f t="shared" si="15"/>
        <v>11.089299461123943</v>
      </c>
      <c r="G180" s="277">
        <f t="shared" si="16"/>
        <v>68970</v>
      </c>
      <c r="H180" s="275">
        <v>5</v>
      </c>
      <c r="I180" s="207">
        <f t="shared" si="19"/>
        <v>125.4</v>
      </c>
      <c r="J180" s="214">
        <f t="shared" si="20"/>
        <v>0.16089299461123943</v>
      </c>
      <c r="K180" s="218">
        <f t="shared" si="17"/>
        <v>1.6223405</v>
      </c>
      <c r="L180" s="208">
        <f t="shared" si="18"/>
        <v>8.885924878042099</v>
      </c>
      <c r="M180" s="219">
        <v>25.957448</v>
      </c>
    </row>
    <row r="181" spans="1:13" s="7" customFormat="1" ht="15">
      <c r="A181" s="193" t="s">
        <v>118</v>
      </c>
      <c r="B181" s="179">
        <v>250</v>
      </c>
      <c r="C181" s="284">
        <f>Volume!J181</f>
        <v>1182.2</v>
      </c>
      <c r="D181" s="318">
        <v>123.94</v>
      </c>
      <c r="E181" s="206">
        <f t="shared" si="14"/>
        <v>30985</v>
      </c>
      <c r="F181" s="211">
        <f t="shared" si="15"/>
        <v>10.483843681272203</v>
      </c>
      <c r="G181" s="277">
        <f t="shared" si="16"/>
        <v>45762.5</v>
      </c>
      <c r="H181" s="275">
        <v>5</v>
      </c>
      <c r="I181" s="207">
        <f t="shared" si="19"/>
        <v>183.05</v>
      </c>
      <c r="J181" s="214">
        <f t="shared" si="20"/>
        <v>0.15483843681272205</v>
      </c>
      <c r="K181" s="218">
        <f t="shared" si="17"/>
        <v>2.07079775</v>
      </c>
      <c r="L181" s="208">
        <f t="shared" si="18"/>
        <v>11.342226397059436</v>
      </c>
      <c r="M181" s="219">
        <v>33.132764</v>
      </c>
    </row>
    <row r="182" spans="1:13" s="7" customFormat="1" ht="15">
      <c r="A182" s="193" t="s">
        <v>230</v>
      </c>
      <c r="B182" s="179">
        <v>206</v>
      </c>
      <c r="C182" s="284">
        <f>Volume!J182</f>
        <v>1300.5</v>
      </c>
      <c r="D182" s="318">
        <v>165.15</v>
      </c>
      <c r="E182" s="206">
        <f t="shared" si="14"/>
        <v>34020.9</v>
      </c>
      <c r="F182" s="211">
        <f t="shared" si="15"/>
        <v>12.698961937716263</v>
      </c>
      <c r="G182" s="277">
        <f t="shared" si="16"/>
        <v>47416.05</v>
      </c>
      <c r="H182" s="275">
        <v>5</v>
      </c>
      <c r="I182" s="207">
        <f t="shared" si="19"/>
        <v>230.175</v>
      </c>
      <c r="J182" s="214">
        <f t="shared" si="20"/>
        <v>0.17698961937716265</v>
      </c>
      <c r="K182" s="218">
        <f t="shared" si="17"/>
        <v>3.570430625</v>
      </c>
      <c r="L182" s="208">
        <f t="shared" si="18"/>
        <v>19.55605393319769</v>
      </c>
      <c r="M182" s="219">
        <v>57.12689</v>
      </c>
    </row>
    <row r="183" spans="1:13" s="7" customFormat="1" ht="15">
      <c r="A183" s="193" t="s">
        <v>299</v>
      </c>
      <c r="B183" s="179">
        <v>7700</v>
      </c>
      <c r="C183" s="284">
        <f>Volume!J183</f>
        <v>52.6</v>
      </c>
      <c r="D183" s="318">
        <v>9.33</v>
      </c>
      <c r="E183" s="206">
        <f t="shared" si="14"/>
        <v>71841</v>
      </c>
      <c r="F183" s="211">
        <f t="shared" si="15"/>
        <v>17.73764258555133</v>
      </c>
      <c r="G183" s="277">
        <f t="shared" si="16"/>
        <v>92092</v>
      </c>
      <c r="H183" s="275">
        <v>5</v>
      </c>
      <c r="I183" s="207">
        <f t="shared" si="19"/>
        <v>11.96</v>
      </c>
      <c r="J183" s="214">
        <f t="shared" si="20"/>
        <v>0.22737642585551332</v>
      </c>
      <c r="K183" s="218">
        <f t="shared" si="17"/>
        <v>3.0576005625</v>
      </c>
      <c r="L183" s="208">
        <f t="shared" si="18"/>
        <v>16.747167999217343</v>
      </c>
      <c r="M183" s="219">
        <v>48.921609</v>
      </c>
    </row>
    <row r="184" spans="1:13" s="7" customFormat="1" ht="15">
      <c r="A184" s="193" t="s">
        <v>300</v>
      </c>
      <c r="B184" s="179">
        <v>10450</v>
      </c>
      <c r="C184" s="284">
        <f>Volume!J184</f>
        <v>29.4</v>
      </c>
      <c r="D184" s="318">
        <v>3.72</v>
      </c>
      <c r="E184" s="206">
        <f t="shared" si="14"/>
        <v>38874</v>
      </c>
      <c r="F184" s="211">
        <f t="shared" si="15"/>
        <v>12.653061224489798</v>
      </c>
      <c r="G184" s="277">
        <f t="shared" si="16"/>
        <v>54235.5</v>
      </c>
      <c r="H184" s="275">
        <v>5</v>
      </c>
      <c r="I184" s="207">
        <f t="shared" si="19"/>
        <v>5.19</v>
      </c>
      <c r="J184" s="214">
        <f t="shared" si="20"/>
        <v>0.176530612244898</v>
      </c>
      <c r="K184" s="218">
        <f t="shared" si="17"/>
        <v>3.3860664375</v>
      </c>
      <c r="L184" s="208">
        <f t="shared" si="18"/>
        <v>18.546249690299067</v>
      </c>
      <c r="M184" s="219">
        <v>54.177063</v>
      </c>
    </row>
    <row r="185" spans="1:13" s="8" customFormat="1" ht="15">
      <c r="A185" s="193" t="s">
        <v>173</v>
      </c>
      <c r="B185" s="179">
        <v>2950</v>
      </c>
      <c r="C185" s="284">
        <f>Volume!J185</f>
        <v>62.8</v>
      </c>
      <c r="D185" s="318">
        <v>7.44</v>
      </c>
      <c r="E185" s="206">
        <f t="shared" si="14"/>
        <v>21948</v>
      </c>
      <c r="F185" s="211">
        <f t="shared" si="15"/>
        <v>11.847133757961785</v>
      </c>
      <c r="G185" s="277">
        <f t="shared" si="16"/>
        <v>31211</v>
      </c>
      <c r="H185" s="275">
        <v>5</v>
      </c>
      <c r="I185" s="207">
        <f t="shared" si="19"/>
        <v>10.58</v>
      </c>
      <c r="J185" s="214">
        <f t="shared" si="20"/>
        <v>0.16847133757961785</v>
      </c>
      <c r="K185" s="218">
        <f t="shared" si="17"/>
        <v>2.736723</v>
      </c>
      <c r="L185" s="208">
        <f t="shared" si="18"/>
        <v>14.989649207432107</v>
      </c>
      <c r="M185" s="219">
        <v>43.787568</v>
      </c>
    </row>
    <row r="186" spans="1:13" s="7" customFormat="1" ht="15">
      <c r="A186" s="193" t="s">
        <v>301</v>
      </c>
      <c r="B186" s="179">
        <v>200</v>
      </c>
      <c r="C186" s="284">
        <f>Volume!J186</f>
        <v>967.05</v>
      </c>
      <c r="D186" s="318">
        <v>113.54</v>
      </c>
      <c r="E186" s="206">
        <f t="shared" si="14"/>
        <v>22708</v>
      </c>
      <c r="F186" s="211">
        <f t="shared" si="15"/>
        <v>11.740861382555195</v>
      </c>
      <c r="G186" s="277">
        <f t="shared" si="16"/>
        <v>32378.5</v>
      </c>
      <c r="H186" s="275">
        <v>5</v>
      </c>
      <c r="I186" s="207">
        <f t="shared" si="19"/>
        <v>161.8925</v>
      </c>
      <c r="J186" s="214">
        <f t="shared" si="20"/>
        <v>0.16740861382555194</v>
      </c>
      <c r="K186" s="218">
        <f t="shared" si="17"/>
        <v>2.5993168125</v>
      </c>
      <c r="L186" s="208">
        <f t="shared" si="18"/>
        <v>14.237044523086764</v>
      </c>
      <c r="M186" s="219">
        <v>41.589069</v>
      </c>
    </row>
    <row r="187" spans="1:13" s="7" customFormat="1" ht="15">
      <c r="A187" s="193" t="s">
        <v>82</v>
      </c>
      <c r="B187" s="179">
        <v>2100</v>
      </c>
      <c r="C187" s="284">
        <f>Volume!J187</f>
        <v>150.4</v>
      </c>
      <c r="D187" s="318">
        <v>25.79</v>
      </c>
      <c r="E187" s="206">
        <f t="shared" si="14"/>
        <v>54159</v>
      </c>
      <c r="F187" s="211">
        <f t="shared" si="15"/>
        <v>17.147606382978722</v>
      </c>
      <c r="G187" s="277">
        <f t="shared" si="16"/>
        <v>69951</v>
      </c>
      <c r="H187" s="275">
        <v>5</v>
      </c>
      <c r="I187" s="207">
        <f t="shared" si="19"/>
        <v>33.31</v>
      </c>
      <c r="J187" s="214">
        <f t="shared" si="20"/>
        <v>0.22147606382978724</v>
      </c>
      <c r="K187" s="218">
        <f t="shared" si="17"/>
        <v>3.184963</v>
      </c>
      <c r="L187" s="208">
        <f t="shared" si="18"/>
        <v>17.444760799193265</v>
      </c>
      <c r="M187" s="219">
        <v>50.959408</v>
      </c>
    </row>
    <row r="188" spans="1:13" s="7" customFormat="1" ht="15">
      <c r="A188" s="193" t="s">
        <v>427</v>
      </c>
      <c r="B188" s="179">
        <v>700</v>
      </c>
      <c r="C188" s="284">
        <f>Volume!J188</f>
        <v>300.9</v>
      </c>
      <c r="D188" s="318">
        <v>35.17</v>
      </c>
      <c r="E188" s="206">
        <f t="shared" si="14"/>
        <v>24619</v>
      </c>
      <c r="F188" s="211">
        <f t="shared" si="15"/>
        <v>11.688268527750084</v>
      </c>
      <c r="G188" s="277">
        <f t="shared" si="16"/>
        <v>35150.5</v>
      </c>
      <c r="H188" s="275">
        <v>5</v>
      </c>
      <c r="I188" s="207">
        <f t="shared" si="19"/>
        <v>50.215</v>
      </c>
      <c r="J188" s="214">
        <f t="shared" si="20"/>
        <v>0.16688268527750086</v>
      </c>
      <c r="K188" s="218">
        <f t="shared" si="17"/>
        <v>2.865625</v>
      </c>
      <c r="L188" s="208">
        <f t="shared" si="18"/>
        <v>15.695674538507417</v>
      </c>
      <c r="M188" s="219">
        <v>45.85</v>
      </c>
    </row>
    <row r="189" spans="1:13" s="7" customFormat="1" ht="15">
      <c r="A189" s="193" t="s">
        <v>428</v>
      </c>
      <c r="B189" s="179">
        <v>450</v>
      </c>
      <c r="C189" s="284">
        <f>Volume!J189</f>
        <v>543.8</v>
      </c>
      <c r="D189" s="318">
        <v>79.03</v>
      </c>
      <c r="E189" s="206">
        <f t="shared" si="14"/>
        <v>35563.5</v>
      </c>
      <c r="F189" s="211">
        <f t="shared" si="15"/>
        <v>14.532916513424055</v>
      </c>
      <c r="G189" s="277">
        <f t="shared" si="16"/>
        <v>49683.26699999999</v>
      </c>
      <c r="H189" s="275">
        <v>5.77</v>
      </c>
      <c r="I189" s="207">
        <f t="shared" si="19"/>
        <v>110.40725999999998</v>
      </c>
      <c r="J189" s="214">
        <f t="shared" si="20"/>
        <v>0.20302916513424052</v>
      </c>
      <c r="K189" s="218">
        <f t="shared" si="17"/>
        <v>4.4</v>
      </c>
      <c r="L189" s="208">
        <f t="shared" si="18"/>
        <v>24.09979253022731</v>
      </c>
      <c r="M189" s="219">
        <v>70.4</v>
      </c>
    </row>
    <row r="190" spans="1:13" s="8" customFormat="1" ht="15">
      <c r="A190" s="193" t="s">
        <v>153</v>
      </c>
      <c r="B190" s="179">
        <v>450</v>
      </c>
      <c r="C190" s="284">
        <f>Volume!J190</f>
        <v>650.1</v>
      </c>
      <c r="D190" s="318">
        <v>70.36</v>
      </c>
      <c r="E190" s="206">
        <f t="shared" si="14"/>
        <v>31662</v>
      </c>
      <c r="F190" s="211">
        <f t="shared" si="15"/>
        <v>10.822950315336103</v>
      </c>
      <c r="G190" s="277">
        <f t="shared" si="16"/>
        <v>46289.25</v>
      </c>
      <c r="H190" s="275">
        <v>5</v>
      </c>
      <c r="I190" s="207">
        <f t="shared" si="19"/>
        <v>102.865</v>
      </c>
      <c r="J190" s="214">
        <f t="shared" si="20"/>
        <v>0.158229503153361</v>
      </c>
      <c r="K190" s="218">
        <f t="shared" si="17"/>
        <v>2.238566375</v>
      </c>
      <c r="L190" s="208">
        <f t="shared" si="18"/>
        <v>12.261133000600688</v>
      </c>
      <c r="M190" s="219">
        <v>35.817062</v>
      </c>
    </row>
    <row r="191" spans="1:13" s="7" customFormat="1" ht="15">
      <c r="A191" s="193" t="s">
        <v>154</v>
      </c>
      <c r="B191" s="179">
        <v>6900</v>
      </c>
      <c r="C191" s="284">
        <f>Volume!J191</f>
        <v>55.15</v>
      </c>
      <c r="D191" s="318">
        <v>7.43</v>
      </c>
      <c r="E191" s="206">
        <f t="shared" si="14"/>
        <v>51267</v>
      </c>
      <c r="F191" s="211">
        <f t="shared" si="15"/>
        <v>13.472348141432459</v>
      </c>
      <c r="G191" s="277">
        <f t="shared" si="16"/>
        <v>70293.75</v>
      </c>
      <c r="H191" s="275">
        <v>5</v>
      </c>
      <c r="I191" s="207">
        <f t="shared" si="19"/>
        <v>10.1875</v>
      </c>
      <c r="J191" s="214">
        <f t="shared" si="20"/>
        <v>0.18472348141432457</v>
      </c>
      <c r="K191" s="218">
        <f t="shared" si="17"/>
        <v>2.8847229375</v>
      </c>
      <c r="L191" s="208">
        <f t="shared" si="18"/>
        <v>15.800278250213154</v>
      </c>
      <c r="M191" s="219">
        <v>46.155567</v>
      </c>
    </row>
    <row r="192" spans="1:13" s="7" customFormat="1" ht="15">
      <c r="A192" s="193" t="s">
        <v>302</v>
      </c>
      <c r="B192" s="179">
        <v>3600</v>
      </c>
      <c r="C192" s="284">
        <f>Volume!J192</f>
        <v>133.35</v>
      </c>
      <c r="D192" s="318">
        <v>20.68</v>
      </c>
      <c r="E192" s="206">
        <f t="shared" si="14"/>
        <v>74448</v>
      </c>
      <c r="F192" s="211">
        <f t="shared" si="15"/>
        <v>15.50806149231346</v>
      </c>
      <c r="G192" s="277">
        <f t="shared" si="16"/>
        <v>98451</v>
      </c>
      <c r="H192" s="275">
        <v>5</v>
      </c>
      <c r="I192" s="207">
        <f t="shared" si="19"/>
        <v>27.3475</v>
      </c>
      <c r="J192" s="214">
        <f t="shared" si="20"/>
        <v>0.20508061492313462</v>
      </c>
      <c r="K192" s="218">
        <f t="shared" si="17"/>
        <v>3.3780660625</v>
      </c>
      <c r="L192" s="208">
        <f t="shared" si="18"/>
        <v>18.50242983173906</v>
      </c>
      <c r="M192" s="219">
        <v>54.049057</v>
      </c>
    </row>
    <row r="193" spans="1:13" s="8" customFormat="1" ht="15">
      <c r="A193" s="193" t="s">
        <v>155</v>
      </c>
      <c r="B193" s="179">
        <v>525</v>
      </c>
      <c r="C193" s="284">
        <f>Volume!J193</f>
        <v>487.45</v>
      </c>
      <c r="D193" s="318">
        <v>52.57</v>
      </c>
      <c r="E193" s="206">
        <f t="shared" si="14"/>
        <v>27599.25</v>
      </c>
      <c r="F193" s="211">
        <f t="shared" si="15"/>
        <v>10.784695866242693</v>
      </c>
      <c r="G193" s="277">
        <f t="shared" si="16"/>
        <v>40394.8125</v>
      </c>
      <c r="H193" s="275">
        <v>5</v>
      </c>
      <c r="I193" s="207">
        <f t="shared" si="19"/>
        <v>76.9425</v>
      </c>
      <c r="J193" s="214">
        <f t="shared" si="20"/>
        <v>0.1578469586624269</v>
      </c>
      <c r="K193" s="218">
        <f t="shared" si="17"/>
        <v>2.8725259375</v>
      </c>
      <c r="L193" s="208">
        <f t="shared" si="18"/>
        <v>15.733472529874248</v>
      </c>
      <c r="M193" s="219">
        <v>45.960415</v>
      </c>
    </row>
    <row r="194" spans="1:13" s="7" customFormat="1" ht="15">
      <c r="A194" s="193" t="s">
        <v>38</v>
      </c>
      <c r="B194" s="179">
        <v>600</v>
      </c>
      <c r="C194" s="284">
        <f>Volume!J194</f>
        <v>505.15</v>
      </c>
      <c r="D194" s="318">
        <v>54.28</v>
      </c>
      <c r="E194" s="206">
        <f t="shared" si="14"/>
        <v>32568</v>
      </c>
      <c r="F194" s="211">
        <f t="shared" si="15"/>
        <v>10.745323171335247</v>
      </c>
      <c r="G194" s="277">
        <f t="shared" si="16"/>
        <v>47722.5</v>
      </c>
      <c r="H194" s="275">
        <v>5</v>
      </c>
      <c r="I194" s="207">
        <f t="shared" si="19"/>
        <v>79.5375</v>
      </c>
      <c r="J194" s="214">
        <f t="shared" si="20"/>
        <v>0.15745323171335246</v>
      </c>
      <c r="K194" s="218">
        <f t="shared" si="17"/>
        <v>2.2368231875</v>
      </c>
      <c r="L194" s="208">
        <f t="shared" si="18"/>
        <v>12.251585169443578</v>
      </c>
      <c r="M194" s="219">
        <v>35.789171</v>
      </c>
    </row>
    <row r="195" spans="1:13" s="8" customFormat="1" ht="15">
      <c r="A195" s="193" t="s">
        <v>156</v>
      </c>
      <c r="B195" s="179">
        <v>600</v>
      </c>
      <c r="C195" s="284">
        <f>Volume!J195</f>
        <v>394.95</v>
      </c>
      <c r="D195" s="318">
        <v>41.71</v>
      </c>
      <c r="E195" s="206">
        <f t="shared" si="14"/>
        <v>25026</v>
      </c>
      <c r="F195" s="211">
        <f t="shared" si="15"/>
        <v>10.560830484871502</v>
      </c>
      <c r="G195" s="277">
        <f t="shared" si="16"/>
        <v>36874.5</v>
      </c>
      <c r="H195" s="275">
        <v>5</v>
      </c>
      <c r="I195" s="207">
        <f t="shared" si="19"/>
        <v>61.4575</v>
      </c>
      <c r="J195" s="214">
        <f t="shared" si="20"/>
        <v>0.15560830484871505</v>
      </c>
      <c r="K195" s="218">
        <f t="shared" si="17"/>
        <v>2.1191735</v>
      </c>
      <c r="L195" s="208">
        <f t="shared" si="18"/>
        <v>11.607191292171741</v>
      </c>
      <c r="M195" s="219">
        <v>33.906776</v>
      </c>
    </row>
    <row r="196" spans="1:13" s="7" customFormat="1" ht="15">
      <c r="A196" s="193" t="s">
        <v>392</v>
      </c>
      <c r="B196" s="179">
        <v>700</v>
      </c>
      <c r="C196" s="284">
        <f>Volume!J196</f>
        <v>333.95</v>
      </c>
      <c r="D196" s="318">
        <v>38.58</v>
      </c>
      <c r="E196" s="206">
        <f t="shared" si="14"/>
        <v>27006</v>
      </c>
      <c r="F196" s="211">
        <f t="shared" si="15"/>
        <v>11.552627638868094</v>
      </c>
      <c r="G196" s="277">
        <f t="shared" si="16"/>
        <v>38694.25</v>
      </c>
      <c r="H196" s="275">
        <v>5</v>
      </c>
      <c r="I196" s="207">
        <f t="shared" si="19"/>
        <v>55.2775</v>
      </c>
      <c r="J196" s="214">
        <f t="shared" si="20"/>
        <v>0.16552627638868095</v>
      </c>
      <c r="K196" s="218">
        <f t="shared" si="17"/>
        <v>3.3919564375</v>
      </c>
      <c r="L196" s="208">
        <f t="shared" si="18"/>
        <v>18.578510548936123</v>
      </c>
      <c r="M196" s="219">
        <v>54.271303</v>
      </c>
    </row>
    <row r="197" spans="3:13" ht="14.25">
      <c r="C197" s="2"/>
      <c r="D197" s="111"/>
      <c r="H197" s="275"/>
      <c r="M197" s="71"/>
    </row>
    <row r="198" spans="3:13" ht="14.25">
      <c r="C198" s="2"/>
      <c r="D198" s="112"/>
      <c r="F198" s="67"/>
      <c r="H198" s="275"/>
      <c r="M198" s="71"/>
    </row>
    <row r="199" spans="3:13" ht="12.75">
      <c r="C199" s="2"/>
      <c r="D199" s="113"/>
      <c r="M199" s="71"/>
    </row>
    <row r="200" spans="3:13" ht="12.75">
      <c r="C200" s="2"/>
      <c r="D200" s="113"/>
      <c r="M200" s="1"/>
    </row>
    <row r="201" spans="3:13" ht="12.75">
      <c r="C201" s="2"/>
      <c r="D201" s="113"/>
      <c r="M201" s="1"/>
    </row>
    <row r="202" spans="3:13" ht="12.75">
      <c r="C202" s="2"/>
      <c r="D202" s="113"/>
      <c r="M202" s="1"/>
    </row>
    <row r="203" spans="3:13" ht="12.75">
      <c r="C203" s="2"/>
      <c r="D203" s="113"/>
      <c r="M203" s="1"/>
    </row>
    <row r="204" spans="3:13" ht="12.75">
      <c r="C204" s="2"/>
      <c r="D204" s="113"/>
      <c r="E204" s="2"/>
      <c r="F204" s="5"/>
      <c r="M204" s="1"/>
    </row>
    <row r="205" spans="3:13" ht="12.75">
      <c r="C205" s="2"/>
      <c r="D205" s="113"/>
      <c r="M205" s="1"/>
    </row>
    <row r="206" spans="3:13" ht="12.75">
      <c r="C206" s="2"/>
      <c r="D206" s="112"/>
      <c r="M206" s="1"/>
    </row>
    <row r="207" spans="3:13" ht="12.75">
      <c r="C207" s="2"/>
      <c r="D207" s="112"/>
      <c r="M207" s="1"/>
    </row>
    <row r="208" spans="3:13" ht="12.75">
      <c r="C208" s="2"/>
      <c r="D208" s="112"/>
      <c r="M208" s="1"/>
    </row>
    <row r="209" spans="3:13" ht="12.75">
      <c r="C209" s="2"/>
      <c r="D209" s="112"/>
      <c r="M209" s="1"/>
    </row>
    <row r="210" spans="3:13" ht="12.75">
      <c r="C210" s="2"/>
      <c r="D210" s="112"/>
      <c r="M210" s="1"/>
    </row>
    <row r="211" spans="1:13" ht="12.75">
      <c r="A211" s="76"/>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D224" s="112"/>
      <c r="M224" s="1"/>
    </row>
    <row r="225" spans="3:13" ht="12.75">
      <c r="C225" s="2"/>
      <c r="D225" s="112"/>
      <c r="M225" s="1"/>
    </row>
    <row r="226" spans="3:13" ht="12.75">
      <c r="C226" s="2"/>
      <c r="D226" s="112"/>
      <c r="M226" s="1"/>
    </row>
    <row r="227" spans="3:13" ht="12.75">
      <c r="C227" s="2"/>
      <c r="D227" s="112"/>
      <c r="M227" s="1"/>
    </row>
    <row r="228" spans="3:13" ht="12.75">
      <c r="C228" s="2"/>
      <c r="M228" s="1"/>
    </row>
    <row r="229" spans="3:13" ht="12.75">
      <c r="C229" s="2"/>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1"/>
    </row>
    <row r="327" ht="12.75">
      <c r="M327" s="1"/>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5"/>
    </row>
    <row r="480" ht="12.75">
      <c r="M480" s="5"/>
    </row>
    <row r="481" ht="12.75">
      <c r="M481" s="2"/>
    </row>
    <row r="482" ht="12.75">
      <c r="M482" s="2"/>
    </row>
    <row r="483" ht="12.75">
      <c r="M483" s="2"/>
    </row>
    <row r="484" ht="12.75">
      <c r="M484" s="2"/>
    </row>
    <row r="485" ht="12.75">
      <c r="M485" s="2"/>
    </row>
    <row r="486" ht="12.75">
      <c r="M486"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2007-07-19T13:41:55Z</dcterms:modified>
  <cp:category/>
  <cp:version/>
  <cp:contentType/>
  <cp:contentStatus/>
</cp:coreProperties>
</file>