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<sst xmlns="http://schemas.openxmlformats.org/spreadsheetml/2006/main" count="1499" uniqueCount="410">
  <si>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</si>
  <si>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</si>
  <si>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</si>
  <si>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</si>
  <si>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</si>
  <si>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</si>
  <si>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</si>
  <si>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</si>
  <si>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</si>
  <si>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</si>
  <si>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</si>
  <si>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</si>
  <si>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</si>
  <si>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</si>
  <si>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</si>
  <si>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</si>
  <si>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</si>
  <si>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</si>
  <si>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</si>
  <si>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</si>
  <si>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</si>
  <si>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</si>
  <si>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</si>
  <si>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</si>
  <si>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</si>
  <si>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</si>
  <si>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</si>
  <si>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</si>
  <si>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</si>
  <si>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</si>
  <si>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</si>
  <si>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</si>
  <si>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</si>
  <si>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</si>
  <si>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</si>
  <si>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</si>
  <si>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</si>
  <si>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</si>
  <si>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</si>
  <si>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</si>
  <si>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</si>
  <si>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</si>
  <si>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</si>
  <si>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</si>
  <si>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</si>
  <si>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</si>
  <si>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</si>
  <si>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</si>
  <si>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</si>
  <si>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</si>
  <si>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</si>
  <si>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</si>
  <si>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</si>
  <si>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</si>
  <si>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</si>
  <si>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</si>
  <si>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</si>
  <si>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</si>
  <si>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</si>
  <si>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</si>
  <si>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</si>
  <si>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</si>
  <si>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</si>
  <si>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</si>
  <si>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</si>
  <si>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</si>
  <si>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</si>
  <si>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</si>
  <si>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</si>
  <si>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</si>
  <si>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</si>
  <si>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</si>
  <si>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</si>
  <si>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</si>
  <si>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</si>
  <si>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</si>
  <si>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</si>
  <si>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</si>
  <si>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</si>
  <si>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</si>
  <si>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</si>
  <si>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</si>
  <si>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</si>
  <si>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</si>
  <si>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</si>
  <si>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</si>
  <si>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</si>
  <si>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</si>
  <si>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</si>
  <si>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</si>
  <si>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</si>
  <si>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</si>
  <si>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</si>
  <si>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</si>
  <si>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</si>
  <si>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</si>
  <si>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</si>
  <si>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</si>
  <si>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</si>
  <si>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</si>
  <si>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</si>
  <si>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</si>
  <si>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</si>
  <si>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</si>
  <si>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</si>
  <si>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</si>
  <si>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</si>
  <si>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</si>
  <si>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</si>
  <si>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</si>
  <si>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</si>
  <si>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</si>
  <si>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</si>
  <si>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</si>
  <si>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</si>
  <si>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</si>
  <si>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</si>
  <si>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</si>
  <si>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</si>
  <si>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</si>
  <si>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</si>
  <si>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</si>
  <si>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</si>
  <si>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</si>
  <si>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</si>
  <si>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</si>
  <si>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</si>
  <si>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</si>
  <si>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</si>
  <si>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</si>
  <si>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</si>
  <si>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</si>
  <si>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</si>
  <si>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</si>
  <si>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</si>
  <si>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</si>
  <si>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</si>
  <si>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</si>
  <si>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</si>
  <si>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</si>
  <si>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</si>
  <si>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</si>
  <si>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</si>
  <si>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</si>
  <si>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</si>
  <si>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</si>
  <si>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</si>
  <si>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</si>
  <si>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</si>
  <si>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</si>
  <si>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</si>
  <si>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</si>
  <si>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</si>
  <si>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</si>
  <si>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</si>
  <si>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</si>
  <si>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</si>
  <si>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</si>
  <si>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</si>
  <si>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</si>
  <si>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</si>
  <si>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</si>
  <si>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</si>
  <si>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</si>
  <si>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</si>
  <si>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</si>
  <si>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</si>
  <si>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</si>
  <si>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</si>
  <si>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</si>
  <si>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</si>
  <si>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</si>
  <si>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</si>
  <si>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</si>
  <si>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</si>
  <si>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</si>
  <si>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</si>
  <si>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</si>
  <si>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</si>
  <si>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</si>
  <si>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</si>
  <si>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</si>
  <si>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</si>
  <si>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</si>
  <si>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</si>
  <si>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</si>
  <si>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</si>
  <si>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</si>
  <si>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</si>
  <si>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</si>
  <si>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</si>
  <si>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</si>
  <si>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</si>
  <si>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</si>
  <si>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</si>
  <si>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</si>
  <si>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</si>
  <si>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</si>
  <si>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</si>
  <si>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</si>
  <si>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</si>
  <si>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</si>
  <si>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</si>
  <si>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</si>
  <si>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</si>
  <si>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</si>
  <si>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</si>
  <si>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</si>
  <si>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</si>
  <si>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</si>
  <si>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</si>
  <si>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</si>
  <si>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</si>
  <si>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</si>
  <si>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</si>
  <si>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</si>
  <si>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</si>
  <si>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</si>
  <si>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</si>
  <si>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</si>
  <si>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</si>
  <si>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</si>
  <si>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</si>
  <si>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</si>
  <si>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</si>
  <si>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</si>
  <si>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</si>
  <si>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</si>
  <si>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</si>
  <si>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</si>
  <si>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</si>
  <si>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</si>
  <si>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</si>
  <si>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</si>
  <si>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</si>
  <si>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</si>
  <si>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</si>
  <si>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</si>
  <si>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</si>
  <si>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</si>
  <si>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</si>
  <si>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</si>
  <si>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</si>
  <si>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</si>
  <si>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</si>
  <si>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</si>
  <si>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</si>
  <si>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</si>
  <si>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</si>
  <si>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</si>
  <si>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</si>
  <si>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</si>
  <si>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</si>
  <si>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</si>
  <si>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</si>
  <si>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</si>
  <si>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</si>
  <si>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</si>
  <si>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</si>
  <si>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</si>
  <si>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</si>
  <si>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</si>
  <si>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</si>
  <si>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</si>
  <si>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</si>
  <si>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</si>
  <si>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</si>
  <si>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</si>
  <si>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</si>
  <si>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</si>
  <si>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</si>
  <si>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</si>
  <si>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</si>
  <si>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</si>
  <si>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</si>
  <si>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</si>
  <si>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Feb</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</si>
  <si>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</si>
  <si>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</si>
  <si>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</si>
  <si>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</si>
  <si>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</si>
  <si>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</si>
  <si>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</si>
  <si>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</si>
  <si>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</si>
  <si>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</si>
  <si>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</si>
  <si>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</si>
  <si>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</si>
  <si>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</si>
  <si>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</si>
  <si>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</si>
  <si>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</si>
  <si>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</si>
  <si>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</si>
  <si>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</si>
  <si>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</si>
  <si>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</si>
  <si>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</si>
  <si>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</si>
  <si>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</si>
  <si>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</si>
  <si>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</si>
  <si>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</si>
  <si>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</si>
  <si>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</si>
  <si>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</si>
  <si>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</si>
  <si>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</si>
  <si>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</si>
  <si>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</si>
  <si>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</si>
  <si>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</si>
  <si>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</si>
  <si>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</si>
  <si>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</si>
  <si>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</si>
  <si>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</si>
  <si>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</si>
  <si>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</si>
  <si>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</si>
  <si>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</si>
  <si>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</si>
  <si>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</si>
  <si>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</si>
  <si>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</si>
  <si>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</si>
  <si>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</si>
  <si>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</si>
  <si>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</si>
  <si>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</si>
  <si>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</si>
  <si>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</si>
  <si>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</si>
  <si>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</si>
  <si>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</si>
  <si>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</si>
  <si>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</si>
  <si>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</si>
  <si>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</si>
  <si>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</si>
  <si>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</si>
  <si>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</si>
  <si>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</si>
  <si>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</si>
  <si>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</si>
  <si>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</si>
  <si>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</si>
  <si>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</si>
  <si>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</si>
  <si>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</si>
  <si>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</si>
  <si>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</si>
  <si>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</si>
  <si>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</si>
  <si>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</si>
  <si>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</si>
  <si>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</si>
  <si>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</si>
  <si>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</si>
  <si>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</si>
  <si>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</si>
  <si>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</si>
  <si>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</si>
  <si>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</si>
  <si>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</si>
  <si>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</si>
  <si>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</si>
  <si>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</si>
  <si>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</si>
  <si>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</si>
  <si>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</si>
  <si>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</si>
  <si>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</si>
  <si>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</si>
  <si>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</si>
  <si>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</si>
  <si>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</si>
  <si>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</si>
  <si>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</si>
  <si>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</si>
  <si>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</si>
  <si>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</si>
  <si>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</si>
  <si>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</si>
  <si>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</si>
  <si>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</si>
  <si>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</si>
  <si>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</si>
  <si>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</si>
  <si>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</si>
  <si>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</si>
  <si>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</si>
  <si>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</si>
  <si>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</si>
  <si>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SCHEME OF ARRANGEMENT</t>
  </si>
  <si>
    <t>INTERIM DIVIDEND-40%</t>
  </si>
  <si>
    <t>Apr</t>
  </si>
  <si>
    <t>CHENNPETRO</t>
  </si>
  <si>
    <t>13/02/2007</t>
  </si>
  <si>
    <t>INTERIM DIVIDEND-125%</t>
  </si>
  <si>
    <t>INTERIM DIVIDEND-15%</t>
  </si>
  <si>
    <t>14/02/2007</t>
  </si>
  <si>
    <t>19/02/2007</t>
  </si>
  <si>
    <t>INTERIM DIVIDEND-30%</t>
  </si>
  <si>
    <t>Gujarat Ambuja</t>
  </si>
  <si>
    <t>21/2/2007</t>
  </si>
  <si>
    <t>FINAL DIV-40%</t>
  </si>
  <si>
    <t>Derivatives Info Kit for 9 Feb,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</si>
</sst>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0">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0" fontId="37" fillId="0" borderId="0" xfId="0" applyFont="1" applyAlignment="1">
      <alignment/>
    </xf>
    <xf numFmtId="14" fontId="37" fillId="0" borderId="0" xfId="0" applyNumberFormat="1" applyFont="1" applyAlignment="1">
      <alignment horizontal="center"/>
    </xf>
    <xf numFmtId="0" fontId="37" fillId="0" borderId="0" xfId="0" applyFont="1" applyAlignment="1">
      <alignment horizontal="center"/>
    </xf>
    <xf numFmtId="9" fontId="18" fillId="2" borderId="6" xfId="22" applyFont="1" applyFill="1" applyBorder="1" applyAlignment="1">
      <alignment horizontal="center"/>
    </xf>
    <xf numFmtId="0" fontId="18"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4"/>
  <sheetViews>
    <sheetView tabSelected="1" workbookViewId="0" topLeftCell="A1">
      <pane xSplit="1" ySplit="3" topLeftCell="B149" activePane="bottomRight" state="frozen"/>
      <selection pane="topLeft" activeCell="E255" sqref="E255"/>
      <selection pane="topRight" activeCell="E255" sqref="E255"/>
      <selection pane="bottomLeft" activeCell="E255" sqref="E255"/>
      <selection pane="bottomRight" activeCell="C268" sqref="C268"/>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3" t="s">
        <v>409</v>
      </c>
      <c r="B1" s="394"/>
      <c r="C1" s="394"/>
      <c r="D1" s="394"/>
      <c r="E1" s="394"/>
      <c r="F1" s="394"/>
      <c r="G1" s="394"/>
      <c r="H1" s="394"/>
      <c r="I1" s="394"/>
      <c r="J1" s="394"/>
      <c r="K1" s="394"/>
    </row>
    <row r="2" spans="1:11" ht="15.75" thickBot="1">
      <c r="A2" s="27"/>
      <c r="B2" s="103"/>
      <c r="C2" s="28"/>
      <c r="D2" s="390" t="s">
        <v>100</v>
      </c>
      <c r="E2" s="392"/>
      <c r="F2" s="392"/>
      <c r="G2" s="387" t="s">
        <v>103</v>
      </c>
      <c r="H2" s="388"/>
      <c r="I2" s="389"/>
      <c r="J2" s="390" t="s">
        <v>52</v>
      </c>
      <c r="K2" s="391"/>
    </row>
    <row r="3" spans="1:11" ht="28.5" thickBot="1">
      <c r="A3" s="203" t="s">
        <v>12</v>
      </c>
      <c r="B3" s="102" t="s">
        <v>101</v>
      </c>
      <c r="C3" s="49" t="s">
        <v>99</v>
      </c>
      <c r="D3" s="33" t="s">
        <v>69</v>
      </c>
      <c r="E3" s="48" t="s">
        <v>20</v>
      </c>
      <c r="F3" s="47" t="s">
        <v>59</v>
      </c>
      <c r="G3" s="88" t="s">
        <v>104</v>
      </c>
      <c r="H3" s="37" t="s">
        <v>105</v>
      </c>
      <c r="I3" s="107" t="s">
        <v>102</v>
      </c>
      <c r="J3" s="157" t="s">
        <v>42</v>
      </c>
      <c r="K3" s="159" t="s">
        <v>58</v>
      </c>
    </row>
    <row r="4" spans="1:11" ht="15">
      <c r="A4" s="29" t="s">
        <v>182</v>
      </c>
      <c r="B4" s="291">
        <f>Margins!B4</f>
        <v>100</v>
      </c>
      <c r="C4" s="291">
        <f>Volume!J4</f>
        <v>6184.45</v>
      </c>
      <c r="D4" s="183">
        <f>Volume!M4</f>
        <v>-0.39058095897691947</v>
      </c>
      <c r="E4" s="184">
        <f>Volume!C4*100</f>
        <v>21</v>
      </c>
      <c r="F4" s="377">
        <f>'Open Int.'!D4*100</f>
        <v>-15</v>
      </c>
      <c r="G4" s="378">
        <f>'Open Int.'!R4</f>
        <v>58.381208</v>
      </c>
      <c r="H4" s="378">
        <f>'Open Int.'!Z4</f>
        <v>-10.411187999999996</v>
      </c>
      <c r="I4" s="379">
        <f>'Open Int.'!O4</f>
        <v>0.9915254237288136</v>
      </c>
      <c r="J4" s="186">
        <f>IF(Volume!D4=0,0,Volume!F4/Volume!D4)</f>
        <v>0</v>
      </c>
      <c r="K4" s="189">
        <f>IF('Open Int.'!E4=0,0,'Open Int.'!H4/'Open Int.'!E4)</f>
        <v>0</v>
      </c>
    </row>
    <row r="5" spans="1:11" ht="15">
      <c r="A5" s="204" t="s">
        <v>74</v>
      </c>
      <c r="B5" s="292">
        <f>Margins!B5</f>
        <v>50</v>
      </c>
      <c r="C5" s="292">
        <f>Volume!J5</f>
        <v>5694.65</v>
      </c>
      <c r="D5" s="185">
        <f>Volume!M5</f>
        <v>-0.7260777853320179</v>
      </c>
      <c r="E5" s="178">
        <f>Volume!C5*100</f>
        <v>81</v>
      </c>
      <c r="F5" s="353">
        <f>'Open Int.'!D5*100</f>
        <v>4</v>
      </c>
      <c r="G5" s="179">
        <f>'Open Int.'!R5</f>
        <v>4.9543455</v>
      </c>
      <c r="H5" s="179">
        <f>'Open Int.'!Z5</f>
        <v>0.13585349999999963</v>
      </c>
      <c r="I5" s="172">
        <f>'Open Int.'!O5</f>
        <v>0.9770114942528736</v>
      </c>
      <c r="J5" s="188">
        <f>IF(Volume!D5=0,0,Volume!F5/Volume!D5)</f>
        <v>0</v>
      </c>
      <c r="K5" s="190">
        <f>IF('Open Int.'!E5=0,0,'Open Int.'!H5/'Open Int.'!E5)</f>
        <v>0</v>
      </c>
    </row>
    <row r="6" spans="1:11" ht="15">
      <c r="A6" s="204" t="s">
        <v>9</v>
      </c>
      <c r="B6" s="292">
        <f>Margins!B6</f>
        <v>100</v>
      </c>
      <c r="C6" s="292">
        <f>Volume!J6</f>
        <v>4187.4</v>
      </c>
      <c r="D6" s="185">
        <f>Volume!M6</f>
        <v>-0.8523938059383436</v>
      </c>
      <c r="E6" s="178">
        <f>Volume!C6*100</f>
        <v>31</v>
      </c>
      <c r="F6" s="353">
        <f>'Open Int.'!D6*100</f>
        <v>-1</v>
      </c>
      <c r="G6" s="179">
        <f>'Open Int.'!R6</f>
        <v>28575.780702</v>
      </c>
      <c r="H6" s="179">
        <f>'Open Int.'!Z6</f>
        <v>237.73808400000053</v>
      </c>
      <c r="I6" s="172">
        <f>'Open Int.'!O6</f>
        <v>0.8274999523755794</v>
      </c>
      <c r="J6" s="188">
        <f>IF(Volume!D6=0,0,Volume!F6/Volume!D6)</f>
        <v>1.3040726314583573</v>
      </c>
      <c r="K6" s="190">
        <f>IF('Open Int.'!E6=0,0,'Open Int.'!H6/'Open Int.'!E6)</f>
        <v>1.6893899833847614</v>
      </c>
    </row>
    <row r="7" spans="1:11" ht="15">
      <c r="A7" s="204" t="s">
        <v>282</v>
      </c>
      <c r="B7" s="292">
        <f>Margins!B7</f>
        <v>200</v>
      </c>
      <c r="C7" s="292">
        <f>Volume!J7</f>
        <v>1800</v>
      </c>
      <c r="D7" s="185">
        <f>Volume!M7</f>
        <v>-2.3146012536292884</v>
      </c>
      <c r="E7" s="178">
        <f>Volume!C7*100</f>
        <v>-35</v>
      </c>
      <c r="F7" s="353">
        <f>'Open Int.'!D7*100</f>
        <v>-8</v>
      </c>
      <c r="G7" s="179">
        <f>'Open Int.'!R7</f>
        <v>91.98</v>
      </c>
      <c r="H7" s="179">
        <f>'Open Int.'!Z7</f>
        <v>-9.992250999999996</v>
      </c>
      <c r="I7" s="172">
        <f>'Open Int.'!O7</f>
        <v>0.9953033268101761</v>
      </c>
      <c r="J7" s="188">
        <f>IF(Volume!D7=0,0,Volume!F7/Volume!D7)</f>
        <v>0</v>
      </c>
      <c r="K7" s="190">
        <f>IF('Open Int.'!E7=0,0,'Open Int.'!H7/'Open Int.'!E7)</f>
        <v>0</v>
      </c>
    </row>
    <row r="8" spans="1:11" ht="15">
      <c r="A8" s="204" t="s">
        <v>134</v>
      </c>
      <c r="B8" s="292">
        <f>Margins!B8</f>
        <v>100</v>
      </c>
      <c r="C8" s="292">
        <f>Volume!J8</f>
        <v>3840.45</v>
      </c>
      <c r="D8" s="185">
        <f>Volume!M8</f>
        <v>0.13427893515499795</v>
      </c>
      <c r="E8" s="178">
        <f>Volume!C8*100</f>
        <v>-38</v>
      </c>
      <c r="F8" s="353">
        <f>'Open Int.'!D8*100</f>
        <v>-3</v>
      </c>
      <c r="G8" s="179">
        <f>'Open Int.'!R8</f>
        <v>171.053643</v>
      </c>
      <c r="H8" s="179">
        <f>'Open Int.'!Z8</f>
        <v>-4.4496850000000165</v>
      </c>
      <c r="I8" s="172">
        <f>'Open Int.'!O8</f>
        <v>0.9809160305343512</v>
      </c>
      <c r="J8" s="188">
        <f>IF(Volume!D8=0,0,Volume!F8/Volume!D8)</f>
        <v>0</v>
      </c>
      <c r="K8" s="190">
        <f>IF('Open Int.'!E8=0,0,'Open Int.'!H8/'Open Int.'!E8)</f>
        <v>0.42857142857142855</v>
      </c>
    </row>
    <row r="9" spans="1:11" ht="15">
      <c r="A9" s="204" t="s">
        <v>0</v>
      </c>
      <c r="B9" s="292">
        <f>Margins!B9</f>
        <v>375</v>
      </c>
      <c r="C9" s="292">
        <f>Volume!J9</f>
        <v>1035.05</v>
      </c>
      <c r="D9" s="185">
        <f>Volume!M9</f>
        <v>-2.9534480333786512</v>
      </c>
      <c r="E9" s="178">
        <f>Volume!C9*100</f>
        <v>-5</v>
      </c>
      <c r="F9" s="353">
        <f>'Open Int.'!D9*100</f>
        <v>-1</v>
      </c>
      <c r="G9" s="179">
        <f>'Open Int.'!R9</f>
        <v>353.59895625</v>
      </c>
      <c r="H9" s="179">
        <f>'Open Int.'!Z9</f>
        <v>-13.840850624999973</v>
      </c>
      <c r="I9" s="172">
        <f>'Open Int.'!O9</f>
        <v>0.9490669593852908</v>
      </c>
      <c r="J9" s="188">
        <f>IF(Volume!D9=0,0,Volume!F9/Volume!D9)</f>
        <v>0.09900990099009901</v>
      </c>
      <c r="K9" s="190">
        <f>IF('Open Int.'!E9=0,0,'Open Int.'!H9/'Open Int.'!E9)</f>
        <v>0.10702341137123746</v>
      </c>
    </row>
    <row r="10" spans="1:11" ht="15">
      <c r="A10" s="204" t="s">
        <v>135</v>
      </c>
      <c r="B10" s="292">
        <f>Margins!B10</f>
        <v>4900</v>
      </c>
      <c r="C10" s="292">
        <f>Volume!J10</f>
        <v>87.1</v>
      </c>
      <c r="D10" s="185">
        <f>Volume!M10</f>
        <v>-1.5819209039548088</v>
      </c>
      <c r="E10" s="178">
        <f>Volume!C10*100</f>
        <v>14.000000000000002</v>
      </c>
      <c r="F10" s="353">
        <f>'Open Int.'!D10*100</f>
        <v>-1</v>
      </c>
      <c r="G10" s="179">
        <f>'Open Int.'!R10</f>
        <v>43.020432</v>
      </c>
      <c r="H10" s="179">
        <f>'Open Int.'!Z10</f>
        <v>-0.7782180000000025</v>
      </c>
      <c r="I10" s="172">
        <f>'Open Int.'!O10</f>
        <v>0.9692460317460317</v>
      </c>
      <c r="J10" s="188">
        <f>IF(Volume!D10=0,0,Volume!F10/Volume!D10)</f>
        <v>0.42857142857142855</v>
      </c>
      <c r="K10" s="190">
        <f>IF('Open Int.'!E10=0,0,'Open Int.'!H10/'Open Int.'!E10)</f>
        <v>0.034482758620689655</v>
      </c>
    </row>
    <row r="11" spans="1:11" ht="15">
      <c r="A11" s="204" t="s">
        <v>174</v>
      </c>
      <c r="B11" s="292">
        <f>Margins!B11</f>
        <v>6700</v>
      </c>
      <c r="C11" s="292">
        <f>Volume!J11</f>
        <v>69.5</v>
      </c>
      <c r="D11" s="185">
        <f>Volume!M11</f>
        <v>-3.1358885017421603</v>
      </c>
      <c r="E11" s="178">
        <f>Volume!C11*100</f>
        <v>-36</v>
      </c>
      <c r="F11" s="353">
        <f>'Open Int.'!D11*100</f>
        <v>1</v>
      </c>
      <c r="G11" s="179">
        <f>'Open Int.'!R11</f>
        <v>63.561225</v>
      </c>
      <c r="H11" s="179">
        <f>'Open Int.'!Z11</f>
        <v>-1.1924325000000024</v>
      </c>
      <c r="I11" s="172">
        <f>'Open Int.'!O11</f>
        <v>0.9824175824175824</v>
      </c>
      <c r="J11" s="188">
        <f>IF(Volume!D11=0,0,Volume!F11/Volume!D11)</f>
        <v>0.08333333333333333</v>
      </c>
      <c r="K11" s="190">
        <f>IF('Open Int.'!E11=0,0,'Open Int.'!H11/'Open Int.'!E11)</f>
        <v>0.05</v>
      </c>
    </row>
    <row r="12" spans="1:11" ht="15">
      <c r="A12" s="204" t="s">
        <v>283</v>
      </c>
      <c r="B12" s="292">
        <f>Margins!B12</f>
        <v>600</v>
      </c>
      <c r="C12" s="292">
        <f>Volume!J12</f>
        <v>389.1</v>
      </c>
      <c r="D12" s="185">
        <f>Volume!M12</f>
        <v>-1.7300164162141598</v>
      </c>
      <c r="E12" s="178">
        <f>Volume!C12*100</f>
        <v>-13</v>
      </c>
      <c r="F12" s="353">
        <f>'Open Int.'!D12*100</f>
        <v>-1</v>
      </c>
      <c r="G12" s="179">
        <f>'Open Int.'!R12</f>
        <v>38.941128</v>
      </c>
      <c r="H12" s="179">
        <f>'Open Int.'!Z12</f>
        <v>-0.899360999999999</v>
      </c>
      <c r="I12" s="172">
        <f>'Open Int.'!O12</f>
        <v>0.9724220623501199</v>
      </c>
      <c r="J12" s="188">
        <f>IF(Volume!D12=0,0,Volume!F12/Volume!D12)</f>
        <v>0</v>
      </c>
      <c r="K12" s="190">
        <f>IF('Open Int.'!E12=0,0,'Open Int.'!H12/'Open Int.'!E12)</f>
        <v>0</v>
      </c>
    </row>
    <row r="13" spans="1:11" ht="15">
      <c r="A13" s="204" t="s">
        <v>75</v>
      </c>
      <c r="B13" s="292">
        <f>Margins!B13</f>
        <v>4600</v>
      </c>
      <c r="C13" s="292">
        <f>Volume!J13</f>
        <v>85.7</v>
      </c>
      <c r="D13" s="185">
        <f>Volume!M13</f>
        <v>-1.2103746397694493</v>
      </c>
      <c r="E13" s="178">
        <f>Volume!C13*100</f>
        <v>-52</v>
      </c>
      <c r="F13" s="353">
        <f>'Open Int.'!D13*100</f>
        <v>-1</v>
      </c>
      <c r="G13" s="179">
        <f>'Open Int.'!R13</f>
        <v>36.820148</v>
      </c>
      <c r="H13" s="179">
        <f>'Open Int.'!Z13</f>
        <v>-0.6905519999999967</v>
      </c>
      <c r="I13" s="172">
        <f>'Open Int.'!O13</f>
        <v>0.9807280513918629</v>
      </c>
      <c r="J13" s="188">
        <f>IF(Volume!D13=0,0,Volume!F13/Volume!D13)</f>
        <v>1</v>
      </c>
      <c r="K13" s="190">
        <f>IF('Open Int.'!E13=0,0,'Open Int.'!H13/'Open Int.'!E13)</f>
        <v>0.03896103896103896</v>
      </c>
    </row>
    <row r="14" spans="1:11" ht="15">
      <c r="A14" s="204" t="s">
        <v>88</v>
      </c>
      <c r="B14" s="292">
        <f>Margins!B14</f>
        <v>4300</v>
      </c>
      <c r="C14" s="292">
        <f>Volume!J14</f>
        <v>56.1</v>
      </c>
      <c r="D14" s="185">
        <f>Volume!M14</f>
        <v>-4.995766299745971</v>
      </c>
      <c r="E14" s="178">
        <f>Volume!C14*100</f>
        <v>-41</v>
      </c>
      <c r="F14" s="353">
        <f>'Open Int.'!D14*100</f>
        <v>-5</v>
      </c>
      <c r="G14" s="179">
        <f>'Open Int.'!R14</f>
        <v>141.023058</v>
      </c>
      <c r="H14" s="179">
        <f>'Open Int.'!Z14</f>
        <v>-14.956926500000009</v>
      </c>
      <c r="I14" s="172">
        <f>'Open Int.'!O14</f>
        <v>0.9399589462880602</v>
      </c>
      <c r="J14" s="188">
        <f>IF(Volume!D14=0,0,Volume!F14/Volume!D14)</f>
        <v>0.047619047619047616</v>
      </c>
      <c r="K14" s="190">
        <f>IF('Open Int.'!E14=0,0,'Open Int.'!H14/'Open Int.'!E14)</f>
        <v>0.1141552511415525</v>
      </c>
    </row>
    <row r="15" spans="1:11" ht="15">
      <c r="A15" s="204" t="s">
        <v>136</v>
      </c>
      <c r="B15" s="292">
        <f>Margins!B15</f>
        <v>9550</v>
      </c>
      <c r="C15" s="292">
        <f>Volume!J15</f>
        <v>47.6</v>
      </c>
      <c r="D15" s="185">
        <f>Volume!M15</f>
        <v>-2.2587268993839866</v>
      </c>
      <c r="E15" s="178">
        <f>Volume!C15*100</f>
        <v>15</v>
      </c>
      <c r="F15" s="353">
        <f>'Open Int.'!D15*100</f>
        <v>0</v>
      </c>
      <c r="G15" s="179">
        <f>'Open Int.'!R15</f>
        <v>238.790874</v>
      </c>
      <c r="H15" s="179">
        <f>'Open Int.'!Z15</f>
        <v>-0.4023415000000057</v>
      </c>
      <c r="I15" s="172">
        <f>'Open Int.'!O15</f>
        <v>0.9651627641347801</v>
      </c>
      <c r="J15" s="188">
        <f>IF(Volume!D15=0,0,Volume!F15/Volume!D15)</f>
        <v>0.09826589595375723</v>
      </c>
      <c r="K15" s="190">
        <f>IF('Open Int.'!E15=0,0,'Open Int.'!H15/'Open Int.'!E15)</f>
        <v>0.16872427983539096</v>
      </c>
    </row>
    <row r="16" spans="1:11" ht="15">
      <c r="A16" s="204" t="s">
        <v>157</v>
      </c>
      <c r="B16" s="292">
        <f>Margins!B16</f>
        <v>350</v>
      </c>
      <c r="C16" s="292">
        <f>Volume!J16</f>
        <v>749.25</v>
      </c>
      <c r="D16" s="185">
        <f>Volume!M16</f>
        <v>-0.3921829300717955</v>
      </c>
      <c r="E16" s="178">
        <f>Volume!C16*100</f>
        <v>8</v>
      </c>
      <c r="F16" s="353">
        <f>'Open Int.'!D16*100</f>
        <v>-12</v>
      </c>
      <c r="G16" s="179">
        <f>'Open Int.'!R16</f>
        <v>52.21148625</v>
      </c>
      <c r="H16" s="179">
        <f>'Open Int.'!Z16</f>
        <v>-7.445495749999999</v>
      </c>
      <c r="I16" s="172">
        <f>'Open Int.'!O16</f>
        <v>0.9984932194876946</v>
      </c>
      <c r="J16" s="188">
        <f>IF(Volume!D16=0,0,Volume!F16/Volume!D16)</f>
        <v>0</v>
      </c>
      <c r="K16" s="190">
        <f>IF('Open Int.'!E16=0,0,'Open Int.'!H16/'Open Int.'!E16)</f>
        <v>0</v>
      </c>
    </row>
    <row r="17" spans="1:11" s="8" customFormat="1" ht="15">
      <c r="A17" s="204" t="s">
        <v>193</v>
      </c>
      <c r="B17" s="292">
        <f>Margins!B17</f>
        <v>100</v>
      </c>
      <c r="C17" s="292">
        <f>Volume!J17</f>
        <v>3060.8</v>
      </c>
      <c r="D17" s="185">
        <f>Volume!M17</f>
        <v>1.6961541656283805</v>
      </c>
      <c r="E17" s="178">
        <f>Volume!C17*100</f>
        <v>146</v>
      </c>
      <c r="F17" s="353">
        <f>'Open Int.'!D17*100</f>
        <v>-1</v>
      </c>
      <c r="G17" s="179">
        <f>'Open Int.'!R17</f>
        <v>307.794048</v>
      </c>
      <c r="H17" s="179">
        <f>'Open Int.'!Z17</f>
        <v>-3.263614500000017</v>
      </c>
      <c r="I17" s="172">
        <f>'Open Int.'!O17</f>
        <v>0.9927406523468576</v>
      </c>
      <c r="J17" s="188">
        <f>IF(Volume!D17=0,0,Volume!F17/Volume!D17)</f>
        <v>0.07079646017699115</v>
      </c>
      <c r="K17" s="190">
        <f>IF('Open Int.'!E17=0,0,'Open Int.'!H17/'Open Int.'!E17)</f>
        <v>0.2764227642276423</v>
      </c>
    </row>
    <row r="18" spans="1:11" s="8" customFormat="1" ht="15">
      <c r="A18" s="204" t="s">
        <v>284</v>
      </c>
      <c r="B18" s="292">
        <f>Margins!B18</f>
        <v>950</v>
      </c>
      <c r="C18" s="292">
        <f>Volume!J18</f>
        <v>142.85</v>
      </c>
      <c r="D18" s="185">
        <f>Volume!M18</f>
        <v>-6.542361792607132</v>
      </c>
      <c r="E18" s="178">
        <f>Volume!C18*100</f>
        <v>71</v>
      </c>
      <c r="F18" s="353">
        <f>'Open Int.'!D18*100</f>
        <v>-1</v>
      </c>
      <c r="G18" s="179">
        <f>'Open Int.'!R18</f>
        <v>140.38940875</v>
      </c>
      <c r="H18" s="179">
        <f>'Open Int.'!Z18</f>
        <v>-10.481183749999985</v>
      </c>
      <c r="I18" s="172">
        <f>'Open Int.'!O18</f>
        <v>0.9009183180280329</v>
      </c>
      <c r="J18" s="188">
        <f>IF(Volume!D18=0,0,Volume!F18/Volume!D18)</f>
        <v>0.08148148148148149</v>
      </c>
      <c r="K18" s="190">
        <f>IF('Open Int.'!E18=0,0,'Open Int.'!H18/'Open Int.'!E18)</f>
        <v>0.05864197530864197</v>
      </c>
    </row>
    <row r="19" spans="1:11" s="8" customFormat="1" ht="15">
      <c r="A19" s="204" t="s">
        <v>285</v>
      </c>
      <c r="B19" s="292">
        <f>Margins!B19</f>
        <v>2400</v>
      </c>
      <c r="C19" s="292">
        <f>Volume!J19</f>
        <v>61.2</v>
      </c>
      <c r="D19" s="185">
        <f>Volume!M19</f>
        <v>-4.672897196261682</v>
      </c>
      <c r="E19" s="178">
        <f>Volume!C19*100</f>
        <v>-16</v>
      </c>
      <c r="F19" s="353">
        <f>'Open Int.'!D19*100</f>
        <v>-1</v>
      </c>
      <c r="G19" s="179">
        <f>'Open Int.'!R19</f>
        <v>103.03632</v>
      </c>
      <c r="H19" s="179">
        <f>'Open Int.'!Z19</f>
        <v>-4.850495999999993</v>
      </c>
      <c r="I19" s="172">
        <f>'Open Int.'!O19</f>
        <v>0.9033499643620813</v>
      </c>
      <c r="J19" s="188">
        <f>IF(Volume!D19=0,0,Volume!F19/Volume!D19)</f>
        <v>0.16030534351145037</v>
      </c>
      <c r="K19" s="190">
        <f>IF('Open Int.'!E19=0,0,'Open Int.'!H19/'Open Int.'!E19)</f>
        <v>0.1077127659574468</v>
      </c>
    </row>
    <row r="20" spans="1:11" ht="15">
      <c r="A20" s="204" t="s">
        <v>76</v>
      </c>
      <c r="B20" s="292">
        <f>Margins!B20</f>
        <v>1400</v>
      </c>
      <c r="C20" s="292">
        <f>Volume!J20</f>
        <v>239.15</v>
      </c>
      <c r="D20" s="185">
        <f>Volume!M20</f>
        <v>-0.9730848861283621</v>
      </c>
      <c r="E20" s="178">
        <f>Volume!C20*100</f>
        <v>-36</v>
      </c>
      <c r="F20" s="353">
        <f>'Open Int.'!D20*100</f>
        <v>-2</v>
      </c>
      <c r="G20" s="179">
        <f>'Open Int.'!R20</f>
        <v>168.777721</v>
      </c>
      <c r="H20" s="179">
        <f>'Open Int.'!Z20</f>
        <v>-5.411398999999989</v>
      </c>
      <c r="I20" s="172">
        <f>'Open Int.'!O20</f>
        <v>0.9928585598095616</v>
      </c>
      <c r="J20" s="188">
        <f>IF(Volume!D20=0,0,Volume!F20/Volume!D20)</f>
        <v>0</v>
      </c>
      <c r="K20" s="190">
        <f>IF('Open Int.'!E20=0,0,'Open Int.'!H20/'Open Int.'!E20)</f>
        <v>0.009900990099009901</v>
      </c>
    </row>
    <row r="21" spans="1:11" ht="15">
      <c r="A21" s="204" t="s">
        <v>77</v>
      </c>
      <c r="B21" s="292">
        <f>Margins!B21</f>
        <v>3800</v>
      </c>
      <c r="C21" s="292">
        <f>Volume!J21</f>
        <v>187.35</v>
      </c>
      <c r="D21" s="185">
        <f>Volume!M21</f>
        <v>-2.5741029641185733</v>
      </c>
      <c r="E21" s="178">
        <f>Volume!C21*100</f>
        <v>74</v>
      </c>
      <c r="F21" s="353">
        <f>'Open Int.'!D21*100</f>
        <v>4</v>
      </c>
      <c r="G21" s="179">
        <f>'Open Int.'!R21</f>
        <v>172.500639</v>
      </c>
      <c r="H21" s="179">
        <f>'Open Int.'!Z21</f>
        <v>2.457441000000017</v>
      </c>
      <c r="I21" s="172">
        <f>'Open Int.'!O21</f>
        <v>0.9834915394139496</v>
      </c>
      <c r="J21" s="188">
        <f>IF(Volume!D21=0,0,Volume!F21/Volume!D21)</f>
        <v>0.1875</v>
      </c>
      <c r="K21" s="190">
        <f>IF('Open Int.'!E21=0,0,'Open Int.'!H21/'Open Int.'!E21)</f>
        <v>0.15217391304347827</v>
      </c>
    </row>
    <row r="22" spans="1:11" ht="15">
      <c r="A22" s="204" t="s">
        <v>286</v>
      </c>
      <c r="B22" s="292">
        <f>Margins!B22</f>
        <v>1050</v>
      </c>
      <c r="C22" s="292">
        <f>Volume!J22</f>
        <v>215.65</v>
      </c>
      <c r="D22" s="185">
        <f>Volume!M22</f>
        <v>-1.3043478260869539</v>
      </c>
      <c r="E22" s="178">
        <f>Volume!C22*100</f>
        <v>-7.000000000000001</v>
      </c>
      <c r="F22" s="353">
        <f>'Open Int.'!D22*100</f>
        <v>-12</v>
      </c>
      <c r="G22" s="179">
        <f>'Open Int.'!R22</f>
        <v>41.844726</v>
      </c>
      <c r="H22" s="179">
        <f>'Open Int.'!Z22</f>
        <v>-6.265696499999997</v>
      </c>
      <c r="I22" s="172">
        <f>'Open Int.'!O22</f>
        <v>0.9908008658008658</v>
      </c>
      <c r="J22" s="188">
        <f>IF(Volume!D22=0,0,Volume!F22/Volume!D22)</f>
        <v>0</v>
      </c>
      <c r="K22" s="190">
        <f>IF('Open Int.'!E22=0,0,'Open Int.'!H22/'Open Int.'!E22)</f>
        <v>0</v>
      </c>
    </row>
    <row r="23" spans="1:11" s="8" customFormat="1" ht="15">
      <c r="A23" s="204" t="s">
        <v>34</v>
      </c>
      <c r="B23" s="292">
        <f>Margins!B23</f>
        <v>275</v>
      </c>
      <c r="C23" s="292">
        <f>Volume!J23</f>
        <v>1596.7</v>
      </c>
      <c r="D23" s="185">
        <f>Volume!M23</f>
        <v>-4.765597041631866</v>
      </c>
      <c r="E23" s="178">
        <f>Volume!C23*100</f>
        <v>-65</v>
      </c>
      <c r="F23" s="353">
        <f>'Open Int.'!D23*100</f>
        <v>-4</v>
      </c>
      <c r="G23" s="179">
        <f>'Open Int.'!R23</f>
        <v>117.5889715</v>
      </c>
      <c r="H23" s="179">
        <f>'Open Int.'!Z23</f>
        <v>-10.540992000000003</v>
      </c>
      <c r="I23" s="172">
        <f>'Open Int.'!O23</f>
        <v>0.9917849141150112</v>
      </c>
      <c r="J23" s="188">
        <f>IF(Volume!D23=0,0,Volume!F23/Volume!D23)</f>
        <v>0</v>
      </c>
      <c r="K23" s="190">
        <f>IF('Open Int.'!E23=0,0,'Open Int.'!H23/'Open Int.'!E23)</f>
        <v>1.3333333333333333</v>
      </c>
    </row>
    <row r="24" spans="1:11" s="8" customFormat="1" ht="15">
      <c r="A24" s="204" t="s">
        <v>287</v>
      </c>
      <c r="B24" s="292">
        <f>Margins!B24</f>
        <v>250</v>
      </c>
      <c r="C24" s="292">
        <f>Volume!J24</f>
        <v>1178.7</v>
      </c>
      <c r="D24" s="185">
        <f>Volume!M24</f>
        <v>-3.230573457575626</v>
      </c>
      <c r="E24" s="178">
        <f>Volume!C24*100</f>
        <v>-79</v>
      </c>
      <c r="F24" s="353">
        <f>'Open Int.'!D24*100</f>
        <v>-12</v>
      </c>
      <c r="G24" s="179">
        <f>'Open Int.'!R24</f>
        <v>48.4740375</v>
      </c>
      <c r="H24" s="179">
        <f>'Open Int.'!Z24</f>
        <v>-8.256641250000001</v>
      </c>
      <c r="I24" s="172">
        <f>'Open Int.'!O24</f>
        <v>0.9872340425531915</v>
      </c>
      <c r="J24" s="188">
        <f>IF(Volume!D24=0,0,Volume!F24/Volume!D24)</f>
        <v>0</v>
      </c>
      <c r="K24" s="190">
        <f>IF('Open Int.'!E24=0,0,'Open Int.'!H24/'Open Int.'!E24)</f>
        <v>0</v>
      </c>
    </row>
    <row r="25" spans="1:11" s="8" customFormat="1" ht="15">
      <c r="A25" s="204" t="s">
        <v>137</v>
      </c>
      <c r="B25" s="292">
        <f>Margins!B25</f>
        <v>1000</v>
      </c>
      <c r="C25" s="292">
        <f>Volume!J25</f>
        <v>352.75</v>
      </c>
      <c r="D25" s="185">
        <f>Volume!M25</f>
        <v>-2.5552486187845305</v>
      </c>
      <c r="E25" s="178">
        <f>Volume!C25*100</f>
        <v>150</v>
      </c>
      <c r="F25" s="353">
        <f>'Open Int.'!D25*100</f>
        <v>14.000000000000002</v>
      </c>
      <c r="G25" s="179">
        <f>'Open Int.'!R25</f>
        <v>213.025725</v>
      </c>
      <c r="H25" s="179">
        <f>'Open Int.'!Z25</f>
        <v>22.034525000000002</v>
      </c>
      <c r="I25" s="172">
        <f>'Open Int.'!O25</f>
        <v>0.9955290611028316</v>
      </c>
      <c r="J25" s="188">
        <f>IF(Volume!D25=0,0,Volume!F25/Volume!D25)</f>
        <v>0.2</v>
      </c>
      <c r="K25" s="190">
        <f>IF('Open Int.'!E25=0,0,'Open Int.'!H25/'Open Int.'!E25)</f>
        <v>0.2647058823529412</v>
      </c>
    </row>
    <row r="26" spans="1:11" s="8" customFormat="1" ht="15">
      <c r="A26" s="204" t="s">
        <v>233</v>
      </c>
      <c r="B26" s="292">
        <f>Margins!B26</f>
        <v>1000</v>
      </c>
      <c r="C26" s="292">
        <f>Volume!J26</f>
        <v>752</v>
      </c>
      <c r="D26" s="185">
        <f>Volume!M26</f>
        <v>-1.9109111067631877</v>
      </c>
      <c r="E26" s="178">
        <f>Volume!C26*100</f>
        <v>15</v>
      </c>
      <c r="F26" s="353">
        <f>'Open Int.'!D26*100</f>
        <v>-4</v>
      </c>
      <c r="G26" s="179">
        <f>'Open Int.'!R26</f>
        <v>727.184</v>
      </c>
      <c r="H26" s="179">
        <f>'Open Int.'!Z26</f>
        <v>-42.60926500000005</v>
      </c>
      <c r="I26" s="172">
        <f>'Open Int.'!O26</f>
        <v>0.9792140641158221</v>
      </c>
      <c r="J26" s="188">
        <f>IF(Volume!D26=0,0,Volume!F26/Volume!D26)</f>
        <v>0.225</v>
      </c>
      <c r="K26" s="190">
        <f>IF('Open Int.'!E26=0,0,'Open Int.'!H26/'Open Int.'!E26)</f>
        <v>0.2765957446808511</v>
      </c>
    </row>
    <row r="27" spans="1:11" ht="15">
      <c r="A27" s="204" t="s">
        <v>1</v>
      </c>
      <c r="B27" s="292">
        <f>Margins!B27</f>
        <v>150</v>
      </c>
      <c r="C27" s="292">
        <f>Volume!J27</f>
        <v>2505.9</v>
      </c>
      <c r="D27" s="185">
        <f>Volume!M27</f>
        <v>-0.14544440238290096</v>
      </c>
      <c r="E27" s="178">
        <f>Volume!C27*100</f>
        <v>-63</v>
      </c>
      <c r="F27" s="353">
        <f>'Open Int.'!D27*100</f>
        <v>-7.000000000000001</v>
      </c>
      <c r="G27" s="179">
        <f>'Open Int.'!R27</f>
        <v>449.934345</v>
      </c>
      <c r="H27" s="179">
        <f>'Open Int.'!Z27</f>
        <v>-35.40007724999998</v>
      </c>
      <c r="I27" s="172">
        <f>'Open Int.'!O27</f>
        <v>0.9891395154553049</v>
      </c>
      <c r="J27" s="188">
        <f>IF(Volume!D27=0,0,Volume!F27/Volume!D27)</f>
        <v>0.010101010101010102</v>
      </c>
      <c r="K27" s="190">
        <f>IF('Open Int.'!E27=0,0,'Open Int.'!H27/'Open Int.'!E27)</f>
        <v>0.047244094488188976</v>
      </c>
    </row>
    <row r="28" spans="1:11" ht="15">
      <c r="A28" s="204" t="s">
        <v>158</v>
      </c>
      <c r="B28" s="292">
        <f>Margins!B28</f>
        <v>1900</v>
      </c>
      <c r="C28" s="292">
        <f>Volume!J28</f>
        <v>119.2</v>
      </c>
      <c r="D28" s="185">
        <f>Volume!M28</f>
        <v>-1.8526142445450804</v>
      </c>
      <c r="E28" s="178">
        <f>Volume!C28*100</f>
        <v>-10</v>
      </c>
      <c r="F28" s="353">
        <f>'Open Int.'!D28*100</f>
        <v>3</v>
      </c>
      <c r="G28" s="179">
        <f>'Open Int.'!R28</f>
        <v>43.891824</v>
      </c>
      <c r="H28" s="179">
        <f>'Open Int.'!Z28</f>
        <v>0.2791289999999975</v>
      </c>
      <c r="I28" s="172">
        <f>'Open Int.'!O28</f>
        <v>0.9798761609907121</v>
      </c>
      <c r="J28" s="188">
        <f>IF(Volume!D28=0,0,Volume!F28/Volume!D28)</f>
        <v>0</v>
      </c>
      <c r="K28" s="190">
        <f>IF('Open Int.'!E28=0,0,'Open Int.'!H28/'Open Int.'!E28)</f>
        <v>0.37362637362637363</v>
      </c>
    </row>
    <row r="29" spans="1:11" ht="15">
      <c r="A29" s="204" t="s">
        <v>288</v>
      </c>
      <c r="B29" s="292">
        <f>Margins!B29</f>
        <v>300</v>
      </c>
      <c r="C29" s="292">
        <f>Volume!J29</f>
        <v>642.75</v>
      </c>
      <c r="D29" s="185">
        <f>Volume!M29</f>
        <v>-1.5772146083760745</v>
      </c>
      <c r="E29" s="178">
        <f>Volume!C29*100</f>
        <v>-13</v>
      </c>
      <c r="F29" s="353">
        <f>'Open Int.'!D29*100</f>
        <v>12</v>
      </c>
      <c r="G29" s="179">
        <f>'Open Int.'!R29</f>
        <v>52.5833775</v>
      </c>
      <c r="H29" s="179">
        <f>'Open Int.'!Z29</f>
        <v>5.054398500000005</v>
      </c>
      <c r="I29" s="172">
        <f>'Open Int.'!O29</f>
        <v>0.9875320865419875</v>
      </c>
      <c r="J29" s="188">
        <f>IF(Volume!D29=0,0,Volume!F29/Volume!D29)</f>
        <v>0</v>
      </c>
      <c r="K29" s="190">
        <f>IF('Open Int.'!E29=0,0,'Open Int.'!H29/'Open Int.'!E29)</f>
        <v>0</v>
      </c>
    </row>
    <row r="30" spans="1:11" ht="15">
      <c r="A30" s="204" t="s">
        <v>159</v>
      </c>
      <c r="B30" s="292">
        <f>Margins!B30</f>
        <v>4500</v>
      </c>
      <c r="C30" s="292">
        <f>Volume!J30</f>
        <v>47.15</v>
      </c>
      <c r="D30" s="185">
        <f>Volume!M30</f>
        <v>-2.4819027921406467</v>
      </c>
      <c r="E30" s="178">
        <f>Volume!C30*100</f>
        <v>57.99999999999999</v>
      </c>
      <c r="F30" s="353">
        <f>'Open Int.'!D30*100</f>
        <v>-1</v>
      </c>
      <c r="G30" s="179">
        <f>'Open Int.'!R30</f>
        <v>17.5893075</v>
      </c>
      <c r="H30" s="179">
        <f>'Open Int.'!Z30</f>
        <v>-0.44765999999999906</v>
      </c>
      <c r="I30" s="172">
        <f>'Open Int.'!O30</f>
        <v>0.9927623642943305</v>
      </c>
      <c r="J30" s="188">
        <f>IF(Volume!D30=0,0,Volume!F30/Volume!D30)</f>
        <v>0</v>
      </c>
      <c r="K30" s="190">
        <f>IF('Open Int.'!E30=0,0,'Open Int.'!H30/'Open Int.'!E30)</f>
        <v>0</v>
      </c>
    </row>
    <row r="31" spans="1:11" ht="15">
      <c r="A31" s="204" t="s">
        <v>2</v>
      </c>
      <c r="B31" s="292">
        <f>Margins!B31</f>
        <v>1100</v>
      </c>
      <c r="C31" s="292">
        <f>Volume!J31</f>
        <v>344.2</v>
      </c>
      <c r="D31" s="185">
        <f>Volume!M31</f>
        <v>-1.5446224256293002</v>
      </c>
      <c r="E31" s="178">
        <f>Volume!C31*100</f>
        <v>-12</v>
      </c>
      <c r="F31" s="353">
        <f>'Open Int.'!D31*100</f>
        <v>-4</v>
      </c>
      <c r="G31" s="179">
        <f>'Open Int.'!R31</f>
        <v>66.031328</v>
      </c>
      <c r="H31" s="179">
        <f>'Open Int.'!Z31</f>
        <v>-3.612487999999999</v>
      </c>
      <c r="I31" s="172">
        <f>'Open Int.'!O31</f>
        <v>0.9627293577981652</v>
      </c>
      <c r="J31" s="188">
        <f>IF(Volume!D31=0,0,Volume!F31/Volume!D31)</f>
        <v>0</v>
      </c>
      <c r="K31" s="190">
        <f>IF('Open Int.'!E31=0,0,'Open Int.'!H31/'Open Int.'!E31)</f>
        <v>0</v>
      </c>
    </row>
    <row r="32" spans="1:11" ht="15">
      <c r="A32" s="204" t="s">
        <v>395</v>
      </c>
      <c r="B32" s="292">
        <f>Margins!B32</f>
        <v>1250</v>
      </c>
      <c r="C32" s="292">
        <f>Volume!J32</f>
        <v>138.75</v>
      </c>
      <c r="D32" s="185">
        <f>Volume!M32</f>
        <v>-3.0736989172197036</v>
      </c>
      <c r="E32" s="178">
        <f>Volume!C32*100</f>
        <v>54</v>
      </c>
      <c r="F32" s="353">
        <f>'Open Int.'!D32*100</f>
        <v>4</v>
      </c>
      <c r="G32" s="179">
        <f>'Open Int.'!R32</f>
        <v>84.568125</v>
      </c>
      <c r="H32" s="179">
        <f>'Open Int.'!Z32</f>
        <v>1.3442937499999914</v>
      </c>
      <c r="I32" s="172">
        <f>'Open Int.'!O32</f>
        <v>0.9786710418375718</v>
      </c>
      <c r="J32" s="188">
        <f>IF(Volume!D32=0,0,Volume!F32/Volume!D32)</f>
        <v>0.06944444444444445</v>
      </c>
      <c r="K32" s="190">
        <f>IF('Open Int.'!E32=0,0,'Open Int.'!H32/'Open Int.'!E32)</f>
        <v>0.12312811980033278</v>
      </c>
    </row>
    <row r="33" spans="1:11" ht="15">
      <c r="A33" s="204" t="s">
        <v>78</v>
      </c>
      <c r="B33" s="292">
        <f>Margins!B33</f>
        <v>1600</v>
      </c>
      <c r="C33" s="292">
        <f>Volume!J33</f>
        <v>232.45</v>
      </c>
      <c r="D33" s="185">
        <f>Volume!M33</f>
        <v>-2.7609286760092124</v>
      </c>
      <c r="E33" s="178">
        <f>Volume!C33*100</f>
        <v>64</v>
      </c>
      <c r="F33" s="353">
        <f>'Open Int.'!D33*100</f>
        <v>3</v>
      </c>
      <c r="G33" s="179">
        <f>'Open Int.'!R33</f>
        <v>86.84332</v>
      </c>
      <c r="H33" s="179">
        <f>'Open Int.'!Z33</f>
        <v>0.5558320000000094</v>
      </c>
      <c r="I33" s="172">
        <f>'Open Int.'!O33</f>
        <v>0.9593147751605996</v>
      </c>
      <c r="J33" s="188">
        <f>IF(Volume!D33=0,0,Volume!F33/Volume!D33)</f>
        <v>0.25</v>
      </c>
      <c r="K33" s="190">
        <f>IF('Open Int.'!E33=0,0,'Open Int.'!H33/'Open Int.'!E33)</f>
        <v>0.2857142857142857</v>
      </c>
    </row>
    <row r="34" spans="1:11" ht="15">
      <c r="A34" s="204" t="s">
        <v>138</v>
      </c>
      <c r="B34" s="292">
        <f>Margins!B34</f>
        <v>850</v>
      </c>
      <c r="C34" s="292">
        <f>Volume!J34</f>
        <v>632.8</v>
      </c>
      <c r="D34" s="185">
        <f>Volume!M34</f>
        <v>-5.650812583867614</v>
      </c>
      <c r="E34" s="178">
        <f>Volume!C34*100</f>
        <v>39</v>
      </c>
      <c r="F34" s="353">
        <f>'Open Int.'!D34*100</f>
        <v>-5</v>
      </c>
      <c r="G34" s="179">
        <f>'Open Int.'!R34</f>
        <v>562.192176</v>
      </c>
      <c r="H34" s="179">
        <f>'Open Int.'!Z34</f>
        <v>-66.90765650000003</v>
      </c>
      <c r="I34" s="172">
        <f>'Open Int.'!O34</f>
        <v>0.9895713738997322</v>
      </c>
      <c r="J34" s="188">
        <f>IF(Volume!D34=0,0,Volume!F34/Volume!D34)</f>
        <v>0.034482758620689655</v>
      </c>
      <c r="K34" s="190">
        <f>IF('Open Int.'!E34=0,0,'Open Int.'!H34/'Open Int.'!E34)</f>
        <v>0.11682242990654206</v>
      </c>
    </row>
    <row r="35" spans="1:11" ht="15">
      <c r="A35" s="204" t="s">
        <v>160</v>
      </c>
      <c r="B35" s="292">
        <f>Margins!B35</f>
        <v>1100</v>
      </c>
      <c r="C35" s="292">
        <f>Volume!J35</f>
        <v>360.1</v>
      </c>
      <c r="D35" s="185">
        <f>Volume!M35</f>
        <v>-2.0269351108692666</v>
      </c>
      <c r="E35" s="178">
        <f>Volume!C35*100</f>
        <v>-18</v>
      </c>
      <c r="F35" s="353">
        <f>'Open Int.'!D35*100</f>
        <v>-10</v>
      </c>
      <c r="G35" s="179">
        <f>'Open Int.'!R35</f>
        <v>33.352462</v>
      </c>
      <c r="H35" s="179">
        <f>'Open Int.'!Z35</f>
        <v>-4.328764</v>
      </c>
      <c r="I35" s="172">
        <f>'Open Int.'!O35</f>
        <v>0.995249406175772</v>
      </c>
      <c r="J35" s="188">
        <f>IF(Volume!D35=0,0,Volume!F35/Volume!D35)</f>
        <v>0</v>
      </c>
      <c r="K35" s="190">
        <f>IF('Open Int.'!E35=0,0,'Open Int.'!H35/'Open Int.'!E35)</f>
        <v>0</v>
      </c>
    </row>
    <row r="36" spans="1:11" ht="15">
      <c r="A36" s="204" t="s">
        <v>161</v>
      </c>
      <c r="B36" s="292">
        <f>Margins!B36</f>
        <v>6950</v>
      </c>
      <c r="C36" s="292">
        <f>Volume!J36</f>
        <v>36.85</v>
      </c>
      <c r="D36" s="185">
        <f>Volume!M36</f>
        <v>-0.9408602150537672</v>
      </c>
      <c r="E36" s="178">
        <f>Volume!C36*100</f>
        <v>-33</v>
      </c>
      <c r="F36" s="353">
        <f>'Open Int.'!D36*100</f>
        <v>1</v>
      </c>
      <c r="G36" s="179">
        <f>'Open Int.'!R36</f>
        <v>34.681746</v>
      </c>
      <c r="H36" s="179">
        <f>'Open Int.'!Z36</f>
        <v>0.13261799999999369</v>
      </c>
      <c r="I36" s="172">
        <f>'Open Int.'!O36</f>
        <v>0.9589442815249267</v>
      </c>
      <c r="J36" s="188">
        <f>IF(Volume!D36=0,0,Volume!F36/Volume!D36)</f>
        <v>0.037037037037037035</v>
      </c>
      <c r="K36" s="190">
        <f>IF('Open Int.'!E36=0,0,'Open Int.'!H36/'Open Int.'!E36)</f>
        <v>0.031007751937984496</v>
      </c>
    </row>
    <row r="37" spans="1:11" ht="15">
      <c r="A37" s="204" t="s">
        <v>399</v>
      </c>
      <c r="B37" s="292">
        <f>Margins!B37</f>
        <v>900</v>
      </c>
      <c r="C37" s="292">
        <f>Volume!J37</f>
        <v>206.25</v>
      </c>
      <c r="D37" s="185">
        <f>Volume!M37</f>
        <v>-1.7857142857142856</v>
      </c>
      <c r="E37" s="178">
        <f>Volume!C37*100</f>
        <v>50</v>
      </c>
      <c r="F37" s="353">
        <f>'Open Int.'!D37*100</f>
        <v>0</v>
      </c>
      <c r="G37" s="179">
        <f>'Open Int.'!R37</f>
        <v>0.07425</v>
      </c>
      <c r="H37" s="179">
        <f>'Open Int.'!Z37</f>
        <v>-0.001350000000000004</v>
      </c>
      <c r="I37" s="172">
        <f>'Open Int.'!O37</f>
        <v>1</v>
      </c>
      <c r="J37" s="188">
        <f>IF(Volume!D37=0,0,Volume!F37/Volume!D37)</f>
        <v>0</v>
      </c>
      <c r="K37" s="190">
        <f>IF('Open Int.'!E37=0,0,'Open Int.'!H37/'Open Int.'!E37)</f>
        <v>0</v>
      </c>
    </row>
    <row r="38" spans="1:11" ht="15">
      <c r="A38" s="204" t="s">
        <v>3</v>
      </c>
      <c r="B38" s="292">
        <f>Margins!B38</f>
        <v>1250</v>
      </c>
      <c r="C38" s="292">
        <f>Volume!J38</f>
        <v>252.5</v>
      </c>
      <c r="D38" s="185">
        <f>Volume!M38</f>
        <v>-1.789187086736687</v>
      </c>
      <c r="E38" s="178">
        <f>Volume!C38*100</f>
        <v>-43</v>
      </c>
      <c r="F38" s="353">
        <f>'Open Int.'!D38*100</f>
        <v>-5</v>
      </c>
      <c r="G38" s="179">
        <f>'Open Int.'!R38</f>
        <v>74.0140625</v>
      </c>
      <c r="H38" s="179">
        <f>'Open Int.'!Z38</f>
        <v>-4.401437500000014</v>
      </c>
      <c r="I38" s="172">
        <f>'Open Int.'!O38</f>
        <v>0.9808102345415778</v>
      </c>
      <c r="J38" s="188">
        <f>IF(Volume!D38=0,0,Volume!F38/Volume!D38)</f>
        <v>2</v>
      </c>
      <c r="K38" s="190">
        <f>IF('Open Int.'!E38=0,0,'Open Int.'!H38/'Open Int.'!E38)</f>
        <v>0.19101123595505617</v>
      </c>
    </row>
    <row r="39" spans="1:11" ht="15">
      <c r="A39" s="204" t="s">
        <v>219</v>
      </c>
      <c r="B39" s="292">
        <f>Margins!B39</f>
        <v>525</v>
      </c>
      <c r="C39" s="292">
        <f>Volume!J39</f>
        <v>344.05</v>
      </c>
      <c r="D39" s="185">
        <f>Volume!M39</f>
        <v>0.5112474437627811</v>
      </c>
      <c r="E39" s="178">
        <f>Volume!C39*100</f>
        <v>12</v>
      </c>
      <c r="F39" s="353">
        <f>'Open Int.'!D39*100</f>
        <v>-2</v>
      </c>
      <c r="G39" s="179">
        <f>'Open Int.'!R39</f>
        <v>58.685468625</v>
      </c>
      <c r="H39" s="179">
        <f>'Open Int.'!Z39</f>
        <v>-1.4266901250000004</v>
      </c>
      <c r="I39" s="172">
        <f>'Open Int.'!O39</f>
        <v>0.9873807325330871</v>
      </c>
      <c r="J39" s="188">
        <f>IF(Volume!D39=0,0,Volume!F39/Volume!D39)</f>
        <v>0</v>
      </c>
      <c r="K39" s="190">
        <f>IF('Open Int.'!E39=0,0,'Open Int.'!H39/'Open Int.'!E39)</f>
        <v>0.14285714285714285</v>
      </c>
    </row>
    <row r="40" spans="1:11" ht="15">
      <c r="A40" s="204" t="s">
        <v>162</v>
      </c>
      <c r="B40" s="292">
        <f>Margins!B40</f>
        <v>1200</v>
      </c>
      <c r="C40" s="292">
        <f>Volume!J40</f>
        <v>301.9</v>
      </c>
      <c r="D40" s="185">
        <f>Volume!M40</f>
        <v>-1.5168814222802263</v>
      </c>
      <c r="E40" s="178">
        <f>Volume!C40*100</f>
        <v>28.999999999999996</v>
      </c>
      <c r="F40" s="353">
        <f>'Open Int.'!D40*100</f>
        <v>-1</v>
      </c>
      <c r="G40" s="179">
        <f>'Open Int.'!R40</f>
        <v>28.692576</v>
      </c>
      <c r="H40" s="179">
        <f>'Open Int.'!Z40</f>
        <v>-0.7730099999999993</v>
      </c>
      <c r="I40" s="172">
        <f>'Open Int.'!O40</f>
        <v>0.9911616161616161</v>
      </c>
      <c r="J40" s="188">
        <f>IF(Volume!D40=0,0,Volume!F40/Volume!D40)</f>
        <v>0</v>
      </c>
      <c r="K40" s="190">
        <f>IF('Open Int.'!E40=0,0,'Open Int.'!H40/'Open Int.'!E40)</f>
        <v>0</v>
      </c>
    </row>
    <row r="41" spans="1:11" ht="15">
      <c r="A41" s="204" t="s">
        <v>289</v>
      </c>
      <c r="B41" s="292">
        <f>Margins!B41</f>
        <v>1000</v>
      </c>
      <c r="C41" s="292">
        <f>Volume!J41</f>
        <v>205.25</v>
      </c>
      <c r="D41" s="185">
        <f>Volume!M41</f>
        <v>0.8104125736738731</v>
      </c>
      <c r="E41" s="178">
        <f>Volume!C41*100</f>
        <v>63</v>
      </c>
      <c r="F41" s="353">
        <f>'Open Int.'!D41*100</f>
        <v>-5</v>
      </c>
      <c r="G41" s="179">
        <f>'Open Int.'!R41</f>
        <v>32.55265</v>
      </c>
      <c r="H41" s="179">
        <f>'Open Int.'!Z41</f>
        <v>-1.529989999999998</v>
      </c>
      <c r="I41" s="172">
        <f>'Open Int.'!O41</f>
        <v>0.9823455233291298</v>
      </c>
      <c r="J41" s="188">
        <f>IF(Volume!D41=0,0,Volume!F41/Volume!D41)</f>
        <v>0</v>
      </c>
      <c r="K41" s="190">
        <f>IF('Open Int.'!E41=0,0,'Open Int.'!H41/'Open Int.'!E41)</f>
        <v>0</v>
      </c>
    </row>
    <row r="42" spans="1:11" ht="15">
      <c r="A42" s="204" t="s">
        <v>183</v>
      </c>
      <c r="B42" s="292">
        <f>Margins!B42</f>
        <v>1900</v>
      </c>
      <c r="C42" s="292">
        <f>Volume!J42</f>
        <v>287.8</v>
      </c>
      <c r="D42" s="185">
        <f>Volume!M42</f>
        <v>-4.2581503659348</v>
      </c>
      <c r="E42" s="178">
        <f>Volume!C42*100</f>
        <v>-40</v>
      </c>
      <c r="F42" s="353">
        <f>'Open Int.'!D42*100</f>
        <v>-5</v>
      </c>
      <c r="G42" s="179">
        <f>'Open Int.'!R42</f>
        <v>110.73105</v>
      </c>
      <c r="H42" s="179">
        <f>'Open Int.'!Z42</f>
        <v>-9.950832000000005</v>
      </c>
      <c r="I42" s="172">
        <f>'Open Int.'!O42</f>
        <v>0.9866666666666667</v>
      </c>
      <c r="J42" s="188">
        <f>IF(Volume!D42=0,0,Volume!F42/Volume!D42)</f>
        <v>0.044444444444444446</v>
      </c>
      <c r="K42" s="190">
        <f>IF('Open Int.'!E42=0,0,'Open Int.'!H42/'Open Int.'!E42)</f>
        <v>0.05660377358490566</v>
      </c>
    </row>
    <row r="43" spans="1:11" ht="15">
      <c r="A43" s="204" t="s">
        <v>220</v>
      </c>
      <c r="B43" s="292">
        <f>Margins!B43</f>
        <v>2700</v>
      </c>
      <c r="C43" s="292">
        <f>Volume!J43</f>
        <v>103.8</v>
      </c>
      <c r="D43" s="185">
        <f>Volume!M43</f>
        <v>-0.8595988538682002</v>
      </c>
      <c r="E43" s="178">
        <f>Volume!C43*100</f>
        <v>-26</v>
      </c>
      <c r="F43" s="353">
        <f>'Open Int.'!D43*100</f>
        <v>-2</v>
      </c>
      <c r="G43" s="179">
        <f>'Open Int.'!R43</f>
        <v>47.45736</v>
      </c>
      <c r="H43" s="179">
        <f>'Open Int.'!Z43</f>
        <v>-1.3160880000000006</v>
      </c>
      <c r="I43" s="172">
        <f>'Open Int.'!O43</f>
        <v>0.9503937007874016</v>
      </c>
      <c r="J43" s="188">
        <f>IF(Volume!D43=0,0,Volume!F43/Volume!D43)</f>
        <v>0</v>
      </c>
      <c r="K43" s="190">
        <f>IF('Open Int.'!E43=0,0,'Open Int.'!H43/'Open Int.'!E43)</f>
        <v>0.1092436974789916</v>
      </c>
    </row>
    <row r="44" spans="1:11" ht="15">
      <c r="A44" s="204" t="s">
        <v>163</v>
      </c>
      <c r="B44" s="292">
        <f>Margins!B44</f>
        <v>250</v>
      </c>
      <c r="C44" s="292">
        <f>Volume!J44</f>
        <v>3388.7</v>
      </c>
      <c r="D44" s="185">
        <f>Volume!M44</f>
        <v>-1.7867752546843099</v>
      </c>
      <c r="E44" s="178">
        <f>Volume!C44*100</f>
        <v>27</v>
      </c>
      <c r="F44" s="353">
        <f>'Open Int.'!D44*100</f>
        <v>-3</v>
      </c>
      <c r="G44" s="179">
        <f>'Open Int.'!R44</f>
        <v>311.3368125</v>
      </c>
      <c r="H44" s="179">
        <f>'Open Int.'!Z44</f>
        <v>-17.826577499999985</v>
      </c>
      <c r="I44" s="172">
        <f>'Open Int.'!O44</f>
        <v>0.9850340136054422</v>
      </c>
      <c r="J44" s="188">
        <f>IF(Volume!D44=0,0,Volume!F44/Volume!D44)</f>
        <v>0</v>
      </c>
      <c r="K44" s="190">
        <f>IF('Open Int.'!E44=0,0,'Open Int.'!H44/'Open Int.'!E44)</f>
        <v>0.06382978723404255</v>
      </c>
    </row>
    <row r="45" spans="1:11" ht="15">
      <c r="A45" s="204" t="s">
        <v>194</v>
      </c>
      <c r="B45" s="292">
        <f>Margins!B45</f>
        <v>400</v>
      </c>
      <c r="C45" s="292">
        <f>Volume!J45</f>
        <v>731.65</v>
      </c>
      <c r="D45" s="185">
        <f>Volume!M45</f>
        <v>-1.335041467197084</v>
      </c>
      <c r="E45" s="178">
        <f>Volume!C45*100</f>
        <v>7.000000000000001</v>
      </c>
      <c r="F45" s="353">
        <f>'Open Int.'!D45*100</f>
        <v>0</v>
      </c>
      <c r="G45" s="179">
        <f>'Open Int.'!R45</f>
        <v>316.36546</v>
      </c>
      <c r="H45" s="179">
        <f>'Open Int.'!Z45</f>
        <v>-5.170620000000042</v>
      </c>
      <c r="I45" s="172">
        <f>'Open Int.'!O45</f>
        <v>0.9834412580943571</v>
      </c>
      <c r="J45" s="188">
        <f>IF(Volume!D45=0,0,Volume!F45/Volume!D45)</f>
        <v>0.0625</v>
      </c>
      <c r="K45" s="190">
        <f>IF('Open Int.'!E45=0,0,'Open Int.'!H45/'Open Int.'!E45)</f>
        <v>0.04017857142857143</v>
      </c>
    </row>
    <row r="46" spans="1:11" ht="15">
      <c r="A46" s="204" t="s">
        <v>221</v>
      </c>
      <c r="B46" s="292">
        <f>Margins!B46</f>
        <v>4800</v>
      </c>
      <c r="C46" s="292">
        <f>Volume!J46</f>
        <v>139.95</v>
      </c>
      <c r="D46" s="185">
        <f>Volume!M46</f>
        <v>-6.356641017062563</v>
      </c>
      <c r="E46" s="178">
        <f>Volume!C46*100</f>
        <v>47</v>
      </c>
      <c r="F46" s="353">
        <f>'Open Int.'!D46*100</f>
        <v>-3</v>
      </c>
      <c r="G46" s="179">
        <f>'Open Int.'!R46</f>
        <v>120.983976</v>
      </c>
      <c r="H46" s="179">
        <f>'Open Int.'!Z46</f>
        <v>-11.010263999999992</v>
      </c>
      <c r="I46" s="172">
        <f>'Open Int.'!O46</f>
        <v>0.9877845641310383</v>
      </c>
      <c r="J46" s="188">
        <f>IF(Volume!D46=0,0,Volume!F46/Volume!D46)</f>
        <v>0.12727272727272726</v>
      </c>
      <c r="K46" s="190">
        <f>IF('Open Int.'!E46=0,0,'Open Int.'!H46/'Open Int.'!E46)</f>
        <v>0.3505747126436782</v>
      </c>
    </row>
    <row r="47" spans="1:11" ht="15">
      <c r="A47" s="204" t="s">
        <v>164</v>
      </c>
      <c r="B47" s="292">
        <f>Margins!B47</f>
        <v>5650</v>
      </c>
      <c r="C47" s="292">
        <f>Volume!J47</f>
        <v>56.35</v>
      </c>
      <c r="D47" s="185">
        <f>Volume!M47</f>
        <v>-4.329371816638365</v>
      </c>
      <c r="E47" s="178">
        <f>Volume!C47*100</f>
        <v>94</v>
      </c>
      <c r="F47" s="353">
        <f>'Open Int.'!D47*100</f>
        <v>-2</v>
      </c>
      <c r="G47" s="179">
        <f>'Open Int.'!R47</f>
        <v>132.79525525</v>
      </c>
      <c r="H47" s="179">
        <f>'Open Int.'!Z47</f>
        <v>-9.104268750000017</v>
      </c>
      <c r="I47" s="172">
        <f>'Open Int.'!O47</f>
        <v>0.9870534643970271</v>
      </c>
      <c r="J47" s="188">
        <f>IF(Volume!D47=0,0,Volume!F47/Volume!D47)</f>
        <v>0.16666666666666666</v>
      </c>
      <c r="K47" s="190">
        <f>IF('Open Int.'!E47=0,0,'Open Int.'!H47/'Open Int.'!E47)</f>
        <v>0.1572052401746725</v>
      </c>
    </row>
    <row r="48" spans="1:11" ht="15">
      <c r="A48" s="204" t="s">
        <v>165</v>
      </c>
      <c r="B48" s="292">
        <f>Margins!B48</f>
        <v>1300</v>
      </c>
      <c r="C48" s="292">
        <f>Volume!J48</f>
        <v>251.1</v>
      </c>
      <c r="D48" s="185">
        <f>Volume!M48</f>
        <v>-3.8483630097644967</v>
      </c>
      <c r="E48" s="178">
        <f>Volume!C48*100</f>
        <v>-31</v>
      </c>
      <c r="F48" s="353">
        <f>'Open Int.'!D48*100</f>
        <v>-1</v>
      </c>
      <c r="G48" s="179">
        <f>'Open Int.'!R48</f>
        <v>29.443986</v>
      </c>
      <c r="H48" s="179">
        <f>'Open Int.'!Z48</f>
        <v>-1.5519075000000022</v>
      </c>
      <c r="I48" s="172">
        <f>'Open Int.'!O48</f>
        <v>0.9933481152993349</v>
      </c>
      <c r="J48" s="188">
        <f>IF(Volume!D48=0,0,Volume!F48/Volume!D48)</f>
        <v>0</v>
      </c>
      <c r="K48" s="190">
        <f>IF('Open Int.'!E48=0,0,'Open Int.'!H48/'Open Int.'!E48)</f>
        <v>1.75</v>
      </c>
    </row>
    <row r="49" spans="1:11" ht="15">
      <c r="A49" s="204" t="s">
        <v>89</v>
      </c>
      <c r="B49" s="292">
        <f>Margins!B49</f>
        <v>1500</v>
      </c>
      <c r="C49" s="292">
        <f>Volume!J49</f>
        <v>294.3</v>
      </c>
      <c r="D49" s="185">
        <f>Volume!M49</f>
        <v>0.8740359897172275</v>
      </c>
      <c r="E49" s="178">
        <f>Volume!C49*100</f>
        <v>-30</v>
      </c>
      <c r="F49" s="353">
        <f>'Open Int.'!D49*100</f>
        <v>-2</v>
      </c>
      <c r="G49" s="179">
        <f>'Open Int.'!R49</f>
        <v>125.54838</v>
      </c>
      <c r="H49" s="179">
        <f>'Open Int.'!Z49</f>
        <v>-1.1002950000000027</v>
      </c>
      <c r="I49" s="172">
        <f>'Open Int.'!O49</f>
        <v>0.9810126582278481</v>
      </c>
      <c r="J49" s="188">
        <f>IF(Volume!D49=0,0,Volume!F49/Volume!D49)</f>
        <v>0.125</v>
      </c>
      <c r="K49" s="190">
        <f>IF('Open Int.'!E49=0,0,'Open Int.'!H49/'Open Int.'!E49)</f>
        <v>0.10434782608695652</v>
      </c>
    </row>
    <row r="50" spans="1:11" ht="15">
      <c r="A50" s="204" t="s">
        <v>290</v>
      </c>
      <c r="B50" s="292">
        <f>Margins!B50</f>
        <v>1000</v>
      </c>
      <c r="C50" s="292">
        <f>Volume!J50</f>
        <v>185.9</v>
      </c>
      <c r="D50" s="185">
        <f>Volume!M50</f>
        <v>-2.003162888771736</v>
      </c>
      <c r="E50" s="178">
        <f>Volume!C50*100</f>
        <v>-27</v>
      </c>
      <c r="F50" s="353">
        <f>'Open Int.'!D50*100</f>
        <v>-4</v>
      </c>
      <c r="G50" s="179">
        <f>'Open Int.'!R50</f>
        <v>52.68406</v>
      </c>
      <c r="H50" s="179">
        <f>'Open Int.'!Z50</f>
        <v>-2.8031900000000007</v>
      </c>
      <c r="I50" s="172">
        <f>'Open Int.'!O50</f>
        <v>0.9858856739590685</v>
      </c>
      <c r="J50" s="188">
        <f>IF(Volume!D50=0,0,Volume!F50/Volume!D50)</f>
        <v>0</v>
      </c>
      <c r="K50" s="190">
        <f>IF('Open Int.'!E50=0,0,'Open Int.'!H50/'Open Int.'!E50)</f>
        <v>0</v>
      </c>
    </row>
    <row r="51" spans="1:11" ht="15">
      <c r="A51" s="204" t="s">
        <v>272</v>
      </c>
      <c r="B51" s="292">
        <f>Margins!B51</f>
        <v>1350</v>
      </c>
      <c r="C51" s="292">
        <f>Volume!J51</f>
        <v>211</v>
      </c>
      <c r="D51" s="185">
        <f>Volume!M51</f>
        <v>-0.5655042412818043</v>
      </c>
      <c r="E51" s="178">
        <f>Volume!C51*100</f>
        <v>-32</v>
      </c>
      <c r="F51" s="353">
        <f>'Open Int.'!D51*100</f>
        <v>-14.000000000000002</v>
      </c>
      <c r="G51" s="179">
        <f>'Open Int.'!R51</f>
        <v>42.86676</v>
      </c>
      <c r="H51" s="179">
        <f>'Open Int.'!Z51</f>
        <v>-6.9790199999999984</v>
      </c>
      <c r="I51" s="172">
        <f>'Open Int.'!O51</f>
        <v>0.9949793266391022</v>
      </c>
      <c r="J51" s="188">
        <f>IF(Volume!D51=0,0,Volume!F51/Volume!D51)</f>
        <v>0</v>
      </c>
      <c r="K51" s="190">
        <f>IF('Open Int.'!E51=0,0,'Open Int.'!H51/'Open Int.'!E51)</f>
        <v>0.034482758620689655</v>
      </c>
    </row>
    <row r="52" spans="1:11" ht="15">
      <c r="A52" s="204" t="s">
        <v>222</v>
      </c>
      <c r="B52" s="292">
        <f>Margins!B52</f>
        <v>300</v>
      </c>
      <c r="C52" s="292">
        <f>Volume!J52</f>
        <v>1165.1</v>
      </c>
      <c r="D52" s="185">
        <f>Volume!M52</f>
        <v>-0.6565484311050517</v>
      </c>
      <c r="E52" s="178">
        <f>Volume!C52*100</f>
        <v>2</v>
      </c>
      <c r="F52" s="353">
        <f>'Open Int.'!D52*100</f>
        <v>-1</v>
      </c>
      <c r="G52" s="179">
        <f>'Open Int.'!R52</f>
        <v>73.576065</v>
      </c>
      <c r="H52" s="179">
        <f>'Open Int.'!Z52</f>
        <v>-1.3658549999999963</v>
      </c>
      <c r="I52" s="172">
        <f>'Open Int.'!O52</f>
        <v>0.9444180522565321</v>
      </c>
      <c r="J52" s="188">
        <f>IF(Volume!D52=0,0,Volume!F52/Volume!D52)</f>
        <v>0</v>
      </c>
      <c r="K52" s="190">
        <f>IF('Open Int.'!E52=0,0,'Open Int.'!H52/'Open Int.'!E52)</f>
        <v>0.14285714285714285</v>
      </c>
    </row>
    <row r="53" spans="1:11" ht="15">
      <c r="A53" s="204" t="s">
        <v>234</v>
      </c>
      <c r="B53" s="292">
        <f>Margins!B53</f>
        <v>1000</v>
      </c>
      <c r="C53" s="292">
        <f>Volume!J53</f>
        <v>417</v>
      </c>
      <c r="D53" s="185">
        <f>Volume!M53</f>
        <v>-2.8538147932440303</v>
      </c>
      <c r="E53" s="178">
        <f>Volume!C53*100</f>
        <v>-42</v>
      </c>
      <c r="F53" s="353">
        <f>'Open Int.'!D53*100</f>
        <v>-4</v>
      </c>
      <c r="G53" s="179">
        <f>'Open Int.'!R53</f>
        <v>219.9258</v>
      </c>
      <c r="H53" s="179">
        <f>'Open Int.'!Z53</f>
        <v>-15.002724999999998</v>
      </c>
      <c r="I53" s="172">
        <f>'Open Int.'!O53</f>
        <v>0.968904057641259</v>
      </c>
      <c r="J53" s="188">
        <f>IF(Volume!D53=0,0,Volume!F53/Volume!D53)</f>
        <v>0.2631578947368421</v>
      </c>
      <c r="K53" s="190">
        <f>IF('Open Int.'!E53=0,0,'Open Int.'!H53/'Open Int.'!E53)</f>
        <v>0.2661596958174905</v>
      </c>
    </row>
    <row r="54" spans="1:11" ht="15">
      <c r="A54" s="204" t="s">
        <v>166</v>
      </c>
      <c r="B54" s="292">
        <f>Margins!B54</f>
        <v>2950</v>
      </c>
      <c r="C54" s="292">
        <f>Volume!J54</f>
        <v>105.65</v>
      </c>
      <c r="D54" s="185">
        <f>Volume!M54</f>
        <v>-2.7163904235727334</v>
      </c>
      <c r="E54" s="178">
        <f>Volume!C54*100</f>
        <v>16</v>
      </c>
      <c r="F54" s="353">
        <f>'Open Int.'!D54*100</f>
        <v>-1</v>
      </c>
      <c r="G54" s="179">
        <f>'Open Int.'!R54</f>
        <v>55.9131495</v>
      </c>
      <c r="H54" s="179">
        <f>'Open Int.'!Z54</f>
        <v>-1.4971544999999935</v>
      </c>
      <c r="I54" s="172">
        <f>'Open Int.'!O54</f>
        <v>0.9765886287625418</v>
      </c>
      <c r="J54" s="188">
        <f>IF(Volume!D54=0,0,Volume!F54/Volume!D54)</f>
        <v>0</v>
      </c>
      <c r="K54" s="190">
        <f>IF('Open Int.'!E54=0,0,'Open Int.'!H54/'Open Int.'!E54)</f>
        <v>0.09565217391304348</v>
      </c>
    </row>
    <row r="55" spans="1:11" ht="15">
      <c r="A55" s="204" t="s">
        <v>223</v>
      </c>
      <c r="B55" s="292">
        <f>Margins!B55</f>
        <v>175</v>
      </c>
      <c r="C55" s="292">
        <f>Volume!J55</f>
        <v>2842.3</v>
      </c>
      <c r="D55" s="185">
        <f>Volume!M55</f>
        <v>-0.37853562791348805</v>
      </c>
      <c r="E55" s="178">
        <f>Volume!C55*100</f>
        <v>20</v>
      </c>
      <c r="F55" s="353">
        <f>'Open Int.'!D55*100</f>
        <v>-2</v>
      </c>
      <c r="G55" s="179">
        <f>'Open Int.'!R55</f>
        <v>116.0937435</v>
      </c>
      <c r="H55" s="179">
        <f>'Open Int.'!Z55</f>
        <v>-3.187234750000002</v>
      </c>
      <c r="I55" s="172">
        <f>'Open Int.'!O55</f>
        <v>0.9892887746358183</v>
      </c>
      <c r="J55" s="188">
        <f>IF(Volume!D55=0,0,Volume!F55/Volume!D55)</f>
        <v>0</v>
      </c>
      <c r="K55" s="190">
        <f>IF('Open Int.'!E55=0,0,'Open Int.'!H55/'Open Int.'!E55)</f>
        <v>1</v>
      </c>
    </row>
    <row r="56" spans="1:11" ht="15">
      <c r="A56" s="204" t="s">
        <v>291</v>
      </c>
      <c r="B56" s="292">
        <f>Margins!B56</f>
        <v>1500</v>
      </c>
      <c r="C56" s="292">
        <f>Volume!J56</f>
        <v>155.4</v>
      </c>
      <c r="D56" s="185">
        <f>Volume!M56</f>
        <v>0.5825242718446638</v>
      </c>
      <c r="E56" s="178">
        <f>Volume!C56*100</f>
        <v>81</v>
      </c>
      <c r="F56" s="353">
        <f>'Open Int.'!D56*100</f>
        <v>-7.000000000000001</v>
      </c>
      <c r="G56" s="179">
        <f>'Open Int.'!R56</f>
        <v>107.29593</v>
      </c>
      <c r="H56" s="179">
        <f>'Open Int.'!Z56</f>
        <v>-6.35427</v>
      </c>
      <c r="I56" s="172">
        <f>'Open Int.'!O56</f>
        <v>0.9917445144470998</v>
      </c>
      <c r="J56" s="188">
        <f>IF(Volume!D56=0,0,Volume!F56/Volume!D56)</f>
        <v>0.028368794326241134</v>
      </c>
      <c r="K56" s="190">
        <f>IF('Open Int.'!E56=0,0,'Open Int.'!H56/'Open Int.'!E56)</f>
        <v>0.09280742459396751</v>
      </c>
    </row>
    <row r="57" spans="1:11" ht="15">
      <c r="A57" s="204" t="s">
        <v>292</v>
      </c>
      <c r="B57" s="292">
        <f>Margins!B57</f>
        <v>1400</v>
      </c>
      <c r="C57" s="292">
        <f>Volume!J57</f>
        <v>137.75</v>
      </c>
      <c r="D57" s="185">
        <f>Volume!M57</f>
        <v>-1.1836441893830743</v>
      </c>
      <c r="E57" s="178">
        <f>Volume!C57*100</f>
        <v>-14.000000000000002</v>
      </c>
      <c r="F57" s="353">
        <f>'Open Int.'!D57*100</f>
        <v>3</v>
      </c>
      <c r="G57" s="179">
        <f>'Open Int.'!R57</f>
        <v>20.67352</v>
      </c>
      <c r="H57" s="179">
        <f>'Open Int.'!Z57</f>
        <v>-0.07198800000000105</v>
      </c>
      <c r="I57" s="172">
        <f>'Open Int.'!O57</f>
        <v>0.9785447761194029</v>
      </c>
      <c r="J57" s="188">
        <f>IF(Volume!D57=0,0,Volume!F57/Volume!D57)</f>
        <v>0</v>
      </c>
      <c r="K57" s="190">
        <f>IF('Open Int.'!E57=0,0,'Open Int.'!H57/'Open Int.'!E57)</f>
        <v>0</v>
      </c>
    </row>
    <row r="58" spans="1:11" ht="15">
      <c r="A58" s="204" t="s">
        <v>195</v>
      </c>
      <c r="B58" s="292">
        <f>Margins!B58</f>
        <v>2062</v>
      </c>
      <c r="C58" s="292">
        <f>Volume!J58</f>
        <v>138.85</v>
      </c>
      <c r="D58" s="185">
        <f>Volume!M58</f>
        <v>-2.0458553791887164</v>
      </c>
      <c r="E58" s="178">
        <f>Volume!C58*100</f>
        <v>153</v>
      </c>
      <c r="F58" s="353">
        <f>'Open Int.'!D58*100</f>
        <v>4</v>
      </c>
      <c r="G58" s="179">
        <f>'Open Int.'!R58</f>
        <v>137.88626992000002</v>
      </c>
      <c r="H58" s="179">
        <f>'Open Int.'!Z58</f>
        <v>2.907440620000017</v>
      </c>
      <c r="I58" s="172">
        <f>'Open Int.'!O58</f>
        <v>0.9665697674418605</v>
      </c>
      <c r="J58" s="188">
        <f>IF(Volume!D58=0,0,Volume!F58/Volume!D58)</f>
        <v>0.18803418803418803</v>
      </c>
      <c r="K58" s="190">
        <f>IF('Open Int.'!E58=0,0,'Open Int.'!H58/'Open Int.'!E58)</f>
        <v>0.10474308300395258</v>
      </c>
    </row>
    <row r="59" spans="1:11" ht="15">
      <c r="A59" s="204" t="s">
        <v>293</v>
      </c>
      <c r="B59" s="292">
        <f>Margins!B59</f>
        <v>1400</v>
      </c>
      <c r="C59" s="292">
        <f>Volume!J59</f>
        <v>133.7</v>
      </c>
      <c r="D59" s="185">
        <f>Volume!M59</f>
        <v>-3.916636722960846</v>
      </c>
      <c r="E59" s="178">
        <f>Volume!C59*100</f>
        <v>131</v>
      </c>
      <c r="F59" s="353">
        <f>'Open Int.'!D59*100</f>
        <v>1</v>
      </c>
      <c r="G59" s="179">
        <f>'Open Int.'!R59</f>
        <v>150.06220599999997</v>
      </c>
      <c r="H59" s="179">
        <f>'Open Int.'!Z59</f>
        <v>-5.064997000000034</v>
      </c>
      <c r="I59" s="172">
        <f>'Open Int.'!O59</f>
        <v>0.9772982412373706</v>
      </c>
      <c r="J59" s="188">
        <f>IF(Volume!D59=0,0,Volume!F59/Volume!D59)</f>
        <v>0.013333333333333334</v>
      </c>
      <c r="K59" s="190">
        <f>IF('Open Int.'!E59=0,0,'Open Int.'!H59/'Open Int.'!E59)</f>
        <v>0.0392156862745098</v>
      </c>
    </row>
    <row r="60" spans="1:11" ht="15">
      <c r="A60" s="204" t="s">
        <v>197</v>
      </c>
      <c r="B60" s="292">
        <f>Margins!B60</f>
        <v>650</v>
      </c>
      <c r="C60" s="292">
        <f>Volume!J60</f>
        <v>659.8</v>
      </c>
      <c r="D60" s="185">
        <f>Volume!M60</f>
        <v>-0.4000301909578219</v>
      </c>
      <c r="E60" s="178">
        <f>Volume!C60*100</f>
        <v>-27</v>
      </c>
      <c r="F60" s="353">
        <f>'Open Int.'!D60*100</f>
        <v>-3</v>
      </c>
      <c r="G60" s="179">
        <f>'Open Int.'!R60</f>
        <v>141.741535</v>
      </c>
      <c r="H60" s="179">
        <f>'Open Int.'!Z60</f>
        <v>-5.262744499999997</v>
      </c>
      <c r="I60" s="172">
        <f>'Open Int.'!O60</f>
        <v>0.9709531013615734</v>
      </c>
      <c r="J60" s="188">
        <f>IF(Volume!D60=0,0,Volume!F60/Volume!D60)</f>
        <v>0</v>
      </c>
      <c r="K60" s="190">
        <f>IF('Open Int.'!E60=0,0,'Open Int.'!H60/'Open Int.'!E60)</f>
        <v>0</v>
      </c>
    </row>
    <row r="61" spans="1:11" ht="15">
      <c r="A61" s="204" t="s">
        <v>4</v>
      </c>
      <c r="B61" s="292">
        <f>Margins!B61</f>
        <v>300</v>
      </c>
      <c r="C61" s="292">
        <f>Volume!J61</f>
        <v>1816.75</v>
      </c>
      <c r="D61" s="185">
        <f>Volume!M61</f>
        <v>0.5423503694070093</v>
      </c>
      <c r="E61" s="178">
        <f>Volume!C61*100</f>
        <v>12</v>
      </c>
      <c r="F61" s="353">
        <f>'Open Int.'!D61*100</f>
        <v>-1</v>
      </c>
      <c r="G61" s="179">
        <f>'Open Int.'!R61</f>
        <v>189.23268</v>
      </c>
      <c r="H61" s="179">
        <f>'Open Int.'!Z61</f>
        <v>-1.0933635000000095</v>
      </c>
      <c r="I61" s="172">
        <f>'Open Int.'!O61</f>
        <v>0.993663594470046</v>
      </c>
      <c r="J61" s="188">
        <f>IF(Volume!D61=0,0,Volume!F61/Volume!D61)</f>
        <v>0</v>
      </c>
      <c r="K61" s="190">
        <f>IF('Open Int.'!E61=0,0,'Open Int.'!H61/'Open Int.'!E61)</f>
        <v>0</v>
      </c>
    </row>
    <row r="62" spans="1:11" ht="15">
      <c r="A62" s="204" t="s">
        <v>79</v>
      </c>
      <c r="B62" s="292">
        <f>Margins!B62</f>
        <v>400</v>
      </c>
      <c r="C62" s="292">
        <f>Volume!J62</f>
        <v>1113.8</v>
      </c>
      <c r="D62" s="185">
        <f>Volume!M62</f>
        <v>0.3604253018561903</v>
      </c>
      <c r="E62" s="178">
        <f>Volume!C62*100</f>
        <v>5</v>
      </c>
      <c r="F62" s="353">
        <f>'Open Int.'!D62*100</f>
        <v>-12</v>
      </c>
      <c r="G62" s="179">
        <f>'Open Int.'!R62</f>
        <v>110.889928</v>
      </c>
      <c r="H62" s="179">
        <f>'Open Int.'!Z62</f>
        <v>-14.428688000000008</v>
      </c>
      <c r="I62" s="172">
        <f>'Open Int.'!O62</f>
        <v>0.9678585777420651</v>
      </c>
      <c r="J62" s="188">
        <f>IF(Volume!D62=0,0,Volume!F62/Volume!D62)</f>
        <v>0</v>
      </c>
      <c r="K62" s="190">
        <f>IF('Open Int.'!E62=0,0,'Open Int.'!H62/'Open Int.'!E62)</f>
        <v>0</v>
      </c>
    </row>
    <row r="63" spans="1:11" ht="15">
      <c r="A63" s="204" t="s">
        <v>196</v>
      </c>
      <c r="B63" s="292">
        <f>Margins!B63</f>
        <v>400</v>
      </c>
      <c r="C63" s="292">
        <f>Volume!J63</f>
        <v>726.1</v>
      </c>
      <c r="D63" s="185">
        <f>Volume!M63</f>
        <v>-0.28153539792624527</v>
      </c>
      <c r="E63" s="178">
        <f>Volume!C63*100</f>
        <v>20</v>
      </c>
      <c r="F63" s="353">
        <f>'Open Int.'!D63*100</f>
        <v>-2</v>
      </c>
      <c r="G63" s="179">
        <f>'Open Int.'!R63</f>
        <v>115.769384</v>
      </c>
      <c r="H63" s="179">
        <f>'Open Int.'!Z63</f>
        <v>-2.3365459999999985</v>
      </c>
      <c r="I63" s="172">
        <f>'Open Int.'!O63</f>
        <v>0.9887104867034621</v>
      </c>
      <c r="J63" s="188">
        <f>IF(Volume!D63=0,0,Volume!F63/Volume!D63)</f>
        <v>0</v>
      </c>
      <c r="K63" s="190">
        <f>IF('Open Int.'!E63=0,0,'Open Int.'!H63/'Open Int.'!E63)</f>
        <v>0.10526315789473684</v>
      </c>
    </row>
    <row r="64" spans="1:11" ht="15">
      <c r="A64" s="204" t="s">
        <v>5</v>
      </c>
      <c r="B64" s="292">
        <f>Margins!B64</f>
        <v>1595</v>
      </c>
      <c r="C64" s="292">
        <f>Volume!J64</f>
        <v>173.75</v>
      </c>
      <c r="D64" s="185">
        <f>Volume!M64</f>
        <v>-0.7142857142857143</v>
      </c>
      <c r="E64" s="178">
        <f>Volume!C64*100</f>
        <v>49</v>
      </c>
      <c r="F64" s="353">
        <f>'Open Int.'!D64*100</f>
        <v>-2</v>
      </c>
      <c r="G64" s="179">
        <f>'Open Int.'!R64</f>
        <v>946.597210625</v>
      </c>
      <c r="H64" s="179">
        <f>'Open Int.'!Z64</f>
        <v>-20.12431437500004</v>
      </c>
      <c r="I64" s="172">
        <f>'Open Int.'!O64</f>
        <v>0.907954445648037</v>
      </c>
      <c r="J64" s="188">
        <f>IF(Volume!D64=0,0,Volume!F64/Volume!D64)</f>
        <v>0.2633333333333333</v>
      </c>
      <c r="K64" s="190">
        <f>IF('Open Int.'!E64=0,0,'Open Int.'!H64/'Open Int.'!E64)</f>
        <v>0.1932411674347158</v>
      </c>
    </row>
    <row r="65" spans="1:11" ht="15">
      <c r="A65" s="204" t="s">
        <v>198</v>
      </c>
      <c r="B65" s="292">
        <f>Margins!B65</f>
        <v>1000</v>
      </c>
      <c r="C65" s="292">
        <f>Volume!J65</f>
        <v>202.7</v>
      </c>
      <c r="D65" s="185">
        <f>Volume!M65</f>
        <v>-1.4105058365758782</v>
      </c>
      <c r="E65" s="178">
        <f>Volume!C65*100</f>
        <v>-16</v>
      </c>
      <c r="F65" s="353">
        <f>'Open Int.'!D65*100</f>
        <v>1</v>
      </c>
      <c r="G65" s="179">
        <f>'Open Int.'!R65</f>
        <v>416.16337</v>
      </c>
      <c r="H65" s="179">
        <f>'Open Int.'!Z65</f>
        <v>6.505369999999971</v>
      </c>
      <c r="I65" s="172">
        <f>'Open Int.'!O65</f>
        <v>0.9681944376796064</v>
      </c>
      <c r="J65" s="188">
        <f>IF(Volume!D65=0,0,Volume!F65/Volume!D65)</f>
        <v>0.10285714285714286</v>
      </c>
      <c r="K65" s="190">
        <f>IF('Open Int.'!E65=0,0,'Open Int.'!H65/'Open Int.'!E65)</f>
        <v>0.1418736905118228</v>
      </c>
    </row>
    <row r="66" spans="1:11" ht="15">
      <c r="A66" s="204" t="s">
        <v>199</v>
      </c>
      <c r="B66" s="292">
        <f>Margins!B66</f>
        <v>1300</v>
      </c>
      <c r="C66" s="292">
        <f>Volume!J66</f>
        <v>289.85</v>
      </c>
      <c r="D66" s="185">
        <f>Volume!M66</f>
        <v>-2.094240837696331</v>
      </c>
      <c r="E66" s="178">
        <f>Volume!C66*100</f>
        <v>-28.000000000000004</v>
      </c>
      <c r="F66" s="353">
        <f>'Open Int.'!D66*100</f>
        <v>-2</v>
      </c>
      <c r="G66" s="179">
        <f>'Open Int.'!R66</f>
        <v>106.78653700000001</v>
      </c>
      <c r="H66" s="179">
        <f>'Open Int.'!Z66</f>
        <v>-4.516420999999994</v>
      </c>
      <c r="I66" s="172">
        <f>'Open Int.'!O66</f>
        <v>0.9654199011997178</v>
      </c>
      <c r="J66" s="188">
        <f>IF(Volume!D66=0,0,Volume!F66/Volume!D66)</f>
        <v>0</v>
      </c>
      <c r="K66" s="190">
        <f>IF('Open Int.'!E66=0,0,'Open Int.'!H66/'Open Int.'!E66)</f>
        <v>0.06779661016949153</v>
      </c>
    </row>
    <row r="67" spans="1:11" ht="15">
      <c r="A67" s="204" t="s">
        <v>294</v>
      </c>
      <c r="B67" s="292">
        <f>Margins!B67</f>
        <v>300</v>
      </c>
      <c r="C67" s="292">
        <f>Volume!J67</f>
        <v>657.3</v>
      </c>
      <c r="D67" s="185">
        <f>Volume!M67</f>
        <v>-4.330106979113602</v>
      </c>
      <c r="E67" s="178">
        <f>Volume!C67*100</f>
        <v>100</v>
      </c>
      <c r="F67" s="353">
        <f>'Open Int.'!D67*100</f>
        <v>10</v>
      </c>
      <c r="G67" s="179">
        <f>'Open Int.'!R67</f>
        <v>60.044355</v>
      </c>
      <c r="H67" s="179">
        <f>'Open Int.'!Z67</f>
        <v>2.9711115000000063</v>
      </c>
      <c r="I67" s="172">
        <f>'Open Int.'!O67</f>
        <v>0.9284072249589491</v>
      </c>
      <c r="J67" s="188">
        <f>IF(Volume!D67=0,0,Volume!F67/Volume!D67)</f>
        <v>0</v>
      </c>
      <c r="K67" s="190">
        <f>IF('Open Int.'!E67=0,0,'Open Int.'!H67/'Open Int.'!E67)</f>
        <v>0</v>
      </c>
    </row>
    <row r="68" spans="1:11" ht="15">
      <c r="A68" s="204" t="s">
        <v>43</v>
      </c>
      <c r="B68" s="292">
        <f>Margins!B68</f>
        <v>300</v>
      </c>
      <c r="C68" s="292">
        <f>Volume!J68</f>
        <v>1947.3</v>
      </c>
      <c r="D68" s="185">
        <f>Volume!M68</f>
        <v>-1.5495841654238018</v>
      </c>
      <c r="E68" s="178">
        <f>Volume!C68*100</f>
        <v>51</v>
      </c>
      <c r="F68" s="353">
        <f>'Open Int.'!D68*100</f>
        <v>-2</v>
      </c>
      <c r="G68" s="179">
        <f>'Open Int.'!R68</f>
        <v>70.745409</v>
      </c>
      <c r="H68" s="179">
        <f>'Open Int.'!Z68</f>
        <v>-2.5969770000000096</v>
      </c>
      <c r="I68" s="172">
        <f>'Open Int.'!O68</f>
        <v>0.9966969446738233</v>
      </c>
      <c r="J68" s="188">
        <f>IF(Volume!D68=0,0,Volume!F68/Volume!D68)</f>
        <v>0</v>
      </c>
      <c r="K68" s="190">
        <f>IF('Open Int.'!E68=0,0,'Open Int.'!H68/'Open Int.'!E68)</f>
        <v>0.5</v>
      </c>
    </row>
    <row r="69" spans="1:11" ht="15">
      <c r="A69" s="204" t="s">
        <v>200</v>
      </c>
      <c r="B69" s="292">
        <f>Margins!B69</f>
        <v>700</v>
      </c>
      <c r="C69" s="292">
        <f>Volume!J69</f>
        <v>996.15</v>
      </c>
      <c r="D69" s="185">
        <f>Volume!M69</f>
        <v>-0.3551065319595947</v>
      </c>
      <c r="E69" s="178">
        <f>Volume!C69*100</f>
        <v>-36</v>
      </c>
      <c r="F69" s="353">
        <f>'Open Int.'!D69*100</f>
        <v>-10</v>
      </c>
      <c r="G69" s="179">
        <f>'Open Int.'!R69</f>
        <v>702.186135</v>
      </c>
      <c r="H69" s="179">
        <f>'Open Int.'!Z69</f>
        <v>-70.03212999999994</v>
      </c>
      <c r="I69" s="172">
        <f>'Open Int.'!O69</f>
        <v>0.9745779543197617</v>
      </c>
      <c r="J69" s="188">
        <f>IF(Volume!D69=0,0,Volume!F69/Volume!D69)</f>
        <v>0.2518248175182482</v>
      </c>
      <c r="K69" s="190">
        <f>IF('Open Int.'!E69=0,0,'Open Int.'!H69/'Open Int.'!E69)</f>
        <v>0.31058823529411766</v>
      </c>
    </row>
    <row r="70" spans="1:11" ht="15">
      <c r="A70" s="204" t="s">
        <v>141</v>
      </c>
      <c r="B70" s="292">
        <f>Margins!B70</f>
        <v>4800</v>
      </c>
      <c r="C70" s="292">
        <f>Volume!J70</f>
        <v>97.75</v>
      </c>
      <c r="D70" s="185">
        <f>Volume!M70</f>
        <v>-8.473782771535578</v>
      </c>
      <c r="E70" s="178">
        <f>Volume!C70*100</f>
        <v>-38</v>
      </c>
      <c r="F70" s="353">
        <f>'Open Int.'!D70*100</f>
        <v>-15</v>
      </c>
      <c r="G70" s="179">
        <f>'Open Int.'!R70</f>
        <v>549.1986</v>
      </c>
      <c r="H70" s="179">
        <f>'Open Int.'!Z70</f>
        <v>-149.6322479999999</v>
      </c>
      <c r="I70" s="172">
        <f>'Open Int.'!O70</f>
        <v>0.9777872703972661</v>
      </c>
      <c r="J70" s="188">
        <f>IF(Volume!D70=0,0,Volume!F70/Volume!D70)</f>
        <v>0.22413793103448276</v>
      </c>
      <c r="K70" s="190">
        <f>IF('Open Int.'!E70=0,0,'Open Int.'!H70/'Open Int.'!E70)</f>
        <v>0.1935483870967742</v>
      </c>
    </row>
    <row r="71" spans="1:11" ht="15">
      <c r="A71" s="204" t="s">
        <v>184</v>
      </c>
      <c r="B71" s="292">
        <f>Margins!B71</f>
        <v>5900</v>
      </c>
      <c r="C71" s="292">
        <f>Volume!J71</f>
        <v>100.45</v>
      </c>
      <c r="D71" s="185">
        <f>Volume!M71</f>
        <v>-4.196471149260841</v>
      </c>
      <c r="E71" s="178">
        <f>Volume!C71*100</f>
        <v>46</v>
      </c>
      <c r="F71" s="353">
        <f>'Open Int.'!D71*100</f>
        <v>12</v>
      </c>
      <c r="G71" s="179">
        <f>'Open Int.'!R71</f>
        <v>263.1980855</v>
      </c>
      <c r="H71" s="179">
        <f>'Open Int.'!Z71</f>
        <v>22.494989000000004</v>
      </c>
      <c r="I71" s="172">
        <f>'Open Int.'!O71</f>
        <v>0.9576671920738572</v>
      </c>
      <c r="J71" s="188">
        <f>IF(Volume!D71=0,0,Volume!F71/Volume!D71)</f>
        <v>0.10852713178294573</v>
      </c>
      <c r="K71" s="190">
        <f>IF('Open Int.'!E71=0,0,'Open Int.'!H71/'Open Int.'!E71)</f>
        <v>0.13171355498721227</v>
      </c>
    </row>
    <row r="72" spans="1:11" ht="15">
      <c r="A72" s="204" t="s">
        <v>175</v>
      </c>
      <c r="B72" s="292">
        <f>Margins!B72</f>
        <v>31500</v>
      </c>
      <c r="C72" s="292">
        <f>Volume!J72</f>
        <v>29.1</v>
      </c>
      <c r="D72" s="185">
        <f>Volume!M72</f>
        <v>-6.5810593900481456</v>
      </c>
      <c r="E72" s="178">
        <f>Volume!C72*100</f>
        <v>15</v>
      </c>
      <c r="F72" s="353">
        <f>'Open Int.'!D72*100</f>
        <v>-10</v>
      </c>
      <c r="G72" s="179">
        <f>'Open Int.'!R72</f>
        <v>302.402835</v>
      </c>
      <c r="H72" s="179">
        <f>'Open Int.'!Z72</f>
        <v>-50.93628749999999</v>
      </c>
      <c r="I72" s="172">
        <f>'Open Int.'!O72</f>
        <v>0.9563504092149137</v>
      </c>
      <c r="J72" s="188">
        <f>IF(Volume!D72=0,0,Volume!F72/Volume!D72)</f>
        <v>0.2158273381294964</v>
      </c>
      <c r="K72" s="190">
        <f>IF('Open Int.'!E72=0,0,'Open Int.'!H72/'Open Int.'!E72)</f>
        <v>0.3201174743024963</v>
      </c>
    </row>
    <row r="73" spans="1:11" ht="15">
      <c r="A73" s="204" t="s">
        <v>142</v>
      </c>
      <c r="B73" s="292">
        <f>Margins!B73</f>
        <v>1750</v>
      </c>
      <c r="C73" s="292">
        <f>Volume!J73</f>
        <v>153.3</v>
      </c>
      <c r="D73" s="185">
        <f>Volume!M73</f>
        <v>-2.200956937799036</v>
      </c>
      <c r="E73" s="178">
        <f>Volume!C73*100</f>
        <v>-30</v>
      </c>
      <c r="F73" s="353">
        <f>'Open Int.'!D73*100</f>
        <v>2</v>
      </c>
      <c r="G73" s="179">
        <f>'Open Int.'!R73</f>
        <v>115.7606625</v>
      </c>
      <c r="H73" s="179">
        <f>'Open Int.'!Z73</f>
        <v>-0.6849937500000038</v>
      </c>
      <c r="I73" s="172">
        <f>'Open Int.'!O73</f>
        <v>0.9888760139049826</v>
      </c>
      <c r="J73" s="188">
        <f>IF(Volume!D73=0,0,Volume!F73/Volume!D73)</f>
        <v>0</v>
      </c>
      <c r="K73" s="190">
        <f>IF('Open Int.'!E73=0,0,'Open Int.'!H73/'Open Int.'!E73)</f>
        <v>0.009900990099009901</v>
      </c>
    </row>
    <row r="74" spans="1:11" ht="15">
      <c r="A74" s="204" t="s">
        <v>176</v>
      </c>
      <c r="B74" s="292">
        <f>Margins!B74</f>
        <v>1450</v>
      </c>
      <c r="C74" s="292">
        <f>Volume!J74</f>
        <v>206.3</v>
      </c>
      <c r="D74" s="185">
        <f>Volume!M74</f>
        <v>-6.524694154961476</v>
      </c>
      <c r="E74" s="178">
        <f>Volume!C74*100</f>
        <v>221</v>
      </c>
      <c r="F74" s="353">
        <f>'Open Int.'!D74*100</f>
        <v>6</v>
      </c>
      <c r="G74" s="179">
        <f>'Open Int.'!R74</f>
        <v>619.329104</v>
      </c>
      <c r="H74" s="179">
        <f>'Open Int.'!Z74</f>
        <v>6.62838499999998</v>
      </c>
      <c r="I74" s="172">
        <f>'Open Int.'!O74</f>
        <v>0.9531491499227203</v>
      </c>
      <c r="J74" s="188">
        <f>IF(Volume!D74=0,0,Volume!F74/Volume!D74)</f>
        <v>0.1345962113659023</v>
      </c>
      <c r="K74" s="190">
        <f>IF('Open Int.'!E74=0,0,'Open Int.'!H74/'Open Int.'!E74)</f>
        <v>0.12127045235803657</v>
      </c>
    </row>
    <row r="75" spans="1:11" ht="15">
      <c r="A75" s="204" t="s">
        <v>167</v>
      </c>
      <c r="B75" s="292">
        <f>Margins!B75</f>
        <v>7700</v>
      </c>
      <c r="C75" s="292">
        <f>Volume!J75</f>
        <v>56.3</v>
      </c>
      <c r="D75" s="185">
        <f>Volume!M75</f>
        <v>-6.865177832919778</v>
      </c>
      <c r="E75" s="178">
        <f>Volume!C75*100</f>
        <v>-40</v>
      </c>
      <c r="F75" s="353">
        <f>'Open Int.'!D75*100</f>
        <v>-4</v>
      </c>
      <c r="G75" s="179">
        <f>'Open Int.'!R75</f>
        <v>141.237558</v>
      </c>
      <c r="H75" s="179">
        <f>'Open Int.'!Z75</f>
        <v>-14.413938000000002</v>
      </c>
      <c r="I75" s="172">
        <f>'Open Int.'!O75</f>
        <v>0.9769797421731123</v>
      </c>
      <c r="J75" s="188">
        <f>IF(Volume!D75=0,0,Volume!F75/Volume!D75)</f>
        <v>0.047619047619047616</v>
      </c>
      <c r="K75" s="190">
        <f>IF('Open Int.'!E75=0,0,'Open Int.'!H75/'Open Int.'!E75)</f>
        <v>0.09569377990430622</v>
      </c>
    </row>
    <row r="76" spans="1:11" ht="15">
      <c r="A76" s="204" t="s">
        <v>201</v>
      </c>
      <c r="B76" s="292">
        <f>Margins!B76</f>
        <v>200</v>
      </c>
      <c r="C76" s="292">
        <f>Volume!J76</f>
        <v>2361.25</v>
      </c>
      <c r="D76" s="185">
        <f>Volume!M76</f>
        <v>-0.5244976197497501</v>
      </c>
      <c r="E76" s="178">
        <f>Volume!C76*100</f>
        <v>-16</v>
      </c>
      <c r="F76" s="353">
        <f>'Open Int.'!D76*100</f>
        <v>-3</v>
      </c>
      <c r="G76" s="179">
        <f>'Open Int.'!R76</f>
        <v>658.22205</v>
      </c>
      <c r="H76" s="179">
        <f>'Open Int.'!Z76</f>
        <v>-17.855183999999895</v>
      </c>
      <c r="I76" s="172">
        <f>'Open Int.'!O76</f>
        <v>0.9768259434639116</v>
      </c>
      <c r="J76" s="188">
        <f>IF(Volume!D76=0,0,Volume!F76/Volume!D76)</f>
        <v>0.17473118279569894</v>
      </c>
      <c r="K76" s="190">
        <f>IF('Open Int.'!E76=0,0,'Open Int.'!H76/'Open Int.'!E76)</f>
        <v>0.2194275802254987</v>
      </c>
    </row>
    <row r="77" spans="1:11" ht="15">
      <c r="A77" s="204" t="s">
        <v>143</v>
      </c>
      <c r="B77" s="292">
        <f>Margins!B77</f>
        <v>2950</v>
      </c>
      <c r="C77" s="292">
        <f>Volume!J77</f>
        <v>118</v>
      </c>
      <c r="D77" s="185">
        <f>Volume!M77</f>
        <v>0</v>
      </c>
      <c r="E77" s="178">
        <f>Volume!C77*100</f>
        <v>-16</v>
      </c>
      <c r="F77" s="353">
        <f>'Open Int.'!D77*100</f>
        <v>-5</v>
      </c>
      <c r="G77" s="179">
        <f>'Open Int.'!R77</f>
        <v>14.13286</v>
      </c>
      <c r="H77" s="179">
        <f>'Open Int.'!Z77</f>
        <v>-0.8702499999999986</v>
      </c>
      <c r="I77" s="172">
        <f>'Open Int.'!O77</f>
        <v>0.9852216748768473</v>
      </c>
      <c r="J77" s="188">
        <f>IF(Volume!D77=0,0,Volume!F77/Volume!D77)</f>
        <v>0</v>
      </c>
      <c r="K77" s="190">
        <f>IF('Open Int.'!E77=0,0,'Open Int.'!H77/'Open Int.'!E77)</f>
        <v>0</v>
      </c>
    </row>
    <row r="78" spans="1:11" ht="15">
      <c r="A78" s="204" t="s">
        <v>90</v>
      </c>
      <c r="B78" s="292">
        <f>Margins!B78</f>
        <v>600</v>
      </c>
      <c r="C78" s="292">
        <f>Volume!J78</f>
        <v>463.8</v>
      </c>
      <c r="D78" s="185">
        <f>Volume!M78</f>
        <v>-1.6226535157492794</v>
      </c>
      <c r="E78" s="178">
        <f>Volume!C78*100</f>
        <v>-1</v>
      </c>
      <c r="F78" s="353">
        <f>'Open Int.'!D78*100</f>
        <v>0</v>
      </c>
      <c r="G78" s="179">
        <f>'Open Int.'!R78</f>
        <v>64.588788</v>
      </c>
      <c r="H78" s="179">
        <f>'Open Int.'!Z78</f>
        <v>-1.0936260000000004</v>
      </c>
      <c r="I78" s="172">
        <f>'Open Int.'!O78</f>
        <v>0.980611805256355</v>
      </c>
      <c r="J78" s="188">
        <f>IF(Volume!D78=0,0,Volume!F78/Volume!D78)</f>
        <v>0</v>
      </c>
      <c r="K78" s="190">
        <f>IF('Open Int.'!E78=0,0,'Open Int.'!H78/'Open Int.'!E78)</f>
        <v>0</v>
      </c>
    </row>
    <row r="79" spans="1:11" ht="15">
      <c r="A79" s="204" t="s">
        <v>35</v>
      </c>
      <c r="B79" s="292">
        <f>Margins!B79</f>
        <v>1100</v>
      </c>
      <c r="C79" s="292">
        <f>Volume!J79</f>
        <v>268.35</v>
      </c>
      <c r="D79" s="185">
        <f>Volume!M79</f>
        <v>-2.5599128540304847</v>
      </c>
      <c r="E79" s="178">
        <f>Volume!C79*100</f>
        <v>34</v>
      </c>
      <c r="F79" s="353">
        <f>'Open Int.'!D79*100</f>
        <v>2</v>
      </c>
      <c r="G79" s="179">
        <f>'Open Int.'!R79</f>
        <v>291.49518750000004</v>
      </c>
      <c r="H79" s="179">
        <f>'Open Int.'!Z79</f>
        <v>0.06690750000007029</v>
      </c>
      <c r="I79" s="172">
        <f>'Open Int.'!O79</f>
        <v>0.9853164556962025</v>
      </c>
      <c r="J79" s="188">
        <f>IF(Volume!D79=0,0,Volume!F79/Volume!D79)</f>
        <v>0.16071428571428573</v>
      </c>
      <c r="K79" s="190">
        <f>IF('Open Int.'!E79=0,0,'Open Int.'!H79/'Open Int.'!E79)</f>
        <v>0.059431524547803614</v>
      </c>
    </row>
    <row r="80" spans="1:11" ht="15">
      <c r="A80" s="204" t="s">
        <v>6</v>
      </c>
      <c r="B80" s="292">
        <f>Margins!B80</f>
        <v>1125</v>
      </c>
      <c r="C80" s="292">
        <f>Volume!J80</f>
        <v>176.4</v>
      </c>
      <c r="D80" s="185">
        <f>Volume!M80</f>
        <v>-0.02833663927457237</v>
      </c>
      <c r="E80" s="178">
        <f>Volume!C80*100</f>
        <v>-3</v>
      </c>
      <c r="F80" s="353">
        <f>'Open Int.'!D80*100</f>
        <v>-4</v>
      </c>
      <c r="G80" s="179">
        <f>'Open Int.'!R80</f>
        <v>314.58294</v>
      </c>
      <c r="H80" s="179">
        <f>'Open Int.'!Z80</f>
        <v>-11.463575624999976</v>
      </c>
      <c r="I80" s="172">
        <f>'Open Int.'!O80</f>
        <v>0.9807595256119102</v>
      </c>
      <c r="J80" s="188">
        <f>IF(Volume!D80=0,0,Volume!F80/Volume!D80)</f>
        <v>0.10674157303370786</v>
      </c>
      <c r="K80" s="190">
        <f>IF('Open Int.'!E80=0,0,'Open Int.'!H80/'Open Int.'!E80)</f>
        <v>0.1143827859569649</v>
      </c>
    </row>
    <row r="81" spans="1:11" ht="15">
      <c r="A81" s="204" t="s">
        <v>177</v>
      </c>
      <c r="B81" s="292">
        <f>Margins!B81</f>
        <v>1000</v>
      </c>
      <c r="C81" s="292">
        <f>Volume!J81</f>
        <v>405.65</v>
      </c>
      <c r="D81" s="185">
        <f>Volume!M81</f>
        <v>-2.7101570931766426</v>
      </c>
      <c r="E81" s="178">
        <f>Volume!C81*100</f>
        <v>95</v>
      </c>
      <c r="F81" s="353">
        <f>'Open Int.'!D81*100</f>
        <v>0</v>
      </c>
      <c r="G81" s="179">
        <f>'Open Int.'!R81</f>
        <v>510.348265</v>
      </c>
      <c r="H81" s="179">
        <f>'Open Int.'!Z81</f>
        <v>-6.336174999999969</v>
      </c>
      <c r="I81" s="172">
        <f>'Open Int.'!O81</f>
        <v>0.9597806215722121</v>
      </c>
      <c r="J81" s="188">
        <f>IF(Volume!D81=0,0,Volume!F81/Volume!D81)</f>
        <v>0.06611570247933884</v>
      </c>
      <c r="K81" s="190">
        <f>IF('Open Int.'!E81=0,0,'Open Int.'!H81/'Open Int.'!E81)</f>
        <v>0.09897610921501707</v>
      </c>
    </row>
    <row r="82" spans="1:11" ht="15">
      <c r="A82" s="204" t="s">
        <v>168</v>
      </c>
      <c r="B82" s="292">
        <f>Margins!B82</f>
        <v>600</v>
      </c>
      <c r="C82" s="292">
        <f>Volume!J82</f>
        <v>679.4</v>
      </c>
      <c r="D82" s="185">
        <f>Volume!M82</f>
        <v>0.39899512339292614</v>
      </c>
      <c r="E82" s="178">
        <f>Volume!C82*100</f>
        <v>-33</v>
      </c>
      <c r="F82" s="353">
        <f>'Open Int.'!D82*100</f>
        <v>-2</v>
      </c>
      <c r="G82" s="179">
        <f>'Open Int.'!R82</f>
        <v>9.701832</v>
      </c>
      <c r="H82" s="179">
        <f>'Open Int.'!Z82</f>
        <v>-0.2050560000000008</v>
      </c>
      <c r="I82" s="172">
        <f>'Open Int.'!O82</f>
        <v>0.9831932773109243</v>
      </c>
      <c r="J82" s="188">
        <f>IF(Volume!D82=0,0,Volume!F82/Volume!D82)</f>
        <v>0</v>
      </c>
      <c r="K82" s="190">
        <f>IF('Open Int.'!E82=0,0,'Open Int.'!H82/'Open Int.'!E82)</f>
        <v>0</v>
      </c>
    </row>
    <row r="83" spans="1:11" ht="15">
      <c r="A83" s="204" t="s">
        <v>132</v>
      </c>
      <c r="B83" s="292">
        <f>Margins!B83</f>
        <v>400</v>
      </c>
      <c r="C83" s="292">
        <f>Volume!J83</f>
        <v>776.95</v>
      </c>
      <c r="D83" s="185">
        <f>Volume!M83</f>
        <v>-1.4398071800075998</v>
      </c>
      <c r="E83" s="178">
        <f>Volume!C83*100</f>
        <v>-16</v>
      </c>
      <c r="F83" s="353">
        <f>'Open Int.'!D83*100</f>
        <v>-5</v>
      </c>
      <c r="G83" s="179">
        <f>'Open Int.'!R83</f>
        <v>137.395838</v>
      </c>
      <c r="H83" s="179">
        <f>'Open Int.'!Z83</f>
        <v>-9.732473999999996</v>
      </c>
      <c r="I83" s="172">
        <f>'Open Int.'!O83</f>
        <v>0.989368921058584</v>
      </c>
      <c r="J83" s="188">
        <f>IF(Volume!D83=0,0,Volume!F83/Volume!D83)</f>
        <v>0</v>
      </c>
      <c r="K83" s="190">
        <f>IF('Open Int.'!E83=0,0,'Open Int.'!H83/'Open Int.'!E83)</f>
        <v>0</v>
      </c>
    </row>
    <row r="84" spans="1:11" ht="15">
      <c r="A84" s="204" t="s">
        <v>144</v>
      </c>
      <c r="B84" s="292">
        <f>Margins!B84</f>
        <v>250</v>
      </c>
      <c r="C84" s="292">
        <f>Volume!J84</f>
        <v>2443.85</v>
      </c>
      <c r="D84" s="185">
        <f>Volume!M84</f>
        <v>-3.263666231247289</v>
      </c>
      <c r="E84" s="178">
        <f>Volume!C84*100</f>
        <v>-8</v>
      </c>
      <c r="F84" s="353">
        <f>'Open Int.'!D84*100</f>
        <v>-2</v>
      </c>
      <c r="G84" s="179">
        <f>'Open Int.'!R84</f>
        <v>81.31910875</v>
      </c>
      <c r="H84" s="179">
        <f>'Open Int.'!Z84</f>
        <v>-4.069831250000007</v>
      </c>
      <c r="I84" s="172">
        <f>'Open Int.'!O84</f>
        <v>0.9962434259954921</v>
      </c>
      <c r="J84" s="188">
        <f>IF(Volume!D84=0,0,Volume!F84/Volume!D84)</f>
        <v>0</v>
      </c>
      <c r="K84" s="190">
        <f>IF('Open Int.'!E84=0,0,'Open Int.'!H84/'Open Int.'!E84)</f>
        <v>0</v>
      </c>
    </row>
    <row r="85" spans="1:11" ht="15">
      <c r="A85" s="204" t="s">
        <v>295</v>
      </c>
      <c r="B85" s="292">
        <f>Margins!B85</f>
        <v>300</v>
      </c>
      <c r="C85" s="292">
        <f>Volume!J85</f>
        <v>659.5</v>
      </c>
      <c r="D85" s="185">
        <f>Volume!M85</f>
        <v>-2.807457077591917</v>
      </c>
      <c r="E85" s="178">
        <f>Volume!C85*100</f>
        <v>9</v>
      </c>
      <c r="F85" s="353">
        <f>'Open Int.'!D85*100</f>
        <v>-2</v>
      </c>
      <c r="G85" s="179">
        <f>'Open Int.'!R85</f>
        <v>111.74568</v>
      </c>
      <c r="H85" s="179">
        <f>'Open Int.'!Z85</f>
        <v>-5.344908000000004</v>
      </c>
      <c r="I85" s="172">
        <f>'Open Int.'!O85</f>
        <v>0.9688385269121813</v>
      </c>
      <c r="J85" s="188">
        <f>IF(Volume!D85=0,0,Volume!F85/Volume!D85)</f>
        <v>0</v>
      </c>
      <c r="K85" s="190">
        <f>IF('Open Int.'!E85=0,0,'Open Int.'!H85/'Open Int.'!E85)</f>
        <v>0.18181818181818182</v>
      </c>
    </row>
    <row r="86" spans="1:11" ht="15">
      <c r="A86" s="204" t="s">
        <v>133</v>
      </c>
      <c r="B86" s="292">
        <f>Margins!B86</f>
        <v>12500</v>
      </c>
      <c r="C86" s="292">
        <f>Volume!J86</f>
        <v>32.45</v>
      </c>
      <c r="D86" s="185">
        <f>Volume!M86</f>
        <v>-5.531295487627361</v>
      </c>
      <c r="E86" s="178">
        <f>Volume!C86*100</f>
        <v>88</v>
      </c>
      <c r="F86" s="353">
        <f>'Open Int.'!D86*100</f>
        <v>-10</v>
      </c>
      <c r="G86" s="179">
        <f>'Open Int.'!R86</f>
        <v>94.18612500000002</v>
      </c>
      <c r="H86" s="179">
        <f>'Open Int.'!Z86</f>
        <v>-15.647999999999982</v>
      </c>
      <c r="I86" s="172">
        <f>'Open Int.'!O86</f>
        <v>0.9702842377260982</v>
      </c>
      <c r="J86" s="188">
        <f>IF(Volume!D86=0,0,Volume!F86/Volume!D86)</f>
        <v>0</v>
      </c>
      <c r="K86" s="190">
        <f>IF('Open Int.'!E86=0,0,'Open Int.'!H86/'Open Int.'!E86)</f>
        <v>0.04153354632587859</v>
      </c>
    </row>
    <row r="87" spans="1:11" ht="15">
      <c r="A87" s="204" t="s">
        <v>169</v>
      </c>
      <c r="B87" s="292">
        <f>Margins!B87</f>
        <v>4000</v>
      </c>
      <c r="C87" s="292">
        <f>Volume!J87</f>
        <v>120.85</v>
      </c>
      <c r="D87" s="185">
        <f>Volume!M87</f>
        <v>-1.8277822908204713</v>
      </c>
      <c r="E87" s="178">
        <f>Volume!C87*100</f>
        <v>32</v>
      </c>
      <c r="F87" s="353">
        <f>'Open Int.'!D87*100</f>
        <v>-2</v>
      </c>
      <c r="G87" s="179">
        <f>'Open Int.'!R87</f>
        <v>112.19714</v>
      </c>
      <c r="H87" s="179">
        <f>'Open Int.'!Z87</f>
        <v>-4.058499999999995</v>
      </c>
      <c r="I87" s="172">
        <f>'Open Int.'!O87</f>
        <v>0.991813873330461</v>
      </c>
      <c r="J87" s="188">
        <f>IF(Volume!D87=0,0,Volume!F87/Volume!D87)</f>
        <v>0</v>
      </c>
      <c r="K87" s="190">
        <f>IF('Open Int.'!E87=0,0,'Open Int.'!H87/'Open Int.'!E87)</f>
        <v>0.7096774193548387</v>
      </c>
    </row>
    <row r="88" spans="1:11" ht="15">
      <c r="A88" s="204" t="s">
        <v>296</v>
      </c>
      <c r="B88" s="292">
        <f>Margins!B88</f>
        <v>550</v>
      </c>
      <c r="C88" s="292">
        <f>Volume!J88</f>
        <v>446.55</v>
      </c>
      <c r="D88" s="185">
        <f>Volume!M88</f>
        <v>-2.563822823478071</v>
      </c>
      <c r="E88" s="178">
        <f>Volume!C88*100</f>
        <v>47</v>
      </c>
      <c r="F88" s="353">
        <f>'Open Int.'!D88*100</f>
        <v>-2</v>
      </c>
      <c r="G88" s="179">
        <f>'Open Int.'!R88</f>
        <v>144.119547</v>
      </c>
      <c r="H88" s="179">
        <f>'Open Int.'!Z88</f>
        <v>-6.3380514999999775</v>
      </c>
      <c r="I88" s="172">
        <f>'Open Int.'!O88</f>
        <v>0.9967620995228357</v>
      </c>
      <c r="J88" s="188">
        <f>IF(Volume!D88=0,0,Volume!F88/Volume!D88)</f>
        <v>0</v>
      </c>
      <c r="K88" s="190">
        <f>IF('Open Int.'!E88=0,0,'Open Int.'!H88/'Open Int.'!E88)</f>
        <v>0</v>
      </c>
    </row>
    <row r="89" spans="1:11" ht="15">
      <c r="A89" s="204" t="s">
        <v>297</v>
      </c>
      <c r="B89" s="292">
        <f>Margins!B89</f>
        <v>550</v>
      </c>
      <c r="C89" s="292">
        <f>Volume!J89</f>
        <v>505.15</v>
      </c>
      <c r="D89" s="185">
        <f>Volume!M89</f>
        <v>-1.4629864429922952</v>
      </c>
      <c r="E89" s="178">
        <f>Volume!C89*100</f>
        <v>-34</v>
      </c>
      <c r="F89" s="353">
        <f>'Open Int.'!D89*100</f>
        <v>4</v>
      </c>
      <c r="G89" s="179">
        <f>'Open Int.'!R89</f>
        <v>78.48768125</v>
      </c>
      <c r="H89" s="179">
        <f>'Open Int.'!Z89</f>
        <v>1.6824582499999963</v>
      </c>
      <c r="I89" s="172">
        <f>'Open Int.'!O89</f>
        <v>0.9776991150442478</v>
      </c>
      <c r="J89" s="188">
        <f>IF(Volume!D89=0,0,Volume!F89/Volume!D89)</f>
        <v>0</v>
      </c>
      <c r="K89" s="190">
        <f>IF('Open Int.'!E89=0,0,'Open Int.'!H89/'Open Int.'!E89)</f>
        <v>0.08333333333333333</v>
      </c>
    </row>
    <row r="90" spans="1:11" ht="15">
      <c r="A90" s="204" t="s">
        <v>178</v>
      </c>
      <c r="B90" s="292">
        <f>Margins!B90</f>
        <v>2500</v>
      </c>
      <c r="C90" s="292">
        <f>Volume!J90</f>
        <v>186.35</v>
      </c>
      <c r="D90" s="185">
        <f>Volume!M90</f>
        <v>-1.0618529333687283</v>
      </c>
      <c r="E90" s="178">
        <f>Volume!C90*100</f>
        <v>-53</v>
      </c>
      <c r="F90" s="353">
        <f>'Open Int.'!D90*100</f>
        <v>-15</v>
      </c>
      <c r="G90" s="179">
        <f>'Open Int.'!R90</f>
        <v>53.389275</v>
      </c>
      <c r="H90" s="179">
        <f>'Open Int.'!Z90</f>
        <v>-9.190012500000002</v>
      </c>
      <c r="I90" s="172">
        <f>'Open Int.'!O90</f>
        <v>0.9808027923211169</v>
      </c>
      <c r="J90" s="188">
        <f>IF(Volume!D90=0,0,Volume!F90/Volume!D90)</f>
        <v>0</v>
      </c>
      <c r="K90" s="190">
        <f>IF('Open Int.'!E90=0,0,'Open Int.'!H90/'Open Int.'!E90)</f>
        <v>0.4</v>
      </c>
    </row>
    <row r="91" spans="1:11" ht="15">
      <c r="A91" s="204" t="s">
        <v>145</v>
      </c>
      <c r="B91" s="292">
        <f>Margins!B91</f>
        <v>1700</v>
      </c>
      <c r="C91" s="292">
        <f>Volume!J91</f>
        <v>167.6</v>
      </c>
      <c r="D91" s="185">
        <f>Volume!M91</f>
        <v>1.2688821752265826</v>
      </c>
      <c r="E91" s="178">
        <f>Volume!C91*100</f>
        <v>302</v>
      </c>
      <c r="F91" s="353">
        <f>'Open Int.'!D91*100</f>
        <v>2</v>
      </c>
      <c r="G91" s="179">
        <f>'Open Int.'!R91</f>
        <v>54.077816</v>
      </c>
      <c r="H91" s="179">
        <f>'Open Int.'!Z91</f>
        <v>1.831120999999996</v>
      </c>
      <c r="I91" s="172">
        <f>'Open Int.'!O91</f>
        <v>0.9794520547945206</v>
      </c>
      <c r="J91" s="188">
        <f>IF(Volume!D91=0,0,Volume!F91/Volume!D91)</f>
        <v>0.038461538461538464</v>
      </c>
      <c r="K91" s="190">
        <f>IF('Open Int.'!E91=0,0,'Open Int.'!H91/'Open Int.'!E91)</f>
        <v>0.0967741935483871</v>
      </c>
    </row>
    <row r="92" spans="1:11" ht="15">
      <c r="A92" s="204" t="s">
        <v>273</v>
      </c>
      <c r="B92" s="292">
        <f>Margins!B92</f>
        <v>850</v>
      </c>
      <c r="C92" s="292">
        <f>Volume!J92</f>
        <v>215.75</v>
      </c>
      <c r="D92" s="185">
        <f>Volume!M92</f>
        <v>-5.765450971827906</v>
      </c>
      <c r="E92" s="178">
        <f>Volume!C92*100</f>
        <v>25</v>
      </c>
      <c r="F92" s="353">
        <f>'Open Int.'!D92*100</f>
        <v>3</v>
      </c>
      <c r="G92" s="179">
        <f>'Open Int.'!R92</f>
        <v>166.149075</v>
      </c>
      <c r="H92" s="179">
        <f>'Open Int.'!Z92</f>
        <v>-3.2567537500000014</v>
      </c>
      <c r="I92" s="172">
        <f>'Open Int.'!O92</f>
        <v>0.9628035320088301</v>
      </c>
      <c r="J92" s="188">
        <f>IF(Volume!D92=0,0,Volume!F92/Volume!D92)</f>
        <v>0.06060606060606061</v>
      </c>
      <c r="K92" s="190">
        <f>IF('Open Int.'!E92=0,0,'Open Int.'!H92/'Open Int.'!E92)</f>
        <v>0.05509641873278237</v>
      </c>
    </row>
    <row r="93" spans="1:11" ht="15">
      <c r="A93" s="204" t="s">
        <v>210</v>
      </c>
      <c r="B93" s="292">
        <f>Margins!B93</f>
        <v>200</v>
      </c>
      <c r="C93" s="292">
        <f>Volume!J93</f>
        <v>1716.15</v>
      </c>
      <c r="D93" s="185">
        <f>Volume!M93</f>
        <v>-2.311085811868502</v>
      </c>
      <c r="E93" s="178">
        <f>Volume!C93*100</f>
        <v>9</v>
      </c>
      <c r="F93" s="353">
        <f>'Open Int.'!D93*100</f>
        <v>10</v>
      </c>
      <c r="G93" s="179">
        <f>'Open Int.'!R93</f>
        <v>247.949352</v>
      </c>
      <c r="H93" s="179">
        <f>'Open Int.'!Z93</f>
        <v>17.850236999999993</v>
      </c>
      <c r="I93" s="172">
        <f>'Open Int.'!O93</f>
        <v>0.9817275747508306</v>
      </c>
      <c r="J93" s="188">
        <f>IF(Volume!D93=0,0,Volume!F93/Volume!D93)</f>
        <v>0.03296703296703297</v>
      </c>
      <c r="K93" s="190">
        <f>IF('Open Int.'!E93=0,0,'Open Int.'!H93/'Open Int.'!E93)</f>
        <v>0.12323943661971831</v>
      </c>
    </row>
    <row r="94" spans="1:11" ht="15">
      <c r="A94" s="204" t="s">
        <v>298</v>
      </c>
      <c r="B94" s="292">
        <f>Margins!B94</f>
        <v>350</v>
      </c>
      <c r="C94" s="292">
        <f>Volume!J94</f>
        <v>609.05</v>
      </c>
      <c r="D94" s="185">
        <f>Volume!M94</f>
        <v>-2.598752598752599</v>
      </c>
      <c r="E94" s="178">
        <f>Volume!C94*100</f>
        <v>-66</v>
      </c>
      <c r="F94" s="353">
        <f>'Open Int.'!D94*100</f>
        <v>-6</v>
      </c>
      <c r="G94" s="179">
        <f>'Open Int.'!R94</f>
        <v>20.016428249999997</v>
      </c>
      <c r="H94" s="179">
        <f>'Open Int.'!Z94</f>
        <v>-1.7815297500000007</v>
      </c>
      <c r="I94" s="172">
        <f>'Open Int.'!O94</f>
        <v>0.9478168264110756</v>
      </c>
      <c r="J94" s="188">
        <f>IF(Volume!D94=0,0,Volume!F94/Volume!D94)</f>
        <v>0</v>
      </c>
      <c r="K94" s="190">
        <f>IF('Open Int.'!E94=0,0,'Open Int.'!H94/'Open Int.'!E94)</f>
        <v>0</v>
      </c>
    </row>
    <row r="95" spans="1:11" ht="15">
      <c r="A95" s="204" t="s">
        <v>7</v>
      </c>
      <c r="B95" s="292">
        <f>Margins!B95</f>
        <v>650</v>
      </c>
      <c r="C95" s="292">
        <f>Volume!J95</f>
        <v>920.05</v>
      </c>
      <c r="D95" s="185">
        <f>Volume!M95</f>
        <v>-1.2185956624436356</v>
      </c>
      <c r="E95" s="178">
        <f>Volume!C95*100</f>
        <v>19</v>
      </c>
      <c r="F95" s="353">
        <f>'Open Int.'!D95*100</f>
        <v>-1</v>
      </c>
      <c r="G95" s="179">
        <f>'Open Int.'!R95</f>
        <v>235.92382125</v>
      </c>
      <c r="H95" s="179">
        <f>'Open Int.'!Z95</f>
        <v>-4.726653749999997</v>
      </c>
      <c r="I95" s="172">
        <f>'Open Int.'!O95</f>
        <v>0.98808618504436</v>
      </c>
      <c r="J95" s="188">
        <f>IF(Volume!D95=0,0,Volume!F95/Volume!D95)</f>
        <v>0</v>
      </c>
      <c r="K95" s="190">
        <f>IF('Open Int.'!E95=0,0,'Open Int.'!H95/'Open Int.'!E95)</f>
        <v>0.04081632653061224</v>
      </c>
    </row>
    <row r="96" spans="1:11" ht="15">
      <c r="A96" s="204" t="s">
        <v>170</v>
      </c>
      <c r="B96" s="292">
        <f>Margins!B96</f>
        <v>1200</v>
      </c>
      <c r="C96" s="292">
        <f>Volume!J96</f>
        <v>523.3</v>
      </c>
      <c r="D96" s="185">
        <f>Volume!M96</f>
        <v>0.3163040352726881</v>
      </c>
      <c r="E96" s="178">
        <f>Volume!C96*100</f>
        <v>419.00000000000006</v>
      </c>
      <c r="F96" s="353">
        <f>'Open Int.'!D96*100</f>
        <v>0</v>
      </c>
      <c r="G96" s="179">
        <f>'Open Int.'!R96</f>
        <v>119.877564</v>
      </c>
      <c r="H96" s="179">
        <f>'Open Int.'!Z96</f>
        <v>-0.060203999999998814</v>
      </c>
      <c r="I96" s="172">
        <f>'Open Int.'!O96</f>
        <v>0.9554740701938188</v>
      </c>
      <c r="J96" s="188">
        <f>IF(Volume!D96=0,0,Volume!F96/Volume!D96)</f>
        <v>0</v>
      </c>
      <c r="K96" s="190">
        <f>IF('Open Int.'!E96=0,0,'Open Int.'!H96/'Open Int.'!E96)</f>
        <v>0</v>
      </c>
    </row>
    <row r="97" spans="1:11" ht="15">
      <c r="A97" s="204" t="s">
        <v>224</v>
      </c>
      <c r="B97" s="292">
        <f>Margins!B97</f>
        <v>400</v>
      </c>
      <c r="C97" s="292">
        <f>Volume!J97</f>
        <v>941.7</v>
      </c>
      <c r="D97" s="185">
        <f>Volume!M97</f>
        <v>-2.166121240455032</v>
      </c>
      <c r="E97" s="178">
        <f>Volume!C97*100</f>
        <v>-35</v>
      </c>
      <c r="F97" s="353">
        <f>'Open Int.'!D97*100</f>
        <v>-2</v>
      </c>
      <c r="G97" s="179">
        <f>'Open Int.'!R97</f>
        <v>141.217332</v>
      </c>
      <c r="H97" s="179">
        <f>'Open Int.'!Z97</f>
        <v>-5.744801999999993</v>
      </c>
      <c r="I97" s="172">
        <f>'Open Int.'!O97</f>
        <v>0.9789277140570819</v>
      </c>
      <c r="J97" s="188">
        <f>IF(Volume!D97=0,0,Volume!F97/Volume!D97)</f>
        <v>0</v>
      </c>
      <c r="K97" s="190">
        <f>IF('Open Int.'!E97=0,0,'Open Int.'!H97/'Open Int.'!E97)</f>
        <v>0.10714285714285714</v>
      </c>
    </row>
    <row r="98" spans="1:11" ht="15">
      <c r="A98" s="204" t="s">
        <v>207</v>
      </c>
      <c r="B98" s="292">
        <f>Margins!B98</f>
        <v>1250</v>
      </c>
      <c r="C98" s="292">
        <f>Volume!J98</f>
        <v>221.25</v>
      </c>
      <c r="D98" s="185">
        <f>Volume!M98</f>
        <v>-0.6287895800583901</v>
      </c>
      <c r="E98" s="178">
        <f>Volume!C98*100</f>
        <v>-17</v>
      </c>
      <c r="F98" s="353">
        <f>'Open Int.'!D98*100</f>
        <v>-1</v>
      </c>
      <c r="G98" s="179">
        <f>'Open Int.'!R98</f>
        <v>151.666875</v>
      </c>
      <c r="H98" s="179">
        <f>'Open Int.'!Z98</f>
        <v>-3.019212500000009</v>
      </c>
      <c r="I98" s="172">
        <f>'Open Int.'!O98</f>
        <v>0.9826768781911014</v>
      </c>
      <c r="J98" s="188">
        <f>IF(Volume!D98=0,0,Volume!F98/Volume!D98)</f>
        <v>0</v>
      </c>
      <c r="K98" s="190">
        <f>IF('Open Int.'!E98=0,0,'Open Int.'!H98/'Open Int.'!E98)</f>
        <v>0.05806451612903226</v>
      </c>
    </row>
    <row r="99" spans="1:11" ht="15">
      <c r="A99" s="204" t="s">
        <v>299</v>
      </c>
      <c r="B99" s="292">
        <f>Margins!B99</f>
        <v>250</v>
      </c>
      <c r="C99" s="292">
        <f>Volume!J99</f>
        <v>882.8</v>
      </c>
      <c r="D99" s="185">
        <f>Volume!M99</f>
        <v>-4.173677069199462</v>
      </c>
      <c r="E99" s="178">
        <f>Volume!C99*100</f>
        <v>-18</v>
      </c>
      <c r="F99" s="353">
        <f>'Open Int.'!D99*100</f>
        <v>3</v>
      </c>
      <c r="G99" s="179">
        <f>'Open Int.'!R99</f>
        <v>61.53116</v>
      </c>
      <c r="H99" s="179">
        <f>'Open Int.'!Z99</f>
        <v>-0.653215000000003</v>
      </c>
      <c r="I99" s="172">
        <f>'Open Int.'!O99</f>
        <v>0.9978479196556671</v>
      </c>
      <c r="J99" s="188">
        <f>IF(Volume!D99=0,0,Volume!F99/Volume!D99)</f>
        <v>0</v>
      </c>
      <c r="K99" s="190">
        <f>IF('Open Int.'!E99=0,0,'Open Int.'!H99/'Open Int.'!E99)</f>
        <v>0.23076923076923078</v>
      </c>
    </row>
    <row r="100" spans="1:11" ht="15">
      <c r="A100" s="204" t="s">
        <v>279</v>
      </c>
      <c r="B100" s="292">
        <f>Margins!B100</f>
        <v>1600</v>
      </c>
      <c r="C100" s="292">
        <f>Volume!J100</f>
        <v>294.25</v>
      </c>
      <c r="D100" s="185">
        <f>Volume!M100</f>
        <v>-5.824931989118255</v>
      </c>
      <c r="E100" s="178">
        <f>Volume!C100*100</f>
        <v>31</v>
      </c>
      <c r="F100" s="353">
        <f>'Open Int.'!D100*100</f>
        <v>0</v>
      </c>
      <c r="G100" s="179">
        <f>'Open Int.'!R100</f>
        <v>355.50108</v>
      </c>
      <c r="H100" s="179">
        <f>'Open Int.'!Z100</f>
        <v>-18.48907200000002</v>
      </c>
      <c r="I100" s="172">
        <f>'Open Int.'!O100</f>
        <v>0.9702026221692491</v>
      </c>
      <c r="J100" s="188">
        <f>IF(Volume!D100=0,0,Volume!F100/Volume!D100)</f>
        <v>0.06315789473684211</v>
      </c>
      <c r="K100" s="190">
        <f>IF('Open Int.'!E100=0,0,'Open Int.'!H100/'Open Int.'!E100)</f>
        <v>0.06285714285714286</v>
      </c>
    </row>
    <row r="101" spans="1:11" ht="15">
      <c r="A101" s="204" t="s">
        <v>146</v>
      </c>
      <c r="B101" s="292">
        <f>Margins!B101</f>
        <v>8900</v>
      </c>
      <c r="C101" s="292">
        <f>Volume!J101</f>
        <v>41.7</v>
      </c>
      <c r="D101" s="185">
        <f>Volume!M101</f>
        <v>-1.997649823736767</v>
      </c>
      <c r="E101" s="178">
        <f>Volume!C101*100</f>
        <v>23</v>
      </c>
      <c r="F101" s="353">
        <f>'Open Int.'!D101*100</f>
        <v>0</v>
      </c>
      <c r="G101" s="179">
        <f>'Open Int.'!R101</f>
        <v>47.76443100000001</v>
      </c>
      <c r="H101" s="179">
        <f>'Open Int.'!Z101</f>
        <v>-0.9736154999999869</v>
      </c>
      <c r="I101" s="172">
        <f>'Open Int.'!O101</f>
        <v>0.9611499611499611</v>
      </c>
      <c r="J101" s="188">
        <f>IF(Volume!D101=0,0,Volume!F101/Volume!D101)</f>
        <v>0.14285714285714285</v>
      </c>
      <c r="K101" s="190">
        <f>IF('Open Int.'!E101=0,0,'Open Int.'!H101/'Open Int.'!E101)</f>
        <v>0.0759493670886076</v>
      </c>
    </row>
    <row r="102" spans="1:11" ht="15">
      <c r="A102" s="204" t="s">
        <v>8</v>
      </c>
      <c r="B102" s="292">
        <f>Margins!B102</f>
        <v>1600</v>
      </c>
      <c r="C102" s="292">
        <f>Volume!J102</f>
        <v>157.7</v>
      </c>
      <c r="D102" s="185">
        <f>Volume!M102</f>
        <v>-3.8707711063700225</v>
      </c>
      <c r="E102" s="178">
        <f>Volume!C102*100</f>
        <v>10</v>
      </c>
      <c r="F102" s="353">
        <f>'Open Int.'!D102*100</f>
        <v>0</v>
      </c>
      <c r="G102" s="179">
        <f>'Open Int.'!R102</f>
        <v>637.965888</v>
      </c>
      <c r="H102" s="179">
        <f>'Open Int.'!Z102</f>
        <v>-13.063256000000024</v>
      </c>
      <c r="I102" s="172">
        <f>'Open Int.'!O102</f>
        <v>0.9749248536623952</v>
      </c>
      <c r="J102" s="188">
        <f>IF(Volume!D102=0,0,Volume!F102/Volume!D102)</f>
        <v>0.09535864978902954</v>
      </c>
      <c r="K102" s="190">
        <f>IF('Open Int.'!E102=0,0,'Open Int.'!H102/'Open Int.'!E102)</f>
        <v>0.11259869550291796</v>
      </c>
    </row>
    <row r="103" spans="1:11" ht="15">
      <c r="A103" s="204" t="s">
        <v>300</v>
      </c>
      <c r="B103" s="292">
        <f>Margins!B103</f>
        <v>1000</v>
      </c>
      <c r="C103" s="292">
        <f>Volume!J103</f>
        <v>220.35</v>
      </c>
      <c r="D103" s="185">
        <f>Volume!M103</f>
        <v>2.583798882681556</v>
      </c>
      <c r="E103" s="178">
        <f>Volume!C103*100</f>
        <v>210</v>
      </c>
      <c r="F103" s="353">
        <f>'Open Int.'!D103*100</f>
        <v>-1</v>
      </c>
      <c r="G103" s="179">
        <f>'Open Int.'!R103</f>
        <v>69.300075</v>
      </c>
      <c r="H103" s="179">
        <f>'Open Int.'!Z103</f>
        <v>1.3373550000000023</v>
      </c>
      <c r="I103" s="172">
        <f>'Open Int.'!O103</f>
        <v>0.9936406995230525</v>
      </c>
      <c r="J103" s="188">
        <f>IF(Volume!D103=0,0,Volume!F103/Volume!D103)</f>
        <v>0</v>
      </c>
      <c r="K103" s="190">
        <f>IF('Open Int.'!E103=0,0,'Open Int.'!H103/'Open Int.'!E103)</f>
        <v>0</v>
      </c>
    </row>
    <row r="104" spans="1:11" ht="15">
      <c r="A104" s="204" t="s">
        <v>179</v>
      </c>
      <c r="B104" s="292">
        <f>Margins!B104</f>
        <v>28000</v>
      </c>
      <c r="C104" s="292">
        <f>Volume!J104</f>
        <v>16.65</v>
      </c>
      <c r="D104" s="185">
        <f>Volume!M104</f>
        <v>-5.932203389830513</v>
      </c>
      <c r="E104" s="178">
        <f>Volume!C104*100</f>
        <v>-31</v>
      </c>
      <c r="F104" s="353">
        <f>'Open Int.'!D104*100</f>
        <v>-5</v>
      </c>
      <c r="G104" s="179">
        <f>'Open Int.'!R104</f>
        <v>79.99991999999999</v>
      </c>
      <c r="H104" s="179">
        <f>'Open Int.'!Z104</f>
        <v>-9.406320000000008</v>
      </c>
      <c r="I104" s="172">
        <f>'Open Int.'!O104</f>
        <v>0.9772727272727273</v>
      </c>
      <c r="J104" s="188">
        <f>IF(Volume!D104=0,0,Volume!F104/Volume!D104)</f>
        <v>0</v>
      </c>
      <c r="K104" s="190">
        <f>IF('Open Int.'!E104=0,0,'Open Int.'!H104/'Open Int.'!E104)</f>
        <v>0.10964912280701754</v>
      </c>
    </row>
    <row r="105" spans="1:11" ht="15">
      <c r="A105" s="204" t="s">
        <v>202</v>
      </c>
      <c r="B105" s="292">
        <f>Margins!B105</f>
        <v>1150</v>
      </c>
      <c r="C105" s="292">
        <f>Volume!J105</f>
        <v>233.2</v>
      </c>
      <c r="D105" s="185">
        <f>Volume!M105</f>
        <v>-0.38445108927808874</v>
      </c>
      <c r="E105" s="178">
        <f>Volume!C105*100</f>
        <v>-50</v>
      </c>
      <c r="F105" s="353">
        <f>'Open Int.'!D105*100</f>
        <v>-3</v>
      </c>
      <c r="G105" s="179">
        <f>'Open Int.'!R105</f>
        <v>75.519488</v>
      </c>
      <c r="H105" s="179">
        <f>'Open Int.'!Z105</f>
        <v>-2.579783500000005</v>
      </c>
      <c r="I105" s="172">
        <f>'Open Int.'!O105</f>
        <v>0.9566761363636364</v>
      </c>
      <c r="J105" s="188">
        <f>IF(Volume!D105=0,0,Volume!F105/Volume!D105)</f>
        <v>0</v>
      </c>
      <c r="K105" s="190">
        <f>IF('Open Int.'!E105=0,0,'Open Int.'!H105/'Open Int.'!E105)</f>
        <v>0.01834862385321101</v>
      </c>
    </row>
    <row r="106" spans="1:11" ht="15">
      <c r="A106" s="204" t="s">
        <v>171</v>
      </c>
      <c r="B106" s="292">
        <f>Margins!B106</f>
        <v>2200</v>
      </c>
      <c r="C106" s="292">
        <f>Volume!J106</f>
        <v>310.2</v>
      </c>
      <c r="D106" s="185">
        <f>Volume!M106</f>
        <v>-4.066800680377311</v>
      </c>
      <c r="E106" s="178">
        <f>Volume!C106*100</f>
        <v>16</v>
      </c>
      <c r="F106" s="353">
        <f>'Open Int.'!D106*100</f>
        <v>-1</v>
      </c>
      <c r="G106" s="179">
        <f>'Open Int.'!R106</f>
        <v>129.117648</v>
      </c>
      <c r="H106" s="179">
        <f>'Open Int.'!Z106</f>
        <v>-6.469473999999991</v>
      </c>
      <c r="I106" s="172">
        <f>'Open Int.'!O106</f>
        <v>0.992600422832981</v>
      </c>
      <c r="J106" s="188">
        <f>IF(Volume!D106=0,0,Volume!F106/Volume!D106)</f>
        <v>1</v>
      </c>
      <c r="K106" s="190">
        <f>IF('Open Int.'!E106=0,0,'Open Int.'!H106/'Open Int.'!E106)</f>
        <v>1.8333333333333333</v>
      </c>
    </row>
    <row r="107" spans="1:11" ht="15">
      <c r="A107" s="204" t="s">
        <v>147</v>
      </c>
      <c r="B107" s="292">
        <f>Margins!B107</f>
        <v>5900</v>
      </c>
      <c r="C107" s="292">
        <f>Volume!J107</f>
        <v>62.15</v>
      </c>
      <c r="D107" s="185">
        <f>Volume!M107</f>
        <v>-2.7386541471048513</v>
      </c>
      <c r="E107" s="178">
        <f>Volume!C107*100</f>
        <v>1</v>
      </c>
      <c r="F107" s="353">
        <f>'Open Int.'!D107*100</f>
        <v>1</v>
      </c>
      <c r="G107" s="179">
        <f>'Open Int.'!R107</f>
        <v>34.2117105</v>
      </c>
      <c r="H107" s="179">
        <f>'Open Int.'!Z107</f>
        <v>0.016903500000005067</v>
      </c>
      <c r="I107" s="172">
        <f>'Open Int.'!O107</f>
        <v>0.9571275455519829</v>
      </c>
      <c r="J107" s="188">
        <f>IF(Volume!D107=0,0,Volume!F107/Volume!D107)</f>
        <v>0.02631578947368421</v>
      </c>
      <c r="K107" s="190">
        <f>IF('Open Int.'!E107=0,0,'Open Int.'!H107/'Open Int.'!E107)</f>
        <v>0.03076923076923077</v>
      </c>
    </row>
    <row r="108" spans="1:11" ht="15">
      <c r="A108" s="204" t="s">
        <v>148</v>
      </c>
      <c r="B108" s="292">
        <f>Margins!B108</f>
        <v>2090</v>
      </c>
      <c r="C108" s="292">
        <f>Volume!J108</f>
        <v>255.5</v>
      </c>
      <c r="D108" s="185">
        <f>Volume!M108</f>
        <v>-0.8729388942774006</v>
      </c>
      <c r="E108" s="178">
        <f>Volume!C108*100</f>
        <v>42</v>
      </c>
      <c r="F108" s="353">
        <f>'Open Int.'!D108*100</f>
        <v>2</v>
      </c>
      <c r="G108" s="179">
        <f>'Open Int.'!R108</f>
        <v>32.787293</v>
      </c>
      <c r="H108" s="179">
        <f>'Open Int.'!Z108</f>
        <v>0.30383374999999546</v>
      </c>
      <c r="I108" s="172">
        <f>'Open Int.'!O108</f>
        <v>0.998371335504886</v>
      </c>
      <c r="J108" s="188">
        <f>IF(Volume!D108=0,0,Volume!F108/Volume!D108)</f>
        <v>0</v>
      </c>
      <c r="K108" s="190">
        <f>IF('Open Int.'!E108=0,0,'Open Int.'!H108/'Open Int.'!E108)</f>
        <v>0</v>
      </c>
    </row>
    <row r="109" spans="1:11" ht="15">
      <c r="A109" s="204" t="s">
        <v>122</v>
      </c>
      <c r="B109" s="292">
        <f>Margins!B109</f>
        <v>3250</v>
      </c>
      <c r="C109" s="292">
        <f>Volume!J109</f>
        <v>145.1</v>
      </c>
      <c r="D109" s="185">
        <f>Volume!M109</f>
        <v>1.6462346760070012</v>
      </c>
      <c r="E109" s="178">
        <f>Volume!C109*100</f>
        <v>48</v>
      </c>
      <c r="F109" s="353">
        <f>'Open Int.'!D109*100</f>
        <v>-11</v>
      </c>
      <c r="G109" s="179">
        <f>'Open Int.'!R109</f>
        <v>361.22645</v>
      </c>
      <c r="H109" s="179">
        <f>'Open Int.'!Z109</f>
        <v>-26.114968750000003</v>
      </c>
      <c r="I109" s="172">
        <f>'Open Int.'!O109</f>
        <v>0.9732375979112271</v>
      </c>
      <c r="J109" s="188">
        <f>IF(Volume!D109=0,0,Volume!F109/Volume!D109)</f>
        <v>0.12622720897615708</v>
      </c>
      <c r="K109" s="190">
        <f>IF('Open Int.'!E109=0,0,'Open Int.'!H109/'Open Int.'!E109)</f>
        <v>0.16822429906542055</v>
      </c>
    </row>
    <row r="110" spans="1:11" ht="15">
      <c r="A110" s="204" t="s">
        <v>36</v>
      </c>
      <c r="B110" s="292">
        <f>Margins!B110</f>
        <v>450</v>
      </c>
      <c r="C110" s="292">
        <f>Volume!J110</f>
        <v>883.9</v>
      </c>
      <c r="D110" s="185">
        <f>Volume!M110</f>
        <v>-1.129753914988817</v>
      </c>
      <c r="E110" s="178">
        <f>Volume!C110*100</f>
        <v>-32</v>
      </c>
      <c r="F110" s="353">
        <f>'Open Int.'!D110*100</f>
        <v>-5</v>
      </c>
      <c r="G110" s="179">
        <f>'Open Int.'!R110</f>
        <v>605.542212</v>
      </c>
      <c r="H110" s="179">
        <f>'Open Int.'!Z110</f>
        <v>-34.83892800000001</v>
      </c>
      <c r="I110" s="172">
        <f>'Open Int.'!O110</f>
        <v>0.9803599579611141</v>
      </c>
      <c r="J110" s="188">
        <f>IF(Volume!D110=0,0,Volume!F110/Volume!D110)</f>
        <v>0.006329113924050633</v>
      </c>
      <c r="K110" s="190">
        <f>IF('Open Int.'!E110=0,0,'Open Int.'!H110/'Open Int.'!E110)</f>
        <v>0.05128205128205128</v>
      </c>
    </row>
    <row r="111" spans="1:11" ht="15">
      <c r="A111" s="204" t="s">
        <v>172</v>
      </c>
      <c r="B111" s="292">
        <f>Margins!B111</f>
        <v>1050</v>
      </c>
      <c r="C111" s="292">
        <f>Volume!J111</f>
        <v>265.15</v>
      </c>
      <c r="D111" s="185">
        <f>Volume!M111</f>
        <v>-1.1187768040275965</v>
      </c>
      <c r="E111" s="178">
        <f>Volume!C111*100</f>
        <v>-23</v>
      </c>
      <c r="F111" s="353">
        <f>'Open Int.'!D111*100</f>
        <v>5</v>
      </c>
      <c r="G111" s="179">
        <f>'Open Int.'!R111</f>
        <v>93.990372</v>
      </c>
      <c r="H111" s="179">
        <f>'Open Int.'!Z111</f>
        <v>3.3570127500000098</v>
      </c>
      <c r="I111" s="172">
        <f>'Open Int.'!O111</f>
        <v>0.9902251184834123</v>
      </c>
      <c r="J111" s="188">
        <f>IF(Volume!D111=0,0,Volume!F111/Volume!D111)</f>
        <v>0.14285714285714285</v>
      </c>
      <c r="K111" s="190">
        <f>IF('Open Int.'!E111=0,0,'Open Int.'!H111/'Open Int.'!E111)</f>
        <v>0.09375</v>
      </c>
    </row>
    <row r="112" spans="1:11" ht="15">
      <c r="A112" s="204" t="s">
        <v>80</v>
      </c>
      <c r="B112" s="292">
        <f>Margins!B112</f>
        <v>1200</v>
      </c>
      <c r="C112" s="292">
        <f>Volume!J112</f>
        <v>232.55</v>
      </c>
      <c r="D112" s="185">
        <f>Volume!M112</f>
        <v>2.716431095406363</v>
      </c>
      <c r="E112" s="178">
        <f>Volume!C112*100</f>
        <v>206</v>
      </c>
      <c r="F112" s="353">
        <f>'Open Int.'!D112*100</f>
        <v>-4</v>
      </c>
      <c r="G112" s="179">
        <f>'Open Int.'!R112</f>
        <v>53.830674</v>
      </c>
      <c r="H112" s="179">
        <f>'Open Int.'!Z112</f>
        <v>-0.7770060000000001</v>
      </c>
      <c r="I112" s="172">
        <f>'Open Int.'!O112</f>
        <v>0.9927423535510628</v>
      </c>
      <c r="J112" s="188">
        <f>IF(Volume!D112=0,0,Volume!F112/Volume!D112)</f>
        <v>0</v>
      </c>
      <c r="K112" s="190">
        <f>IF('Open Int.'!E112=0,0,'Open Int.'!H112/'Open Int.'!E112)</f>
        <v>0</v>
      </c>
    </row>
    <row r="113" spans="1:11" ht="15">
      <c r="A113" s="204" t="s">
        <v>275</v>
      </c>
      <c r="B113" s="292">
        <f>Margins!B113</f>
        <v>700</v>
      </c>
      <c r="C113" s="292">
        <f>Volume!J113</f>
        <v>338.8</v>
      </c>
      <c r="D113" s="185">
        <f>Volume!M113</f>
        <v>-6.019417475728153</v>
      </c>
      <c r="E113" s="178">
        <f>Volume!C113*100</f>
        <v>32</v>
      </c>
      <c r="F113" s="353">
        <f>'Open Int.'!D113*100</f>
        <v>-5</v>
      </c>
      <c r="G113" s="179">
        <f>'Open Int.'!R113</f>
        <v>197.862588</v>
      </c>
      <c r="H113" s="179">
        <f>'Open Int.'!Z113</f>
        <v>-23.675477</v>
      </c>
      <c r="I113" s="172">
        <f>'Open Int.'!O113</f>
        <v>0.9872947381037996</v>
      </c>
      <c r="J113" s="188">
        <f>IF(Volume!D113=0,0,Volume!F113/Volume!D113)</f>
        <v>0</v>
      </c>
      <c r="K113" s="190">
        <f>IF('Open Int.'!E113=0,0,'Open Int.'!H113/'Open Int.'!E113)</f>
        <v>0.020512820512820513</v>
      </c>
    </row>
    <row r="114" spans="1:11" ht="15">
      <c r="A114" s="204" t="s">
        <v>225</v>
      </c>
      <c r="B114" s="292">
        <f>Margins!B114</f>
        <v>650</v>
      </c>
      <c r="C114" s="292">
        <f>Volume!J114</f>
        <v>438.05</v>
      </c>
      <c r="D114" s="185">
        <f>Volume!M114</f>
        <v>0.3780934922089904</v>
      </c>
      <c r="E114" s="178">
        <f>Volume!C114*100</f>
        <v>-82</v>
      </c>
      <c r="F114" s="353">
        <f>'Open Int.'!D114*100</f>
        <v>-9</v>
      </c>
      <c r="G114" s="179">
        <f>'Open Int.'!R114</f>
        <v>44.9307885</v>
      </c>
      <c r="H114" s="179">
        <f>'Open Int.'!Z114</f>
        <v>-4.284221500000001</v>
      </c>
      <c r="I114" s="172">
        <f>'Open Int.'!O114</f>
        <v>0.9771863117870723</v>
      </c>
      <c r="J114" s="188">
        <f>IF(Volume!D114=0,0,Volume!F114/Volume!D114)</f>
        <v>0</v>
      </c>
      <c r="K114" s="190">
        <f>IF('Open Int.'!E114=0,0,'Open Int.'!H114/'Open Int.'!E114)</f>
        <v>0</v>
      </c>
    </row>
    <row r="115" spans="1:11" ht="15">
      <c r="A115" s="204" t="s">
        <v>81</v>
      </c>
      <c r="B115" s="292">
        <f>Margins!B115</f>
        <v>1200</v>
      </c>
      <c r="C115" s="292">
        <f>Volume!J115</f>
        <v>505.45</v>
      </c>
      <c r="D115" s="185">
        <f>Volume!M115</f>
        <v>-2.1204492641363264</v>
      </c>
      <c r="E115" s="178">
        <f>Volume!C115*100</f>
        <v>25</v>
      </c>
      <c r="F115" s="353">
        <f>'Open Int.'!D115*100</f>
        <v>-6</v>
      </c>
      <c r="G115" s="179">
        <f>'Open Int.'!R115</f>
        <v>224.4198</v>
      </c>
      <c r="H115" s="179">
        <f>'Open Int.'!Z115</f>
        <v>-18.184919999999977</v>
      </c>
      <c r="I115" s="172">
        <f>'Open Int.'!O115</f>
        <v>0.9935135135135135</v>
      </c>
      <c r="J115" s="188">
        <f>IF(Volume!D115=0,0,Volume!F115/Volume!D115)</f>
        <v>0</v>
      </c>
      <c r="K115" s="190">
        <f>IF('Open Int.'!E115=0,0,'Open Int.'!H115/'Open Int.'!E115)</f>
        <v>0</v>
      </c>
    </row>
    <row r="116" spans="1:11" ht="15">
      <c r="A116" s="204" t="s">
        <v>226</v>
      </c>
      <c r="B116" s="292">
        <f>Margins!B116</f>
        <v>2800</v>
      </c>
      <c r="C116" s="292">
        <f>Volume!J116</f>
        <v>220.3</v>
      </c>
      <c r="D116" s="185">
        <f>Volume!M116</f>
        <v>-3.4195528277071383</v>
      </c>
      <c r="E116" s="178">
        <f>Volume!C116*100</f>
        <v>10</v>
      </c>
      <c r="F116" s="353">
        <f>'Open Int.'!D116*100</f>
        <v>-1</v>
      </c>
      <c r="G116" s="179">
        <f>'Open Int.'!R116</f>
        <v>163.77102</v>
      </c>
      <c r="H116" s="179">
        <f>'Open Int.'!Z116</f>
        <v>-7.075880000000012</v>
      </c>
      <c r="I116" s="172">
        <f>'Open Int.'!O116</f>
        <v>0.9860640301318268</v>
      </c>
      <c r="J116" s="188">
        <f>IF(Volume!D116=0,0,Volume!F116/Volume!D116)</f>
        <v>0.11842105263157894</v>
      </c>
      <c r="K116" s="190">
        <f>IF('Open Int.'!E116=0,0,'Open Int.'!H116/'Open Int.'!E116)</f>
        <v>0.17142857142857143</v>
      </c>
    </row>
    <row r="117" spans="1:11" ht="15">
      <c r="A117" s="204" t="s">
        <v>301</v>
      </c>
      <c r="B117" s="292">
        <f>Margins!B117</f>
        <v>1100</v>
      </c>
      <c r="C117" s="292">
        <f>Volume!J117</f>
        <v>368.25</v>
      </c>
      <c r="D117" s="185">
        <f>Volume!M117</f>
        <v>0.25864416008711916</v>
      </c>
      <c r="E117" s="178">
        <f>Volume!C117*100</f>
        <v>28.999999999999996</v>
      </c>
      <c r="F117" s="353">
        <f>'Open Int.'!D117*100</f>
        <v>3</v>
      </c>
      <c r="G117" s="179">
        <f>'Open Int.'!R117</f>
        <v>154.3740825</v>
      </c>
      <c r="H117" s="179">
        <f>'Open Int.'!Z117</f>
        <v>5.044594499999988</v>
      </c>
      <c r="I117" s="172">
        <f>'Open Int.'!O117</f>
        <v>0.9895040671739701</v>
      </c>
      <c r="J117" s="188">
        <f>IF(Volume!D117=0,0,Volume!F117/Volume!D117)</f>
        <v>0</v>
      </c>
      <c r="K117" s="190">
        <f>IF('Open Int.'!E117=0,0,'Open Int.'!H117/'Open Int.'!E117)</f>
        <v>0.20408163265306123</v>
      </c>
    </row>
    <row r="118" spans="1:11" ht="15">
      <c r="A118" s="204" t="s">
        <v>227</v>
      </c>
      <c r="B118" s="292">
        <f>Margins!B118</f>
        <v>300</v>
      </c>
      <c r="C118" s="292">
        <f>Volume!J118</f>
        <v>1066.05</v>
      </c>
      <c r="D118" s="185">
        <f>Volume!M118</f>
        <v>2.2344761448093937</v>
      </c>
      <c r="E118" s="178">
        <f>Volume!C118*100</f>
        <v>225.99999999999997</v>
      </c>
      <c r="F118" s="353">
        <f>'Open Int.'!D118*100</f>
        <v>-2</v>
      </c>
      <c r="G118" s="179">
        <f>'Open Int.'!R118</f>
        <v>366.3480825</v>
      </c>
      <c r="H118" s="179">
        <f>'Open Int.'!Z118</f>
        <v>0.8433524999999804</v>
      </c>
      <c r="I118" s="172">
        <f>'Open Int.'!O118</f>
        <v>0.9960715844609341</v>
      </c>
      <c r="J118" s="188">
        <f>IF(Volume!D118=0,0,Volume!F118/Volume!D118)</f>
        <v>0</v>
      </c>
      <c r="K118" s="190">
        <f>IF('Open Int.'!E118=0,0,'Open Int.'!H118/'Open Int.'!E118)</f>
        <v>0</v>
      </c>
    </row>
    <row r="119" spans="1:11" ht="15">
      <c r="A119" s="204" t="s">
        <v>228</v>
      </c>
      <c r="B119" s="292">
        <f>Margins!B119</f>
        <v>800</v>
      </c>
      <c r="C119" s="292">
        <f>Volume!J119</f>
        <v>416.75</v>
      </c>
      <c r="D119" s="185">
        <f>Volume!M119</f>
        <v>-0.9977431999049743</v>
      </c>
      <c r="E119" s="178">
        <f>Volume!C119*100</f>
        <v>-14.000000000000002</v>
      </c>
      <c r="F119" s="353">
        <f>'Open Int.'!D119*100</f>
        <v>-6</v>
      </c>
      <c r="G119" s="179">
        <f>'Open Int.'!R119</f>
        <v>221.14422</v>
      </c>
      <c r="H119" s="179">
        <f>'Open Int.'!Z119</f>
        <v>-13.712204000000014</v>
      </c>
      <c r="I119" s="172">
        <f>'Open Int.'!O119</f>
        <v>0.9921604100708579</v>
      </c>
      <c r="J119" s="188">
        <f>IF(Volume!D119=0,0,Volume!F119/Volume!D119)</f>
        <v>0.0625</v>
      </c>
      <c r="K119" s="190">
        <f>IF('Open Int.'!E119=0,0,'Open Int.'!H119/'Open Int.'!E119)</f>
        <v>0.18202764976958524</v>
      </c>
    </row>
    <row r="120" spans="1:11" ht="15">
      <c r="A120" s="204" t="s">
        <v>235</v>
      </c>
      <c r="B120" s="292">
        <f>Margins!B120</f>
        <v>700</v>
      </c>
      <c r="C120" s="292">
        <f>Volume!J120</f>
        <v>476.2</v>
      </c>
      <c r="D120" s="185">
        <f>Volume!M120</f>
        <v>-2.6275431959922346</v>
      </c>
      <c r="E120" s="178">
        <f>Volume!C120*100</f>
        <v>0</v>
      </c>
      <c r="F120" s="353">
        <f>'Open Int.'!D120*100</f>
        <v>1</v>
      </c>
      <c r="G120" s="179">
        <f>'Open Int.'!R120</f>
        <v>939.985466</v>
      </c>
      <c r="H120" s="179">
        <f>'Open Int.'!Z120</f>
        <v>-9.68605750000006</v>
      </c>
      <c r="I120" s="172">
        <f>'Open Int.'!O120</f>
        <v>0.9692542288733643</v>
      </c>
      <c r="J120" s="188">
        <f>IF(Volume!D120=0,0,Volume!F120/Volume!D120)</f>
        <v>0.19309701492537312</v>
      </c>
      <c r="K120" s="190">
        <f>IF('Open Int.'!E120=0,0,'Open Int.'!H120/'Open Int.'!E120)</f>
        <v>0.2225362062875309</v>
      </c>
    </row>
    <row r="121" spans="1:11" ht="15">
      <c r="A121" s="204" t="s">
        <v>98</v>
      </c>
      <c r="B121" s="292">
        <f>Margins!B121</f>
        <v>550</v>
      </c>
      <c r="C121" s="292">
        <f>Volume!J121</f>
        <v>555.35</v>
      </c>
      <c r="D121" s="185">
        <f>Volume!M121</f>
        <v>-1.7166622422794324</v>
      </c>
      <c r="E121" s="178">
        <f>Volume!C121*100</f>
        <v>-38</v>
      </c>
      <c r="F121" s="353">
        <f>'Open Int.'!D121*100</f>
        <v>-3</v>
      </c>
      <c r="G121" s="179">
        <f>'Open Int.'!R121</f>
        <v>330.244431</v>
      </c>
      <c r="H121" s="179">
        <f>'Open Int.'!Z121</f>
        <v>-15.464459999999917</v>
      </c>
      <c r="I121" s="172">
        <f>'Open Int.'!O121</f>
        <v>0.9951905290418054</v>
      </c>
      <c r="J121" s="188">
        <f>IF(Volume!D121=0,0,Volume!F121/Volume!D121)</f>
        <v>0.14545454545454545</v>
      </c>
      <c r="K121" s="190">
        <f>IF('Open Int.'!E121=0,0,'Open Int.'!H121/'Open Int.'!E121)</f>
        <v>0.12130177514792899</v>
      </c>
    </row>
    <row r="122" spans="1:11" ht="15">
      <c r="A122" s="204" t="s">
        <v>149</v>
      </c>
      <c r="B122" s="292">
        <f>Margins!B122</f>
        <v>550</v>
      </c>
      <c r="C122" s="292">
        <f>Volume!J122</f>
        <v>708.4</v>
      </c>
      <c r="D122" s="185">
        <f>Volume!M122</f>
        <v>-2.1344201146646467</v>
      </c>
      <c r="E122" s="178">
        <f>Volume!C122*100</f>
        <v>-39</v>
      </c>
      <c r="F122" s="353">
        <f>'Open Int.'!D122*100</f>
        <v>-3</v>
      </c>
      <c r="G122" s="179">
        <f>'Open Int.'!R122</f>
        <v>349.177444</v>
      </c>
      <c r="H122" s="179">
        <f>'Open Int.'!Z122</f>
        <v>-18.40444375000004</v>
      </c>
      <c r="I122" s="172">
        <f>'Open Int.'!O122</f>
        <v>0.9762329837089935</v>
      </c>
      <c r="J122" s="188">
        <f>IF(Volume!D122=0,0,Volume!F122/Volume!D122)</f>
        <v>0.27007299270072993</v>
      </c>
      <c r="K122" s="190">
        <f>IF('Open Int.'!E122=0,0,'Open Int.'!H122/'Open Int.'!E122)</f>
        <v>0.5098039215686274</v>
      </c>
    </row>
    <row r="123" spans="1:11" ht="15">
      <c r="A123" s="204" t="s">
        <v>203</v>
      </c>
      <c r="B123" s="292">
        <f>Margins!B123</f>
        <v>300</v>
      </c>
      <c r="C123" s="292">
        <f>Volume!J123</f>
        <v>1391.8</v>
      </c>
      <c r="D123" s="185">
        <f>Volume!M123</f>
        <v>-0.3757918471064028</v>
      </c>
      <c r="E123" s="178">
        <f>Volume!C123*100</f>
        <v>41</v>
      </c>
      <c r="F123" s="353">
        <f>'Open Int.'!D123*100</f>
        <v>-1</v>
      </c>
      <c r="G123" s="179">
        <f>'Open Int.'!R123</f>
        <v>1856.967396</v>
      </c>
      <c r="H123" s="179">
        <f>'Open Int.'!Z123</f>
        <v>-23.559697500000084</v>
      </c>
      <c r="I123" s="172">
        <f>'Open Int.'!O123</f>
        <v>0.9931645455771911</v>
      </c>
      <c r="J123" s="188">
        <f>IF(Volume!D123=0,0,Volume!F123/Volume!D123)</f>
        <v>0.24246913580246915</v>
      </c>
      <c r="K123" s="190">
        <f>IF('Open Int.'!E123=0,0,'Open Int.'!H123/'Open Int.'!E123)</f>
        <v>0.22230254834628593</v>
      </c>
    </row>
    <row r="124" spans="1:11" ht="15">
      <c r="A124" s="204" t="s">
        <v>302</v>
      </c>
      <c r="B124" s="292">
        <f>Margins!B124</f>
        <v>500</v>
      </c>
      <c r="C124" s="292">
        <f>Volume!J124</f>
        <v>304.8</v>
      </c>
      <c r="D124" s="185">
        <f>Volume!M124</f>
        <v>-3.2841504045692425</v>
      </c>
      <c r="E124" s="178">
        <f>Volume!C124*100</f>
        <v>66</v>
      </c>
      <c r="F124" s="353">
        <f>'Open Int.'!D124*100</f>
        <v>10</v>
      </c>
      <c r="G124" s="179">
        <f>'Open Int.'!R124</f>
        <v>26.22804</v>
      </c>
      <c r="H124" s="179">
        <f>'Open Int.'!Z124</f>
        <v>1.5360375000000026</v>
      </c>
      <c r="I124" s="172">
        <f>'Open Int.'!O124</f>
        <v>0.872748402091807</v>
      </c>
      <c r="J124" s="188">
        <f>IF(Volume!D124=0,0,Volume!F124/Volume!D124)</f>
        <v>0</v>
      </c>
      <c r="K124" s="190">
        <f>IF('Open Int.'!E124=0,0,'Open Int.'!H124/'Open Int.'!E124)</f>
        <v>0</v>
      </c>
    </row>
    <row r="125" spans="1:11" ht="15">
      <c r="A125" s="204" t="s">
        <v>217</v>
      </c>
      <c r="B125" s="292">
        <f>Margins!B125</f>
        <v>3350</v>
      </c>
      <c r="C125" s="292">
        <f>Volume!J125</f>
        <v>67.65</v>
      </c>
      <c r="D125" s="185">
        <f>Volume!M125</f>
        <v>-0.9516837481698265</v>
      </c>
      <c r="E125" s="178">
        <f>Volume!C125*100</f>
        <v>-16</v>
      </c>
      <c r="F125" s="353">
        <f>'Open Int.'!D125*100</f>
        <v>0</v>
      </c>
      <c r="G125" s="179">
        <f>'Open Int.'!R125</f>
        <v>295.72622475000003</v>
      </c>
      <c r="H125" s="179">
        <f>'Open Int.'!Z125</f>
        <v>-3.550715249999996</v>
      </c>
      <c r="I125" s="172">
        <f>'Open Int.'!O125</f>
        <v>0.8778450455973638</v>
      </c>
      <c r="J125" s="188">
        <f>IF(Volume!D125=0,0,Volume!F125/Volume!D125)</f>
        <v>0.17733990147783252</v>
      </c>
      <c r="K125" s="190">
        <f>IF('Open Int.'!E125=0,0,'Open Int.'!H125/'Open Int.'!E125)</f>
        <v>0.1761744966442953</v>
      </c>
    </row>
    <row r="126" spans="1:11" ht="15">
      <c r="A126" s="204" t="s">
        <v>236</v>
      </c>
      <c r="B126" s="292">
        <f>Margins!B126</f>
        <v>2700</v>
      </c>
      <c r="C126" s="292">
        <f>Volume!J126</f>
        <v>113.55</v>
      </c>
      <c r="D126" s="185">
        <f>Volume!M126</f>
        <v>-1.5177797051170858</v>
      </c>
      <c r="E126" s="178">
        <f>Volume!C126*100</f>
        <v>-52</v>
      </c>
      <c r="F126" s="353">
        <f>'Open Int.'!D126*100</f>
        <v>-6</v>
      </c>
      <c r="G126" s="179">
        <f>'Open Int.'!R126</f>
        <v>285.185367</v>
      </c>
      <c r="H126" s="179">
        <f>'Open Int.'!Z126</f>
        <v>-16.505154000000005</v>
      </c>
      <c r="I126" s="172">
        <f>'Open Int.'!O126</f>
        <v>0.9837669318426145</v>
      </c>
      <c r="J126" s="188">
        <f>IF(Volume!D126=0,0,Volume!F126/Volume!D126)</f>
        <v>0.4279835390946502</v>
      </c>
      <c r="K126" s="190">
        <f>IF('Open Int.'!E126=0,0,'Open Int.'!H126/'Open Int.'!E126)</f>
        <v>0.5163887291546866</v>
      </c>
    </row>
    <row r="127" spans="1:11" ht="15">
      <c r="A127" s="204" t="s">
        <v>204</v>
      </c>
      <c r="B127" s="292">
        <f>Margins!B127</f>
        <v>600</v>
      </c>
      <c r="C127" s="292">
        <f>Volume!J127</f>
        <v>468.8</v>
      </c>
      <c r="D127" s="185">
        <f>Volume!M127</f>
        <v>-3.509313574148402</v>
      </c>
      <c r="E127" s="178">
        <f>Volume!C127*100</f>
        <v>-15</v>
      </c>
      <c r="F127" s="353">
        <f>'Open Int.'!D127*100</f>
        <v>7.000000000000001</v>
      </c>
      <c r="G127" s="179">
        <f>'Open Int.'!R127</f>
        <v>449.372928</v>
      </c>
      <c r="H127" s="179">
        <f>'Open Int.'!Z127</f>
        <v>22.835495999999978</v>
      </c>
      <c r="I127" s="172">
        <f>'Open Int.'!O127</f>
        <v>0.9797195793690536</v>
      </c>
      <c r="J127" s="188">
        <f>IF(Volume!D127=0,0,Volume!F127/Volume!D127)</f>
        <v>0.16156670746634028</v>
      </c>
      <c r="K127" s="190">
        <f>IF('Open Int.'!E127=0,0,'Open Int.'!H127/'Open Int.'!E127)</f>
        <v>0.19078641228478363</v>
      </c>
    </row>
    <row r="128" spans="1:11" ht="15">
      <c r="A128" s="204" t="s">
        <v>205</v>
      </c>
      <c r="B128" s="292">
        <f>Margins!B128</f>
        <v>500</v>
      </c>
      <c r="C128" s="292">
        <f>Volume!J128</f>
        <v>1199.65</v>
      </c>
      <c r="D128" s="185">
        <f>Volume!M128</f>
        <v>-0.464633893383108</v>
      </c>
      <c r="E128" s="178">
        <f>Volume!C128*100</f>
        <v>-5</v>
      </c>
      <c r="F128" s="353">
        <f>'Open Int.'!D128*100</f>
        <v>-4</v>
      </c>
      <c r="G128" s="179">
        <f>'Open Int.'!R128</f>
        <v>1002.307575</v>
      </c>
      <c r="H128" s="179">
        <f>'Open Int.'!Z128</f>
        <v>-29.868524999999863</v>
      </c>
      <c r="I128" s="172">
        <f>'Open Int.'!O128</f>
        <v>0.9885098743267504</v>
      </c>
      <c r="J128" s="188">
        <f>IF(Volume!D128=0,0,Volume!F128/Volume!D128)</f>
        <v>0.2144638403990025</v>
      </c>
      <c r="K128" s="190">
        <f>IF('Open Int.'!E128=0,0,'Open Int.'!H128/'Open Int.'!E128)</f>
        <v>0.27463731865932967</v>
      </c>
    </row>
    <row r="129" spans="1:11" ht="15">
      <c r="A129" s="204" t="s">
        <v>37</v>
      </c>
      <c r="B129" s="292">
        <f>Margins!B129</f>
        <v>1600</v>
      </c>
      <c r="C129" s="292">
        <f>Volume!J129</f>
        <v>200.4</v>
      </c>
      <c r="D129" s="185">
        <f>Volume!M129</f>
        <v>-3.3285094066570218</v>
      </c>
      <c r="E129" s="178">
        <f>Volume!C129*100</f>
        <v>24</v>
      </c>
      <c r="F129" s="353">
        <f>'Open Int.'!D129*100</f>
        <v>7.000000000000001</v>
      </c>
      <c r="G129" s="179">
        <f>'Open Int.'!R129</f>
        <v>45.6912</v>
      </c>
      <c r="H129" s="179">
        <f>'Open Int.'!Z129</f>
        <v>2.5396320000000046</v>
      </c>
      <c r="I129" s="172">
        <f>'Open Int.'!O129</f>
        <v>0.9712280701754386</v>
      </c>
      <c r="J129" s="188">
        <f>IF(Volume!D129=0,0,Volume!F129/Volume!D129)</f>
        <v>0.10377358490566038</v>
      </c>
      <c r="K129" s="190">
        <f>IF('Open Int.'!E129=0,0,'Open Int.'!H129/'Open Int.'!E129)</f>
        <v>0.10576923076923077</v>
      </c>
    </row>
    <row r="130" spans="1:11" ht="15">
      <c r="A130" s="204" t="s">
        <v>303</v>
      </c>
      <c r="B130" s="292">
        <f>Margins!B130</f>
        <v>150</v>
      </c>
      <c r="C130" s="292">
        <f>Volume!J130</f>
        <v>1830.65</v>
      </c>
      <c r="D130" s="185">
        <f>Volume!M130</f>
        <v>-2.445977991526997</v>
      </c>
      <c r="E130" s="178">
        <f>Volume!C130*100</f>
        <v>-45</v>
      </c>
      <c r="F130" s="353">
        <f>'Open Int.'!D130*100</f>
        <v>1</v>
      </c>
      <c r="G130" s="179">
        <f>'Open Int.'!R130</f>
        <v>282.80796525</v>
      </c>
      <c r="H130" s="179">
        <f>'Open Int.'!Z130</f>
        <v>-3.3752925000000005</v>
      </c>
      <c r="I130" s="172">
        <f>'Open Int.'!O130</f>
        <v>0.9884454801437033</v>
      </c>
      <c r="J130" s="188">
        <f>IF(Volume!D130=0,0,Volume!F130/Volume!D130)</f>
        <v>0.2857142857142857</v>
      </c>
      <c r="K130" s="190">
        <f>IF('Open Int.'!E130=0,0,'Open Int.'!H130/'Open Int.'!E130)</f>
        <v>0.12658227848101267</v>
      </c>
    </row>
    <row r="131" spans="1:11" ht="15">
      <c r="A131" s="204" t="s">
        <v>229</v>
      </c>
      <c r="B131" s="292">
        <f>Margins!B131</f>
        <v>375</v>
      </c>
      <c r="C131" s="292">
        <f>Volume!J131</f>
        <v>1189.75</v>
      </c>
      <c r="D131" s="185">
        <f>Volume!M131</f>
        <v>-0.998543790305804</v>
      </c>
      <c r="E131" s="178">
        <f>Volume!C131*100</f>
        <v>-7.000000000000001</v>
      </c>
      <c r="F131" s="353">
        <f>'Open Int.'!D131*100</f>
        <v>-9</v>
      </c>
      <c r="G131" s="179">
        <f>'Open Int.'!R131</f>
        <v>491.708803125</v>
      </c>
      <c r="H131" s="179">
        <f>'Open Int.'!Z131</f>
        <v>-53.76552187500005</v>
      </c>
      <c r="I131" s="172">
        <f>'Open Int.'!O131</f>
        <v>0.9903819980038109</v>
      </c>
      <c r="J131" s="188">
        <f>IF(Volume!D131=0,0,Volume!F131/Volume!D131)</f>
        <v>0.05128205128205128</v>
      </c>
      <c r="K131" s="190">
        <f>IF('Open Int.'!E131=0,0,'Open Int.'!H131/'Open Int.'!E131)</f>
        <v>0.038461538461538464</v>
      </c>
    </row>
    <row r="132" spans="1:11" ht="15">
      <c r="A132" s="204" t="s">
        <v>278</v>
      </c>
      <c r="B132" s="292">
        <f>Margins!B132</f>
        <v>350</v>
      </c>
      <c r="C132" s="292">
        <f>Volume!J132</f>
        <v>912.15</v>
      </c>
      <c r="D132" s="185">
        <f>Volume!M132</f>
        <v>-5.992991858188187</v>
      </c>
      <c r="E132" s="178">
        <f>Volume!C132*100</f>
        <v>89</v>
      </c>
      <c r="F132" s="353">
        <f>'Open Int.'!D132*100</f>
        <v>6</v>
      </c>
      <c r="G132" s="179">
        <f>'Open Int.'!R132</f>
        <v>144.14250375</v>
      </c>
      <c r="H132" s="179">
        <f>'Open Int.'!Z132</f>
        <v>0.31978624999999283</v>
      </c>
      <c r="I132" s="172">
        <f>'Open Int.'!O132</f>
        <v>0.9878183831672204</v>
      </c>
      <c r="J132" s="188">
        <f>IF(Volume!D132=0,0,Volume!F132/Volume!D132)</f>
        <v>3.5</v>
      </c>
      <c r="K132" s="190">
        <f>IF('Open Int.'!E132=0,0,'Open Int.'!H132/'Open Int.'!E132)</f>
        <v>0.75</v>
      </c>
    </row>
    <row r="133" spans="1:11" ht="15">
      <c r="A133" s="204" t="s">
        <v>180</v>
      </c>
      <c r="B133" s="292">
        <f>Margins!B133</f>
        <v>1500</v>
      </c>
      <c r="C133" s="292">
        <f>Volume!J133</f>
        <v>184.7</v>
      </c>
      <c r="D133" s="185">
        <f>Volume!M133</f>
        <v>-2.6870389884088635</v>
      </c>
      <c r="E133" s="178">
        <f>Volume!C133*100</f>
        <v>-2</v>
      </c>
      <c r="F133" s="353">
        <f>'Open Int.'!D133*100</f>
        <v>-5</v>
      </c>
      <c r="G133" s="179">
        <f>'Open Int.'!R133</f>
        <v>127.443</v>
      </c>
      <c r="H133" s="179">
        <f>'Open Int.'!Z133</f>
        <v>-10.57956</v>
      </c>
      <c r="I133" s="172">
        <f>'Open Int.'!O133</f>
        <v>0.9804347826086957</v>
      </c>
      <c r="J133" s="188">
        <f>IF(Volume!D133=0,0,Volume!F133/Volume!D133)</f>
        <v>0</v>
      </c>
      <c r="K133" s="190">
        <f>IF('Open Int.'!E133=0,0,'Open Int.'!H133/'Open Int.'!E133)</f>
        <v>0.10303030303030303</v>
      </c>
    </row>
    <row r="134" spans="1:11" ht="15">
      <c r="A134" s="204" t="s">
        <v>181</v>
      </c>
      <c r="B134" s="292">
        <f>Margins!B134</f>
        <v>850</v>
      </c>
      <c r="C134" s="292">
        <f>Volume!J134</f>
        <v>358.55</v>
      </c>
      <c r="D134" s="185">
        <f>Volume!M134</f>
        <v>-2.8846153846153784</v>
      </c>
      <c r="E134" s="178">
        <f>Volume!C134*100</f>
        <v>65</v>
      </c>
      <c r="F134" s="353">
        <f>'Open Int.'!D134*100</f>
        <v>11</v>
      </c>
      <c r="G134" s="179">
        <f>'Open Int.'!R134</f>
        <v>13.13547925</v>
      </c>
      <c r="H134" s="179">
        <f>'Open Int.'!Z134</f>
        <v>0.9278812499999987</v>
      </c>
      <c r="I134" s="172">
        <f>'Open Int.'!O134</f>
        <v>0.9953596287703016</v>
      </c>
      <c r="J134" s="188">
        <f>IF(Volume!D134=0,0,Volume!F134/Volume!D134)</f>
        <v>0</v>
      </c>
      <c r="K134" s="190">
        <f>IF('Open Int.'!E134=0,0,'Open Int.'!H134/'Open Int.'!E134)</f>
        <v>0</v>
      </c>
    </row>
    <row r="135" spans="1:11" ht="15">
      <c r="A135" s="204" t="s">
        <v>150</v>
      </c>
      <c r="B135" s="292">
        <f>Margins!B135</f>
        <v>875</v>
      </c>
      <c r="C135" s="292">
        <f>Volume!J135</f>
        <v>459.95</v>
      </c>
      <c r="D135" s="185">
        <f>Volume!M135</f>
        <v>-4.007095898987789</v>
      </c>
      <c r="E135" s="178">
        <f>Volume!C135*100</f>
        <v>77</v>
      </c>
      <c r="F135" s="353">
        <f>'Open Int.'!D135*100</f>
        <v>0</v>
      </c>
      <c r="G135" s="179">
        <f>'Open Int.'!R135</f>
        <v>589.477669375</v>
      </c>
      <c r="H135" s="179">
        <f>'Open Int.'!Z135</f>
        <v>-21.630240624999942</v>
      </c>
      <c r="I135" s="172">
        <f>'Open Int.'!O135</f>
        <v>0.9815661910288797</v>
      </c>
      <c r="J135" s="188">
        <f>IF(Volume!D135=0,0,Volume!F135/Volume!D135)</f>
        <v>0.28</v>
      </c>
      <c r="K135" s="190">
        <f>IF('Open Int.'!E135=0,0,'Open Int.'!H135/'Open Int.'!E135)</f>
        <v>0.1702127659574468</v>
      </c>
    </row>
    <row r="136" spans="1:11" ht="15">
      <c r="A136" s="204" t="s">
        <v>151</v>
      </c>
      <c r="B136" s="292">
        <f>Margins!B136</f>
        <v>450</v>
      </c>
      <c r="C136" s="292">
        <f>Volume!J136</f>
        <v>1034.5</v>
      </c>
      <c r="D136" s="185">
        <f>Volume!M136</f>
        <v>-1.2316211571510491</v>
      </c>
      <c r="E136" s="178">
        <f>Volume!C136*100</f>
        <v>1</v>
      </c>
      <c r="F136" s="353">
        <f>'Open Int.'!D136*100</f>
        <v>0</v>
      </c>
      <c r="G136" s="179">
        <f>'Open Int.'!R136</f>
        <v>266.932035</v>
      </c>
      <c r="H136" s="179">
        <f>'Open Int.'!Z136</f>
        <v>-3.5171190000000365</v>
      </c>
      <c r="I136" s="172">
        <f>'Open Int.'!O136</f>
        <v>0.9679107080572027</v>
      </c>
      <c r="J136" s="188">
        <f>IF(Volume!D136=0,0,Volume!F136/Volume!D136)</f>
        <v>0</v>
      </c>
      <c r="K136" s="190">
        <f>IF('Open Int.'!E136=0,0,'Open Int.'!H136/'Open Int.'!E136)</f>
        <v>0</v>
      </c>
    </row>
    <row r="137" spans="1:11" ht="15">
      <c r="A137" s="204" t="s">
        <v>215</v>
      </c>
      <c r="B137" s="292">
        <f>Margins!B137</f>
        <v>250</v>
      </c>
      <c r="C137" s="292">
        <f>Volume!J137</f>
        <v>1776.35</v>
      </c>
      <c r="D137" s="185">
        <f>Volume!M137</f>
        <v>-2.6657534246575394</v>
      </c>
      <c r="E137" s="178">
        <f>Volume!C137*100</f>
        <v>-16</v>
      </c>
      <c r="F137" s="353">
        <f>'Open Int.'!D137*100</f>
        <v>-5</v>
      </c>
      <c r="G137" s="179">
        <f>'Open Int.'!R137</f>
        <v>139.798745</v>
      </c>
      <c r="H137" s="179">
        <f>'Open Int.'!Z137</f>
        <v>-11.676254999999998</v>
      </c>
      <c r="I137" s="172">
        <f>'Open Int.'!O137</f>
        <v>0.9949174078780177</v>
      </c>
      <c r="J137" s="188">
        <f>IF(Volume!D137=0,0,Volume!F137/Volume!D137)</f>
        <v>0</v>
      </c>
      <c r="K137" s="190">
        <f>IF('Open Int.'!E137=0,0,'Open Int.'!H137/'Open Int.'!E137)</f>
        <v>0</v>
      </c>
    </row>
    <row r="138" spans="1:11" ht="15">
      <c r="A138" s="204" t="s">
        <v>230</v>
      </c>
      <c r="B138" s="292">
        <f>Margins!B138</f>
        <v>200</v>
      </c>
      <c r="C138" s="292">
        <f>Volume!J138</f>
        <v>1245.05</v>
      </c>
      <c r="D138" s="185">
        <f>Volume!M138</f>
        <v>-0.5630540691638012</v>
      </c>
      <c r="E138" s="178">
        <f>Volume!C138*100</f>
        <v>-23</v>
      </c>
      <c r="F138" s="353">
        <f>'Open Int.'!D138*100</f>
        <v>0</v>
      </c>
      <c r="G138" s="179">
        <f>'Open Int.'!R138</f>
        <v>218.282166</v>
      </c>
      <c r="H138" s="179">
        <f>'Open Int.'!Z138</f>
        <v>-1.1608800000000201</v>
      </c>
      <c r="I138" s="172">
        <f>'Open Int.'!O138</f>
        <v>0.9889345197353411</v>
      </c>
      <c r="J138" s="188">
        <f>IF(Volume!D138=0,0,Volume!F138/Volume!D138)</f>
        <v>0.2</v>
      </c>
      <c r="K138" s="190">
        <f>IF('Open Int.'!E138=0,0,'Open Int.'!H138/'Open Int.'!E138)</f>
        <v>0.13548387096774195</v>
      </c>
    </row>
    <row r="139" spans="1:11" ht="15">
      <c r="A139" s="204" t="s">
        <v>91</v>
      </c>
      <c r="B139" s="292">
        <f>Margins!B139</f>
        <v>7600</v>
      </c>
      <c r="C139" s="292">
        <f>Volume!J139</f>
        <v>79.85</v>
      </c>
      <c r="D139" s="185">
        <f>Volume!M139</f>
        <v>0.693568726355608</v>
      </c>
      <c r="E139" s="178">
        <f>Volume!C139*100</f>
        <v>234</v>
      </c>
      <c r="F139" s="353">
        <f>'Open Int.'!D139*100</f>
        <v>-5</v>
      </c>
      <c r="G139" s="179">
        <f>'Open Int.'!R139</f>
        <v>106.261186</v>
      </c>
      <c r="H139" s="179">
        <f>'Open Int.'!Z139</f>
        <v>-0.051566000000008216</v>
      </c>
      <c r="I139" s="172">
        <f>'Open Int.'!O139</f>
        <v>0.9897201599086236</v>
      </c>
      <c r="J139" s="188">
        <f>IF(Volume!D139=0,0,Volume!F139/Volume!D139)</f>
        <v>0.1360544217687075</v>
      </c>
      <c r="K139" s="190">
        <f>IF('Open Int.'!E139=0,0,'Open Int.'!H139/'Open Int.'!E139)</f>
        <v>0.16333333333333333</v>
      </c>
    </row>
    <row r="140" spans="1:14" ht="15">
      <c r="A140" s="204" t="s">
        <v>152</v>
      </c>
      <c r="B140" s="292">
        <f>Margins!B140</f>
        <v>1350</v>
      </c>
      <c r="C140" s="292">
        <f>Volume!J140</f>
        <v>230.8</v>
      </c>
      <c r="D140" s="185">
        <f>Volume!M140</f>
        <v>-4.0930812383129</v>
      </c>
      <c r="E140" s="178">
        <f>Volume!C140*100</f>
        <v>-32</v>
      </c>
      <c r="F140" s="353">
        <f>'Open Int.'!D140*100</f>
        <v>2</v>
      </c>
      <c r="G140" s="179">
        <f>'Open Int.'!R140</f>
        <v>45.708786</v>
      </c>
      <c r="H140" s="179">
        <f>'Open Int.'!Z140</f>
        <v>-1.0735739999999936</v>
      </c>
      <c r="I140" s="172">
        <f>'Open Int.'!O140</f>
        <v>0.9611451942740287</v>
      </c>
      <c r="J140" s="188">
        <f>IF(Volume!D140=0,0,Volume!F140/Volume!D140)</f>
        <v>0.18181818181818182</v>
      </c>
      <c r="K140" s="190">
        <f>IF('Open Int.'!E140=0,0,'Open Int.'!H140/'Open Int.'!E140)</f>
        <v>0.18181818181818182</v>
      </c>
      <c r="N140" s="97"/>
    </row>
    <row r="141" spans="1:14" ht="15">
      <c r="A141" s="204" t="s">
        <v>208</v>
      </c>
      <c r="B141" s="292">
        <f>Margins!B141</f>
        <v>412</v>
      </c>
      <c r="C141" s="292">
        <f>Volume!J141</f>
        <v>905.05</v>
      </c>
      <c r="D141" s="185">
        <f>Volume!M141</f>
        <v>0.9199375557537912</v>
      </c>
      <c r="E141" s="178">
        <f>Volume!C141*100</f>
        <v>52</v>
      </c>
      <c r="F141" s="353">
        <f>'Open Int.'!D141*100</f>
        <v>-6</v>
      </c>
      <c r="G141" s="179">
        <f>'Open Int.'!R141</f>
        <v>390.92802104</v>
      </c>
      <c r="H141" s="179">
        <f>'Open Int.'!Z141</f>
        <v>-21.191755599999965</v>
      </c>
      <c r="I141" s="172">
        <f>'Open Int.'!O141</f>
        <v>0.9940862266310568</v>
      </c>
      <c r="J141" s="188">
        <f>IF(Volume!D141=0,0,Volume!F141/Volume!D141)</f>
        <v>0.36904761904761907</v>
      </c>
      <c r="K141" s="190">
        <f>IF('Open Int.'!E141=0,0,'Open Int.'!H141/'Open Int.'!E141)</f>
        <v>0.1873015873015873</v>
      </c>
      <c r="N141" s="97"/>
    </row>
    <row r="142" spans="1:14" ht="15">
      <c r="A142" s="180" t="s">
        <v>231</v>
      </c>
      <c r="B142" s="292">
        <f>Margins!B142</f>
        <v>800</v>
      </c>
      <c r="C142" s="292">
        <f>Volume!J142</f>
        <v>600.2</v>
      </c>
      <c r="D142" s="185">
        <f>Volume!M142</f>
        <v>-1.1284078741454426</v>
      </c>
      <c r="E142" s="178">
        <f>Volume!C142*100</f>
        <v>-54</v>
      </c>
      <c r="F142" s="353">
        <f>'Open Int.'!D142*100</f>
        <v>-5</v>
      </c>
      <c r="G142" s="179">
        <f>'Open Int.'!R142</f>
        <v>69.239072</v>
      </c>
      <c r="H142" s="179">
        <f>'Open Int.'!Z142</f>
        <v>-4.141132000000013</v>
      </c>
      <c r="I142" s="172">
        <f>'Open Int.'!O142</f>
        <v>0.9611650485436893</v>
      </c>
      <c r="J142" s="188">
        <f>IF(Volume!D142=0,0,Volume!F142/Volume!D142)</f>
        <v>0</v>
      </c>
      <c r="K142" s="190">
        <f>IF('Open Int.'!E142=0,0,'Open Int.'!H142/'Open Int.'!E142)</f>
        <v>0</v>
      </c>
      <c r="N142" s="97"/>
    </row>
    <row r="143" spans="1:14" ht="15">
      <c r="A143" s="180" t="s">
        <v>185</v>
      </c>
      <c r="B143" s="292">
        <f>Margins!B143</f>
        <v>675</v>
      </c>
      <c r="C143" s="292">
        <f>Volume!J143</f>
        <v>453.3</v>
      </c>
      <c r="D143" s="185">
        <f>Volume!M143</f>
        <v>-2.0209661731330306</v>
      </c>
      <c r="E143" s="178">
        <f>Volume!C143*100</f>
        <v>27</v>
      </c>
      <c r="F143" s="353">
        <f>'Open Int.'!D143*100</f>
        <v>-1</v>
      </c>
      <c r="G143" s="179">
        <f>'Open Int.'!R143</f>
        <v>1596.5293995</v>
      </c>
      <c r="H143" s="179">
        <f>'Open Int.'!Z143</f>
        <v>-27.778075875000013</v>
      </c>
      <c r="I143" s="172">
        <f>'Open Int.'!O143</f>
        <v>0.9815822760550423</v>
      </c>
      <c r="J143" s="188">
        <f>IF(Volume!D143=0,0,Volume!F143/Volume!D143)</f>
        <v>0.2459526774595268</v>
      </c>
      <c r="K143" s="190">
        <f>IF('Open Int.'!E143=0,0,'Open Int.'!H143/'Open Int.'!E143)</f>
        <v>0.22025343642611683</v>
      </c>
      <c r="N143" s="97"/>
    </row>
    <row r="144" spans="1:14" ht="15">
      <c r="A144" s="180" t="s">
        <v>206</v>
      </c>
      <c r="B144" s="292">
        <f>Margins!B144</f>
        <v>275</v>
      </c>
      <c r="C144" s="292">
        <f>Volume!J144</f>
        <v>682.95</v>
      </c>
      <c r="D144" s="185">
        <f>Volume!M144</f>
        <v>-1.7479499352611103</v>
      </c>
      <c r="E144" s="178">
        <f>Volume!C144*100</f>
        <v>-60</v>
      </c>
      <c r="F144" s="353">
        <f>'Open Int.'!D144*100</f>
        <v>1</v>
      </c>
      <c r="G144" s="179">
        <f>'Open Int.'!R144</f>
        <v>85.75461675</v>
      </c>
      <c r="H144" s="179">
        <f>'Open Int.'!Z144</f>
        <v>-0.627198000000007</v>
      </c>
      <c r="I144" s="172">
        <f>'Open Int.'!O144</f>
        <v>0.9678055190538765</v>
      </c>
      <c r="J144" s="188">
        <f>IF(Volume!D144=0,0,Volume!F144/Volume!D144)</f>
        <v>0</v>
      </c>
      <c r="K144" s="190">
        <f>IF('Open Int.'!E144=0,0,'Open Int.'!H144/'Open Int.'!E144)</f>
        <v>0.03076923076923077</v>
      </c>
      <c r="N144" s="97"/>
    </row>
    <row r="145" spans="1:14" ht="15">
      <c r="A145" s="180" t="s">
        <v>118</v>
      </c>
      <c r="B145" s="292">
        <f>Margins!B145</f>
        <v>250</v>
      </c>
      <c r="C145" s="292">
        <f>Volume!J145</f>
        <v>1287.4</v>
      </c>
      <c r="D145" s="185">
        <f>Volume!M145</f>
        <v>-1.3108470678420783</v>
      </c>
      <c r="E145" s="178">
        <f>Volume!C145*100</f>
        <v>-18</v>
      </c>
      <c r="F145" s="353">
        <f>'Open Int.'!D145*100</f>
        <v>-4</v>
      </c>
      <c r="G145" s="179">
        <f>'Open Int.'!R145</f>
        <v>444.41048</v>
      </c>
      <c r="H145" s="179">
        <f>'Open Int.'!Z145</f>
        <v>-21.230795</v>
      </c>
      <c r="I145" s="172">
        <f>'Open Int.'!O145</f>
        <v>0.9741454229432214</v>
      </c>
      <c r="J145" s="188">
        <f>IF(Volume!D145=0,0,Volume!F145/Volume!D145)</f>
        <v>0.022727272727272728</v>
      </c>
      <c r="K145" s="190">
        <f>IF('Open Int.'!E145=0,0,'Open Int.'!H145/'Open Int.'!E145)</f>
        <v>0.06169296987087518</v>
      </c>
      <c r="N145" s="97"/>
    </row>
    <row r="146" spans="1:14" ht="15">
      <c r="A146" s="180" t="s">
        <v>232</v>
      </c>
      <c r="B146" s="292">
        <f>Margins!B146</f>
        <v>411</v>
      </c>
      <c r="C146" s="292">
        <f>Volume!J146</f>
        <v>1009.85</v>
      </c>
      <c r="D146" s="185">
        <f>Volume!M146</f>
        <v>-1.7416686937484775</v>
      </c>
      <c r="E146" s="178">
        <f>Volume!C146*100</f>
        <v>-25</v>
      </c>
      <c r="F146" s="353">
        <f>'Open Int.'!D146*100</f>
        <v>-7.000000000000001</v>
      </c>
      <c r="G146" s="179">
        <f>'Open Int.'!R146</f>
        <v>179.96496456000003</v>
      </c>
      <c r="H146" s="179">
        <f>'Open Int.'!Z146</f>
        <v>-15.904349864999972</v>
      </c>
      <c r="I146" s="172">
        <f>'Open Int.'!O146</f>
        <v>0.9875461254612546</v>
      </c>
      <c r="J146" s="188">
        <f>IF(Volume!D146=0,0,Volume!F146/Volume!D146)</f>
        <v>0</v>
      </c>
      <c r="K146" s="190">
        <f>IF('Open Int.'!E146=0,0,'Open Int.'!H146/'Open Int.'!E146)</f>
        <v>0.02564102564102564</v>
      </c>
      <c r="N146" s="97"/>
    </row>
    <row r="147" spans="1:14" ht="15">
      <c r="A147" s="180" t="s">
        <v>304</v>
      </c>
      <c r="B147" s="292">
        <f>Margins!B147</f>
        <v>3850</v>
      </c>
      <c r="C147" s="292">
        <f>Volume!J147</f>
        <v>43.65</v>
      </c>
      <c r="D147" s="185">
        <f>Volume!M147</f>
        <v>-3.9603960396039692</v>
      </c>
      <c r="E147" s="178">
        <f>Volume!C147*100</f>
        <v>25</v>
      </c>
      <c r="F147" s="353">
        <f>'Open Int.'!D147*100</f>
        <v>-1</v>
      </c>
      <c r="G147" s="179">
        <f>'Open Int.'!R147</f>
        <v>20.75448375</v>
      </c>
      <c r="H147" s="179">
        <f>'Open Int.'!Z147</f>
        <v>-0.9958410000000022</v>
      </c>
      <c r="I147" s="172">
        <f>'Open Int.'!O147</f>
        <v>0.9635627530364372</v>
      </c>
      <c r="J147" s="188">
        <f>IF(Volume!D147=0,0,Volume!F147/Volume!D147)</f>
        <v>0</v>
      </c>
      <c r="K147" s="190">
        <f>IF('Open Int.'!E147=0,0,'Open Int.'!H147/'Open Int.'!E147)</f>
        <v>0.046511627906976744</v>
      </c>
      <c r="N147" s="97"/>
    </row>
    <row r="148" spans="1:14" ht="15">
      <c r="A148" s="180" t="s">
        <v>305</v>
      </c>
      <c r="B148" s="292">
        <f>Margins!B148</f>
        <v>10450</v>
      </c>
      <c r="C148" s="292">
        <f>Volume!J148</f>
        <v>25.55</v>
      </c>
      <c r="D148" s="185">
        <f>Volume!M148</f>
        <v>-4.841713221601492</v>
      </c>
      <c r="E148" s="178">
        <f>Volume!C148*100</f>
        <v>-16</v>
      </c>
      <c r="F148" s="353">
        <f>'Open Int.'!D148*100</f>
        <v>0</v>
      </c>
      <c r="G148" s="179">
        <f>'Open Int.'!R148</f>
        <v>139.13239725</v>
      </c>
      <c r="H148" s="179">
        <f>'Open Int.'!Z148</f>
        <v>-4.1891437499999995</v>
      </c>
      <c r="I148" s="172">
        <f>'Open Int.'!O148</f>
        <v>0.9495298407215506</v>
      </c>
      <c r="J148" s="188">
        <f>IF(Volume!D148=0,0,Volume!F148/Volume!D148)</f>
        <v>0.12158054711246201</v>
      </c>
      <c r="K148" s="190">
        <f>IF('Open Int.'!E148=0,0,'Open Int.'!H148/'Open Int.'!E148)</f>
        <v>0.22325581395348837</v>
      </c>
      <c r="N148" s="97"/>
    </row>
    <row r="149" spans="1:14" ht="15">
      <c r="A149" s="180" t="s">
        <v>173</v>
      </c>
      <c r="B149" s="292">
        <f>Margins!B149</f>
        <v>2950</v>
      </c>
      <c r="C149" s="292">
        <f>Volume!J149</f>
        <v>75.8</v>
      </c>
      <c r="D149" s="185">
        <f>Volume!M149</f>
        <v>-1.3020833333333335</v>
      </c>
      <c r="E149" s="178">
        <f>Volume!C149*100</f>
        <v>-28.999999999999996</v>
      </c>
      <c r="F149" s="353">
        <f>'Open Int.'!D149*100</f>
        <v>-2</v>
      </c>
      <c r="G149" s="179">
        <f>'Open Int.'!R149</f>
        <v>107.981269</v>
      </c>
      <c r="H149" s="179">
        <f>'Open Int.'!Z149</f>
        <v>-3.7581229999999977</v>
      </c>
      <c r="I149" s="172">
        <f>'Open Int.'!O149</f>
        <v>0.9730793124870574</v>
      </c>
      <c r="J149" s="188">
        <f>IF(Volume!D149=0,0,Volume!F149/Volume!D149)</f>
        <v>0</v>
      </c>
      <c r="K149" s="190">
        <f>IF('Open Int.'!E149=0,0,'Open Int.'!H149/'Open Int.'!E149)</f>
        <v>0.08761329305135952</v>
      </c>
      <c r="N149" s="97"/>
    </row>
    <row r="150" spans="1:14" ht="15">
      <c r="A150" s="180" t="s">
        <v>306</v>
      </c>
      <c r="B150" s="292">
        <f>Margins!B150</f>
        <v>200</v>
      </c>
      <c r="C150" s="292">
        <f>Volume!J150</f>
        <v>1061.75</v>
      </c>
      <c r="D150" s="185">
        <f>Volume!M150</f>
        <v>-5.035552971691781</v>
      </c>
      <c r="E150" s="178">
        <f>Volume!C150*100</f>
        <v>-7.000000000000001</v>
      </c>
      <c r="F150" s="353">
        <f>'Open Int.'!D150*100</f>
        <v>4</v>
      </c>
      <c r="G150" s="179">
        <f>'Open Int.'!R150</f>
        <v>24.92989</v>
      </c>
      <c r="H150" s="179">
        <f>'Open Int.'!Z150</f>
        <v>-0.22623499999999908</v>
      </c>
      <c r="I150" s="172">
        <f>'Open Int.'!O150</f>
        <v>0.9965928449744463</v>
      </c>
      <c r="J150" s="188">
        <f>IF(Volume!D150=0,0,Volume!F150/Volume!D150)</f>
        <v>0</v>
      </c>
      <c r="K150" s="190">
        <f>IF('Open Int.'!E150=0,0,'Open Int.'!H150/'Open Int.'!E150)</f>
        <v>0</v>
      </c>
      <c r="N150" s="97"/>
    </row>
    <row r="151" spans="1:14" ht="15">
      <c r="A151" s="180" t="s">
        <v>82</v>
      </c>
      <c r="B151" s="292">
        <f>Margins!B151</f>
        <v>4200</v>
      </c>
      <c r="C151" s="292">
        <f>Volume!J151</f>
        <v>110.65</v>
      </c>
      <c r="D151" s="185">
        <f>Volume!M151</f>
        <v>0.13574660633484675</v>
      </c>
      <c r="E151" s="178">
        <f>Volume!C151*100</f>
        <v>-22</v>
      </c>
      <c r="F151" s="353">
        <f>'Open Int.'!D151*100</f>
        <v>-4</v>
      </c>
      <c r="G151" s="179">
        <f>'Open Int.'!R151</f>
        <v>80.86302</v>
      </c>
      <c r="H151" s="179">
        <f>'Open Int.'!Z151</f>
        <v>-2.767799999999994</v>
      </c>
      <c r="I151" s="172">
        <f>'Open Int.'!O151</f>
        <v>0.9735632183908046</v>
      </c>
      <c r="J151" s="188">
        <f>IF(Volume!D151=0,0,Volume!F151/Volume!D151)</f>
        <v>0.16666666666666666</v>
      </c>
      <c r="K151" s="190">
        <f>IF('Open Int.'!E151=0,0,'Open Int.'!H151/'Open Int.'!E151)</f>
        <v>0.13333333333333333</v>
      </c>
      <c r="N151" s="97"/>
    </row>
    <row r="152" spans="1:14" ht="15">
      <c r="A152" s="180" t="s">
        <v>153</v>
      </c>
      <c r="B152" s="292">
        <f>Margins!B152</f>
        <v>900</v>
      </c>
      <c r="C152" s="292">
        <f>Volume!J152</f>
        <v>573.3</v>
      </c>
      <c r="D152" s="185">
        <f>Volume!M152</f>
        <v>1.630916504165916</v>
      </c>
      <c r="E152" s="178">
        <f>Volume!C152*100</f>
        <v>52</v>
      </c>
      <c r="F152" s="353">
        <f>'Open Int.'!D152*100</f>
        <v>-18</v>
      </c>
      <c r="G152" s="179">
        <f>'Open Int.'!R152</f>
        <v>55.518372</v>
      </c>
      <c r="H152" s="179">
        <f>'Open Int.'!Z152</f>
        <v>-10.785942000000006</v>
      </c>
      <c r="I152" s="172">
        <f>'Open Int.'!O152</f>
        <v>0.9721189591078067</v>
      </c>
      <c r="J152" s="188">
        <f>IF(Volume!D152=0,0,Volume!F152/Volume!D152)</f>
        <v>0</v>
      </c>
      <c r="K152" s="190">
        <f>IF('Open Int.'!E152=0,0,'Open Int.'!H152/'Open Int.'!E152)</f>
        <v>0.07692307692307693</v>
      </c>
      <c r="N152" s="97"/>
    </row>
    <row r="153" spans="1:14" ht="15">
      <c r="A153" s="180" t="s">
        <v>154</v>
      </c>
      <c r="B153" s="292">
        <f>Margins!B153</f>
        <v>6900</v>
      </c>
      <c r="C153" s="292">
        <f>Volume!J153</f>
        <v>50.25</v>
      </c>
      <c r="D153" s="185">
        <f>Volume!M153</f>
        <v>-4.011461318051579</v>
      </c>
      <c r="E153" s="178">
        <f>Volume!C153*100</f>
        <v>-39</v>
      </c>
      <c r="F153" s="353">
        <f>'Open Int.'!D153*100</f>
        <v>-7.000000000000001</v>
      </c>
      <c r="G153" s="179">
        <f>'Open Int.'!R153</f>
        <v>46.32246</v>
      </c>
      <c r="H153" s="179">
        <f>'Open Int.'!Z153</f>
        <v>-4.681097999999999</v>
      </c>
      <c r="I153" s="172">
        <f>'Open Int.'!O153</f>
        <v>0.9775449101796407</v>
      </c>
      <c r="J153" s="188">
        <f>IF(Volume!D153=0,0,Volume!F153/Volume!D153)</f>
        <v>0.08695652173913043</v>
      </c>
      <c r="K153" s="190">
        <f>IF('Open Int.'!E153=0,0,'Open Int.'!H153/'Open Int.'!E153)</f>
        <v>0.0684931506849315</v>
      </c>
      <c r="N153" s="97"/>
    </row>
    <row r="154" spans="1:14" ht="15">
      <c r="A154" s="180" t="s">
        <v>307</v>
      </c>
      <c r="B154" s="292">
        <f>Margins!B154</f>
        <v>1800</v>
      </c>
      <c r="C154" s="292">
        <f>Volume!J154</f>
        <v>99.45</v>
      </c>
      <c r="D154" s="185">
        <f>Volume!M154</f>
        <v>-2.308447937131625</v>
      </c>
      <c r="E154" s="178">
        <f>Volume!C154*100</f>
        <v>69</v>
      </c>
      <c r="F154" s="353">
        <f>'Open Int.'!D154*100</f>
        <v>1</v>
      </c>
      <c r="G154" s="179">
        <f>'Open Int.'!R154</f>
        <v>33.564375</v>
      </c>
      <c r="H154" s="179">
        <f>'Open Int.'!Z154</f>
        <v>-0.48161699999999996</v>
      </c>
      <c r="I154" s="172">
        <f>'Open Int.'!O154</f>
        <v>0.9765333333333334</v>
      </c>
      <c r="J154" s="188">
        <f>IF(Volume!D154=0,0,Volume!F154/Volume!D154)</f>
        <v>0</v>
      </c>
      <c r="K154" s="190">
        <f>IF('Open Int.'!E154=0,0,'Open Int.'!H154/'Open Int.'!E154)</f>
        <v>0.6119402985074627</v>
      </c>
      <c r="N154" s="97"/>
    </row>
    <row r="155" spans="1:14" ht="15">
      <c r="A155" s="180" t="s">
        <v>155</v>
      </c>
      <c r="B155" s="292">
        <f>Margins!B155</f>
        <v>525</v>
      </c>
      <c r="C155" s="292">
        <f>Volume!J155</f>
        <v>490.05</v>
      </c>
      <c r="D155" s="185">
        <f>Volume!M155</f>
        <v>-2.107471034758292</v>
      </c>
      <c r="E155" s="178">
        <f>Volume!C155*100</f>
        <v>-43</v>
      </c>
      <c r="F155" s="353">
        <f>'Open Int.'!D155*100</f>
        <v>-6</v>
      </c>
      <c r="G155" s="179">
        <f>'Open Int.'!R155</f>
        <v>178.49826225</v>
      </c>
      <c r="H155" s="179">
        <f>'Open Int.'!Z155</f>
        <v>-14.48679224999998</v>
      </c>
      <c r="I155" s="172">
        <f>'Open Int.'!O155</f>
        <v>0.9904871720957048</v>
      </c>
      <c r="J155" s="188">
        <f>IF(Volume!D155=0,0,Volume!F155/Volume!D155)</f>
        <v>0</v>
      </c>
      <c r="K155" s="190">
        <f>IF('Open Int.'!E155=0,0,'Open Int.'!H155/'Open Int.'!E155)</f>
        <v>0.06321839080459771</v>
      </c>
      <c r="N155" s="97"/>
    </row>
    <row r="156" spans="1:14" ht="15">
      <c r="A156" s="180" t="s">
        <v>38</v>
      </c>
      <c r="B156" s="292">
        <f>Margins!B156</f>
        <v>600</v>
      </c>
      <c r="C156" s="292">
        <f>Volume!J156</f>
        <v>643.1</v>
      </c>
      <c r="D156" s="185">
        <f>Volume!M156</f>
        <v>1.203871272326694</v>
      </c>
      <c r="E156" s="178">
        <f>Volume!C156*100</f>
        <v>49</v>
      </c>
      <c r="F156" s="353">
        <f>'Open Int.'!D156*100</f>
        <v>-4</v>
      </c>
      <c r="G156" s="179">
        <f>'Open Int.'!R156</f>
        <v>293.06067</v>
      </c>
      <c r="H156" s="179">
        <f>'Open Int.'!Z156</f>
        <v>-8.409518999999989</v>
      </c>
      <c r="I156" s="172">
        <f>'Open Int.'!O156</f>
        <v>0.9741935483870968</v>
      </c>
      <c r="J156" s="188">
        <f>IF(Volume!D156=0,0,Volume!F156/Volume!D156)</f>
        <v>0</v>
      </c>
      <c r="K156" s="190">
        <f>IF('Open Int.'!E156=0,0,'Open Int.'!H156/'Open Int.'!E156)</f>
        <v>0.05714285714285714</v>
      </c>
      <c r="N156" s="97"/>
    </row>
    <row r="157" spans="1:14" ht="15">
      <c r="A157" s="180" t="s">
        <v>156</v>
      </c>
      <c r="B157" s="292">
        <f>Margins!B157</f>
        <v>600</v>
      </c>
      <c r="C157" s="292">
        <f>Volume!J157</f>
        <v>343.4</v>
      </c>
      <c r="D157" s="185">
        <f>Volume!M157</f>
        <v>-1.477549849375996</v>
      </c>
      <c r="E157" s="178">
        <f>Volume!C157*100</f>
        <v>35</v>
      </c>
      <c r="F157" s="353">
        <f>'Open Int.'!D157*100</f>
        <v>0</v>
      </c>
      <c r="G157" s="179">
        <f>'Open Int.'!R157</f>
        <v>47.409803999999994</v>
      </c>
      <c r="H157" s="179">
        <f>'Open Int.'!Z157</f>
        <v>-0.564618000000003</v>
      </c>
      <c r="I157" s="172">
        <f>'Open Int.'!O157</f>
        <v>0.9887005649717514</v>
      </c>
      <c r="J157" s="188">
        <f>IF(Volume!D157=0,0,Volume!F157/Volume!D157)</f>
        <v>0</v>
      </c>
      <c r="K157" s="190">
        <f>IF('Open Int.'!E157=0,0,'Open Int.'!H157/'Open Int.'!E157)</f>
        <v>0</v>
      </c>
      <c r="N157" s="97"/>
    </row>
    <row r="158" spans="1:14" ht="15">
      <c r="A158" s="180" t="s">
        <v>211</v>
      </c>
      <c r="B158" s="292">
        <f>Margins!B158</f>
        <v>700</v>
      </c>
      <c r="C158" s="292">
        <f>Volume!J158</f>
        <v>361.3</v>
      </c>
      <c r="D158" s="185">
        <f>Volume!M158</f>
        <v>5.458260361938116</v>
      </c>
      <c r="E158" s="178">
        <f>Volume!C158*100</f>
        <v>359</v>
      </c>
      <c r="F158" s="353">
        <f>'Open Int.'!D158*100</f>
        <v>6</v>
      </c>
      <c r="G158" s="179">
        <f>'Open Int.'!R158</f>
        <v>187.608638</v>
      </c>
      <c r="H158" s="179">
        <f>'Open Int.'!Z158</f>
        <v>69.35339600000002</v>
      </c>
      <c r="I158" s="172">
        <f>'Open Int.'!O158</f>
        <v>0.9460771097330817</v>
      </c>
      <c r="J158" s="188">
        <f>IF(Volume!D158=0,0,Volume!F158/Volume!D158)</f>
        <v>0.488080684596577</v>
      </c>
      <c r="K158" s="190">
        <f>IF('Open Int.'!E158=0,0,'Open Int.'!H158/'Open Int.'!E158)</f>
        <v>0.903457273320287</v>
      </c>
      <c r="N158" s="97"/>
    </row>
    <row r="159" spans="6:9" ht="15" hidden="1">
      <c r="F159" s="10"/>
      <c r="G159" s="177">
        <f>'Open Int.'!R159</f>
        <v>60372.32716277001</v>
      </c>
      <c r="H159" s="132">
        <f>'Open Int.'!Z159</f>
        <v>-927.0804144699988</v>
      </c>
      <c r="I159" s="101"/>
    </row>
    <row r="160" spans="6:9" ht="15">
      <c r="F160" s="10"/>
      <c r="I160" s="101"/>
    </row>
    <row r="161" spans="6:9" ht="15">
      <c r="F161" s="10"/>
      <c r="I161" s="101"/>
    </row>
    <row r="162" spans="6:9" ht="15">
      <c r="F162" s="10"/>
      <c r="I162" s="101"/>
    </row>
    <row r="163" spans="1:8" ht="15.75">
      <c r="A163" s="13"/>
      <c r="B163" s="13"/>
      <c r="C163" s="13"/>
      <c r="D163" s="14"/>
      <c r="E163" s="15"/>
      <c r="F163" s="8"/>
      <c r="G163" s="73"/>
      <c r="H163" s="73"/>
    </row>
    <row r="164" spans="2:10" ht="15.75" thickBot="1">
      <c r="B164" s="40" t="s">
        <v>53</v>
      </c>
      <c r="C164" s="41"/>
      <c r="D164" s="16"/>
      <c r="E164" s="11"/>
      <c r="F164" s="11"/>
      <c r="G164" s="12"/>
      <c r="H164" s="17"/>
      <c r="I164" s="17"/>
      <c r="J164" s="7"/>
    </row>
    <row r="165" spans="1:11" ht="15.75" thickBot="1">
      <c r="A165" s="29"/>
      <c r="B165" s="131" t="s">
        <v>182</v>
      </c>
      <c r="C165" s="131" t="s">
        <v>74</v>
      </c>
      <c r="D165" s="256" t="s">
        <v>9</v>
      </c>
      <c r="E165" s="131" t="s">
        <v>84</v>
      </c>
      <c r="F165" s="131" t="s">
        <v>49</v>
      </c>
      <c r="G165" s="18"/>
      <c r="I165" s="11"/>
      <c r="K165" s="12"/>
    </row>
    <row r="166" spans="1:11" ht="15">
      <c r="A166" s="195" t="s">
        <v>60</v>
      </c>
      <c r="B166" s="239">
        <f>'Open Int.'!$V$4</f>
        <v>58.257519</v>
      </c>
      <c r="C166" s="239">
        <f>'Open Int.'!$V$5</f>
        <v>4.9543455</v>
      </c>
      <c r="D166" s="239">
        <f>'Open Int.'!$V$6</f>
        <v>14342.305614</v>
      </c>
      <c r="E166" s="253">
        <f>F166-(D166+C166+B166)</f>
        <v>28978.098437725024</v>
      </c>
      <c r="F166" s="253">
        <f>'Open Int.'!$V$159</f>
        <v>43383.615916225026</v>
      </c>
      <c r="G166" s="19"/>
      <c r="H166" s="42" t="s">
        <v>59</v>
      </c>
      <c r="I166" s="43"/>
      <c r="J166" s="65">
        <f>F169</f>
        <v>60372.32716277002</v>
      </c>
      <c r="K166" s="17"/>
    </row>
    <row r="167" spans="1:11" ht="15">
      <c r="A167" s="205" t="s">
        <v>61</v>
      </c>
      <c r="B167" s="240">
        <f>'Open Int.'!$W$4</f>
        <v>0.123689</v>
      </c>
      <c r="C167" s="240">
        <f>'Open Int.'!$W$5</f>
        <v>0</v>
      </c>
      <c r="D167" s="240">
        <f>'Open Int.'!$W$6</f>
        <v>5292.454859999999</v>
      </c>
      <c r="E167" s="255">
        <f>F167-(D167+C167+B167)</f>
        <v>2290.9214670599995</v>
      </c>
      <c r="F167" s="240">
        <f>'Open Int.'!$W$159</f>
        <v>7583.500016059998</v>
      </c>
      <c r="G167" s="20"/>
      <c r="H167" s="42" t="s">
        <v>66</v>
      </c>
      <c r="I167" s="43"/>
      <c r="J167" s="65">
        <f>'Open Int.'!$Z$159</f>
        <v>-927.0804144699988</v>
      </c>
      <c r="K167" s="133">
        <f>J167/(J166-J167)</f>
        <v>-0.0151238070825046</v>
      </c>
    </row>
    <row r="168" spans="1:11" ht="15.75" thickBot="1">
      <c r="A168" s="207" t="s">
        <v>62</v>
      </c>
      <c r="B168" s="240">
        <f>'Open Int.'!$X$4</f>
        <v>0</v>
      </c>
      <c r="C168" s="240">
        <f>'Open Int.'!$X$5</f>
        <v>0</v>
      </c>
      <c r="D168" s="240">
        <f>'Open Int.'!$X$6</f>
        <v>8941.020227999998</v>
      </c>
      <c r="E168" s="255">
        <f>F168-(D168+C168+B168)</f>
        <v>464.1910024850022</v>
      </c>
      <c r="F168" s="240">
        <f>'Open Int.'!$X$159</f>
        <v>9405.211230485</v>
      </c>
      <c r="G168" s="19"/>
      <c r="H168" s="354"/>
      <c r="I168" s="354"/>
      <c r="J168" s="355"/>
      <c r="K168" s="356"/>
    </row>
    <row r="169" spans="1:10" ht="15.75" thickBot="1">
      <c r="A169" s="204" t="s">
        <v>11</v>
      </c>
      <c r="B169" s="30">
        <f>SUM(B166:B168)</f>
        <v>58.381208</v>
      </c>
      <c r="C169" s="30">
        <f>SUM(C166:C168)</f>
        <v>4.9543455</v>
      </c>
      <c r="D169" s="257">
        <f>SUM(D166:D168)</f>
        <v>28575.780701999996</v>
      </c>
      <c r="E169" s="257">
        <f>SUM(E166:E168)</f>
        <v>31733.210907270026</v>
      </c>
      <c r="F169" s="30">
        <f>SUM(F166:F168)</f>
        <v>60372.32716277002</v>
      </c>
      <c r="G169" s="22"/>
      <c r="H169" s="44" t="s">
        <v>67</v>
      </c>
      <c r="I169" s="45"/>
      <c r="J169" s="21">
        <f>Volume!P160</f>
        <v>0.2554956580446057</v>
      </c>
    </row>
    <row r="170" spans="1:11" ht="15">
      <c r="A170" s="195" t="s">
        <v>54</v>
      </c>
      <c r="B170" s="240">
        <f>'Open Int.'!$S$4</f>
        <v>57.886452</v>
      </c>
      <c r="C170" s="240">
        <f>'Open Int.'!$S$5</f>
        <v>4.8404525</v>
      </c>
      <c r="D170" s="240">
        <f>'Open Int.'!$S$6</f>
        <v>23646.457169999998</v>
      </c>
      <c r="E170" s="255">
        <f>F170-(D170+C170+B170)</f>
        <v>30966.990094889992</v>
      </c>
      <c r="F170" s="240">
        <f>'Open Int.'!$S$159</f>
        <v>54676.17416938999</v>
      </c>
      <c r="G170" s="20"/>
      <c r="H170" s="44" t="s">
        <v>68</v>
      </c>
      <c r="I170" s="45"/>
      <c r="J170" s="23">
        <f>'Open Int.'!E160</f>
        <v>0.31618451944515613</v>
      </c>
      <c r="K170" s="12"/>
    </row>
    <row r="171" spans="1:10" ht="15.75" thickBot="1">
      <c r="A171" s="207" t="s">
        <v>65</v>
      </c>
      <c r="B171" s="254">
        <f>B169-B170</f>
        <v>0.4947560000000024</v>
      </c>
      <c r="C171" s="254">
        <f>C169-C170</f>
        <v>0.11389300000000002</v>
      </c>
      <c r="D171" s="258">
        <f>D169-D170</f>
        <v>4929.3235319999985</v>
      </c>
      <c r="E171" s="254">
        <f>E169-E170</f>
        <v>766.2208123800337</v>
      </c>
      <c r="F171" s="254">
        <f>F169-F170</f>
        <v>5696.152993380034</v>
      </c>
      <c r="G171" s="20"/>
      <c r="J171" s="66"/>
    </row>
    <row r="172" ht="15">
      <c r="G172" s="90"/>
    </row>
    <row r="173" spans="4:9" ht="15">
      <c r="D173" s="50"/>
      <c r="E173" s="26"/>
      <c r="I173" s="24"/>
    </row>
    <row r="174" spans="3:8" ht="15">
      <c r="C174" s="50"/>
      <c r="D174" s="50"/>
      <c r="E174" s="99"/>
      <c r="F174" s="269"/>
      <c r="H174" s="26"/>
    </row>
    <row r="175" spans="4:7" ht="15">
      <c r="D175" s="50"/>
      <c r="E175" s="26"/>
      <c r="F175" s="26"/>
      <c r="G175" s="26"/>
    </row>
    <row r="176" spans="4:5" ht="15">
      <c r="D176" s="50"/>
      <c r="E176" s="26"/>
    </row>
    <row r="179" ht="15">
      <c r="A179" s="7" t="s">
        <v>120</v>
      </c>
    </row>
    <row r="180" ht="15">
      <c r="A180" s="7" t="s">
        <v>115</v>
      </c>
    </row>
    <row r="194" ht="15">
      <c r="G194"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86"/>
  <sheetViews>
    <sheetView workbookViewId="0" topLeftCell="A1">
      <selection activeCell="A72" sqref="A72"/>
    </sheetView>
  </sheetViews>
  <sheetFormatPr defaultColWidth="9.140625" defaultRowHeight="12.75"/>
  <cols>
    <col min="1" max="1" width="20.28125" style="25" customWidth="1"/>
    <col min="2" max="2" width="14.7109375" style="25" customWidth="1"/>
    <col min="3" max="3" width="37.421875" style="25" bestFit="1" customWidth="1"/>
    <col min="4" max="4" width="14.7109375" style="25" hidden="1" customWidth="1"/>
    <col min="5" max="5" width="12.28125" style="25" customWidth="1"/>
    <col min="6" max="6" width="20.8515625" style="25" customWidth="1"/>
    <col min="7" max="16384" width="9.140625" style="25" customWidth="1"/>
  </cols>
  <sheetData>
    <row r="1" spans="1:4" ht="13.5">
      <c r="A1" s="439" t="s">
        <v>127</v>
      </c>
      <c r="B1" s="439"/>
      <c r="C1" s="439"/>
      <c r="D1" s="93">
        <f ca="1">NOW()</f>
        <v>39122.805944328706</v>
      </c>
    </row>
    <row r="2" spans="1:3" ht="13.5">
      <c r="A2" s="95" t="s">
        <v>128</v>
      </c>
      <c r="B2" s="95" t="s">
        <v>129</v>
      </c>
      <c r="C2" s="96" t="s">
        <v>130</v>
      </c>
    </row>
    <row r="3" spans="1:3" ht="13.5">
      <c r="A3" s="25" t="s">
        <v>276</v>
      </c>
      <c r="B3" s="93">
        <v>39135</v>
      </c>
      <c r="C3" s="94">
        <f>B3-D1</f>
        <v>12.194055671294336</v>
      </c>
    </row>
    <row r="4" spans="1:3" ht="13.5">
      <c r="A4" s="25" t="s">
        <v>281</v>
      </c>
      <c r="B4" s="93">
        <v>39170</v>
      </c>
      <c r="C4" s="94">
        <f>B4-D1</f>
        <v>47.194055671294336</v>
      </c>
    </row>
    <row r="5" spans="1:3" ht="13.5">
      <c r="A5" s="25" t="s">
        <v>398</v>
      </c>
      <c r="B5" s="93">
        <v>39198</v>
      </c>
      <c r="C5" s="94">
        <f>B5-D1</f>
        <v>75.19405567129434</v>
      </c>
    </row>
    <row r="6" spans="1:3" ht="13.5">
      <c r="A6" s="51"/>
      <c r="B6" s="98"/>
      <c r="C6" s="94"/>
    </row>
    <row r="7" spans="1:3" ht="13.5">
      <c r="A7" s="438" t="s">
        <v>131</v>
      </c>
      <c r="B7" s="438"/>
      <c r="C7" s="438"/>
    </row>
    <row r="8" spans="1:3" ht="13.5">
      <c r="A8" s="91" t="s">
        <v>114</v>
      </c>
      <c r="B8" s="92" t="s">
        <v>116</v>
      </c>
      <c r="C8" s="91" t="s">
        <v>125</v>
      </c>
    </row>
    <row r="9" spans="1:3" ht="14.25">
      <c r="A9" s="382" t="s">
        <v>211</v>
      </c>
      <c r="B9" s="383">
        <v>39418</v>
      </c>
      <c r="C9" s="382" t="s">
        <v>396</v>
      </c>
    </row>
    <row r="10" spans="1:3" ht="14.25">
      <c r="A10" s="382" t="s">
        <v>287</v>
      </c>
      <c r="B10" s="384" t="s">
        <v>400</v>
      </c>
      <c r="C10" s="382" t="s">
        <v>397</v>
      </c>
    </row>
    <row r="11" spans="1:3" ht="14.25">
      <c r="A11" s="382" t="s">
        <v>1</v>
      </c>
      <c r="B11" s="384" t="s">
        <v>400</v>
      </c>
      <c r="C11" s="382" t="s">
        <v>401</v>
      </c>
    </row>
    <row r="12" spans="1:3" ht="14.25">
      <c r="A12" s="382" t="s">
        <v>158</v>
      </c>
      <c r="B12" s="384" t="s">
        <v>400</v>
      </c>
      <c r="C12" s="382" t="s">
        <v>402</v>
      </c>
    </row>
    <row r="13" spans="1:3" ht="14.25">
      <c r="A13" s="382" t="s">
        <v>81</v>
      </c>
      <c r="B13" s="384" t="s">
        <v>403</v>
      </c>
      <c r="C13" s="382" t="s">
        <v>397</v>
      </c>
    </row>
    <row r="14" spans="1:3" ht="14.25">
      <c r="A14" s="382" t="s">
        <v>8</v>
      </c>
      <c r="B14" s="384" t="s">
        <v>404</v>
      </c>
      <c r="C14" s="382" t="s">
        <v>405</v>
      </c>
    </row>
    <row r="15" spans="1:3" ht="14.25">
      <c r="A15" s="382" t="s">
        <v>406</v>
      </c>
      <c r="B15" s="384" t="s">
        <v>407</v>
      </c>
      <c r="C15" s="382" t="s">
        <v>408</v>
      </c>
    </row>
    <row r="186" ht="13.5">
      <c r="M186" s="25" t="s">
        <v>277</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1"/>
  <sheetViews>
    <sheetView workbookViewId="0" topLeftCell="A1">
      <selection activeCell="B250" sqref="B250"/>
    </sheetView>
  </sheetViews>
  <sheetFormatPr defaultColWidth="9.140625" defaultRowHeight="12.75" outlineLevelRow="2"/>
  <cols>
    <col min="1" max="1" width="20.421875" style="363" bestFit="1" customWidth="1"/>
    <col min="2" max="2" width="15.57421875" style="363" customWidth="1"/>
    <col min="3" max="3" width="13.421875" style="363" customWidth="1"/>
    <col min="4" max="4" width="9.421875" style="370" bestFit="1" customWidth="1"/>
    <col min="5" max="16384" width="9.140625" style="363" customWidth="1"/>
  </cols>
  <sheetData>
    <row r="1" spans="1:4" ht="21.75" thickBot="1">
      <c r="A1" s="395" t="s">
        <v>238</v>
      </c>
      <c r="B1" s="396"/>
      <c r="C1" s="396"/>
      <c r="D1" s="396"/>
    </row>
    <row r="2" spans="1:4" ht="17.25" customHeight="1">
      <c r="A2" s="364" t="s">
        <v>239</v>
      </c>
      <c r="B2" s="364" t="s">
        <v>59</v>
      </c>
      <c r="C2" s="365" t="s">
        <v>70</v>
      </c>
      <c r="D2" s="369" t="s">
        <v>240</v>
      </c>
    </row>
    <row r="3" ht="17.25" customHeight="1">
      <c r="D3" s="363"/>
    </row>
    <row r="4" spans="1:4" ht="15" outlineLevel="1">
      <c r="A4" s="364" t="s">
        <v>241</v>
      </c>
      <c r="B4" s="364">
        <f>SUM(B5:B7)</f>
        <v>15759450</v>
      </c>
      <c r="C4" s="364">
        <f>SUM(C5:C7)</f>
        <v>-355350</v>
      </c>
      <c r="D4" s="369">
        <f aca="true" t="shared" si="0" ref="D4:D14">C4/(B4-C4)</f>
        <v>-0.022051157941767815</v>
      </c>
    </row>
    <row r="5" spans="1:4" ht="14.25" outlineLevel="2">
      <c r="A5" s="366" t="s">
        <v>333</v>
      </c>
      <c r="B5" s="367">
        <f>VLOOKUP(A5,'Open Int.'!$A$4:$O$158,2,FALSE)</f>
        <v>989900</v>
      </c>
      <c r="C5" s="367">
        <f>VLOOKUP(A5,'Open Int.'!$A$4:$O$158,3,FALSE)</f>
        <v>-12100</v>
      </c>
      <c r="D5" s="368">
        <f t="shared" si="0"/>
        <v>-0.012075848303393213</v>
      </c>
    </row>
    <row r="6" spans="1:4" ht="14.25" outlineLevel="2">
      <c r="A6" s="366" t="s">
        <v>334</v>
      </c>
      <c r="B6" s="367">
        <f>VLOOKUP(A6,'Open Int.'!$A$4:$O$158,2,FALSE)</f>
        <v>1586000</v>
      </c>
      <c r="C6" s="367">
        <f>VLOOKUP(A6,'Open Int.'!$A$4:$O$158,3,FALSE)</f>
        <v>-27600</v>
      </c>
      <c r="D6" s="368">
        <f t="shared" si="0"/>
        <v>-0.017104610808130888</v>
      </c>
    </row>
    <row r="7" spans="1:4" ht="14.25" outlineLevel="2">
      <c r="A7" s="366" t="s">
        <v>335</v>
      </c>
      <c r="B7" s="367">
        <f>VLOOKUP(A7,'Open Int.'!$A$4:$O$158,2,FALSE)</f>
        <v>13183550</v>
      </c>
      <c r="C7" s="367">
        <f>VLOOKUP(A7,'Open Int.'!$A$4:$O$158,3,FALSE)</f>
        <v>-315650</v>
      </c>
      <c r="D7" s="368">
        <f t="shared" si="0"/>
        <v>-0.023382867132867132</v>
      </c>
    </row>
    <row r="8" spans="1:4" ht="15">
      <c r="A8" s="364" t="s">
        <v>242</v>
      </c>
      <c r="B8" s="364">
        <f>SUM(B9:B13)</f>
        <v>54926670</v>
      </c>
      <c r="C8" s="364">
        <f>SUM(C9:C13)</f>
        <v>-676310</v>
      </c>
      <c r="D8" s="369">
        <f t="shared" si="0"/>
        <v>-0.012163197008505659</v>
      </c>
    </row>
    <row r="9" spans="1:4" ht="14.25" outlineLevel="2">
      <c r="A9" s="366" t="s">
        <v>336</v>
      </c>
      <c r="B9" s="367">
        <f>VLOOKUP(A9,'Open Int.'!$A$4:$O$158,2,FALSE)</f>
        <v>39317350</v>
      </c>
      <c r="C9" s="367">
        <f>VLOOKUP(A9,'Open Int.'!$A$4:$O$158,3,FALSE)</f>
        <v>-133700</v>
      </c>
      <c r="D9" s="368">
        <f t="shared" si="0"/>
        <v>-0.0033890099249576375</v>
      </c>
    </row>
    <row r="10" spans="1:4" ht="14.25" outlineLevel="2">
      <c r="A10" s="366" t="s">
        <v>337</v>
      </c>
      <c r="B10" s="367">
        <f>VLOOKUP(A10,'Open Int.'!$A$4:$O$158,2,FALSE)</f>
        <v>7516800</v>
      </c>
      <c r="C10" s="367">
        <f>VLOOKUP(A10,'Open Int.'!$A$4:$O$158,3,FALSE)</f>
        <v>-211200</v>
      </c>
      <c r="D10" s="368">
        <f t="shared" si="0"/>
        <v>-0.02732919254658385</v>
      </c>
    </row>
    <row r="11" spans="1:4" ht="14.25" outlineLevel="2">
      <c r="A11" s="366" t="s">
        <v>7</v>
      </c>
      <c r="B11" s="367">
        <f>VLOOKUP(A11,'Open Int.'!$A$4:$O$158,2,FALSE)</f>
        <v>2464800</v>
      </c>
      <c r="C11" s="367">
        <f>VLOOKUP(A11,'Open Int.'!$A$4:$O$158,3,FALSE)</f>
        <v>-24050</v>
      </c>
      <c r="D11" s="368">
        <f t="shared" si="0"/>
        <v>-0.00966309741446853</v>
      </c>
    </row>
    <row r="12" spans="1:4" ht="14.25" outlineLevel="2">
      <c r="A12" s="366" t="s">
        <v>44</v>
      </c>
      <c r="B12" s="367">
        <f>VLOOKUP(A12,'Open Int.'!$A$4:$O$158,2,FALSE)</f>
        <v>1462400</v>
      </c>
      <c r="C12" s="367">
        <f>VLOOKUP(A12,'Open Int.'!$A$4:$O$158,3,FALSE)</f>
        <v>-27200</v>
      </c>
      <c r="D12" s="368">
        <f t="shared" si="0"/>
        <v>-0.018259935553168637</v>
      </c>
    </row>
    <row r="13" spans="1:4" ht="14.25" outlineLevel="2">
      <c r="A13" s="366" t="s">
        <v>310</v>
      </c>
      <c r="B13" s="367">
        <f>VLOOKUP(A13,'Open Int.'!$A$4:$O$158,2,FALSE)</f>
        <v>4165320</v>
      </c>
      <c r="C13" s="367">
        <f>VLOOKUP(A13,'Open Int.'!$A$4:$O$158,3,FALSE)</f>
        <v>-280160</v>
      </c>
      <c r="D13" s="368">
        <f t="shared" si="0"/>
        <v>-0.06302131603336422</v>
      </c>
    </row>
    <row r="14" spans="1:4" ht="15">
      <c r="A14" s="364" t="s">
        <v>243</v>
      </c>
      <c r="B14" s="364">
        <f>B8+B4</f>
        <v>70686120</v>
      </c>
      <c r="C14" s="364">
        <f>C8+C4</f>
        <v>-1031660</v>
      </c>
      <c r="D14" s="369">
        <f t="shared" si="0"/>
        <v>-0.014384996300777855</v>
      </c>
    </row>
    <row r="16" spans="1:4" ht="15" outlineLevel="1">
      <c r="A16" s="364" t="s">
        <v>244</v>
      </c>
      <c r="B16" s="364">
        <f>SUM(B17:B20)</f>
        <v>17364900</v>
      </c>
      <c r="C16" s="364">
        <f>SUM(C17:C20)</f>
        <v>179400</v>
      </c>
      <c r="D16" s="369">
        <f aca="true" t="shared" si="1" ref="D16:D21">C16/(B16-C16)</f>
        <v>0.010439032905647202</v>
      </c>
    </row>
    <row r="17" spans="1:4" ht="14.25" outlineLevel="1">
      <c r="A17" s="366" t="s">
        <v>180</v>
      </c>
      <c r="B17" s="367">
        <f>VLOOKUP(A17,'Open Int.'!$A$4:$O$158,2,FALSE)</f>
        <v>6627000</v>
      </c>
      <c r="C17" s="367">
        <f>VLOOKUP(A17,'Open Int.'!$A$4:$O$158,3,FALSE)</f>
        <v>-370500</v>
      </c>
      <c r="D17" s="368">
        <f t="shared" si="1"/>
        <v>-0.05294748124330118</v>
      </c>
    </row>
    <row r="18" spans="1:4" ht="14.25" outlineLevel="1">
      <c r="A18" s="366" t="s">
        <v>312</v>
      </c>
      <c r="B18" s="367">
        <f>VLOOKUP(A18,'Open Int.'!$A$4:$O$158,2,FALSE)</f>
        <v>1000800</v>
      </c>
      <c r="C18" s="367">
        <f>VLOOKUP(A18,'Open Int.'!$A$4:$O$158,3,FALSE)</f>
        <v>-5400</v>
      </c>
      <c r="D18" s="368">
        <f t="shared" si="1"/>
        <v>-0.005366726296958855</v>
      </c>
    </row>
    <row r="19" spans="1:4" ht="14.25" outlineLevel="1">
      <c r="A19" s="366" t="s">
        <v>338</v>
      </c>
      <c r="B19" s="367">
        <f>VLOOKUP(A19,'Open Int.'!$A$4:$O$158,2,FALSE)</f>
        <v>5996000</v>
      </c>
      <c r="C19" s="367">
        <f>VLOOKUP(A19,'Open Int.'!$A$4:$O$158,3,FALSE)</f>
        <v>751000</v>
      </c>
      <c r="D19" s="368">
        <f t="shared" si="1"/>
        <v>0.14318398474737845</v>
      </c>
    </row>
    <row r="20" spans="1:4" ht="14.25" outlineLevel="1">
      <c r="A20" s="366" t="s">
        <v>339</v>
      </c>
      <c r="B20" s="367">
        <f>VLOOKUP(A20,'Open Int.'!$A$4:$O$158,2,FALSE)</f>
        <v>3741100</v>
      </c>
      <c r="C20" s="367">
        <f>VLOOKUP(A20,'Open Int.'!$A$4:$O$158,3,FALSE)</f>
        <v>-195700</v>
      </c>
      <c r="D20" s="368">
        <f t="shared" si="1"/>
        <v>-0.04971042471042471</v>
      </c>
    </row>
    <row r="21" spans="1:4" ht="15" outlineLevel="1">
      <c r="A21" s="364" t="s">
        <v>245</v>
      </c>
      <c r="B21" s="364">
        <f>SUM(B22:B34)</f>
        <v>70063000</v>
      </c>
      <c r="C21" s="364">
        <f>SUM(C22:C34)</f>
        <v>-2012900</v>
      </c>
      <c r="D21" s="369">
        <f t="shared" si="1"/>
        <v>-0.027927504200433155</v>
      </c>
    </row>
    <row r="22" spans="1:4" ht="14.25" outlineLevel="2">
      <c r="A22" s="366" t="s">
        <v>135</v>
      </c>
      <c r="B22" s="367">
        <f>VLOOKUP(A22,'Open Int.'!$A$4:$O$158,2,FALSE)</f>
        <v>4645200</v>
      </c>
      <c r="C22" s="367">
        <f>VLOOKUP(A22,'Open Int.'!$A$4:$O$158,3,FALSE)</f>
        <v>-24500</v>
      </c>
      <c r="D22" s="368">
        <f aca="true" t="shared" si="2" ref="D22:D34">C22/(B22-C22)</f>
        <v>-0.005246589716684155</v>
      </c>
    </row>
    <row r="23" spans="1:4" ht="14.25" outlineLevel="2">
      <c r="A23" s="366" t="s">
        <v>340</v>
      </c>
      <c r="B23" s="367">
        <f>VLOOKUP(A23,'Open Int.'!$A$4:$O$158,2,FALSE)</f>
        <v>3928400</v>
      </c>
      <c r="C23" s="367">
        <f>VLOOKUP(A23,'Open Int.'!$A$4:$O$158,3,FALSE)</f>
        <v>-36800</v>
      </c>
      <c r="D23" s="368">
        <f t="shared" si="2"/>
        <v>-0.009280742459396751</v>
      </c>
    </row>
    <row r="24" spans="1:4" ht="14.25" outlineLevel="2">
      <c r="A24" s="366" t="s">
        <v>341</v>
      </c>
      <c r="B24" s="367">
        <f>VLOOKUP(A24,'Open Int.'!$A$4:$O$158,2,FALSE)</f>
        <v>6914600</v>
      </c>
      <c r="C24" s="367">
        <f>VLOOKUP(A24,'Open Int.'!$A$4:$O$158,3,FALSE)</f>
        <v>-166600</v>
      </c>
      <c r="D24" s="368">
        <f t="shared" si="2"/>
        <v>-0.023527085804665875</v>
      </c>
    </row>
    <row r="25" spans="1:4" ht="14.25" outlineLevel="2">
      <c r="A25" s="366" t="s">
        <v>342</v>
      </c>
      <c r="B25" s="367">
        <f>VLOOKUP(A25,'Open Int.'!$A$4:$O$158,2,FALSE)</f>
        <v>8603200</v>
      </c>
      <c r="C25" s="367">
        <f>VLOOKUP(A25,'Open Int.'!$A$4:$O$158,3,FALSE)</f>
        <v>300200</v>
      </c>
      <c r="D25" s="368">
        <f t="shared" si="2"/>
        <v>0.036155606407322655</v>
      </c>
    </row>
    <row r="26" spans="1:4" ht="14.25" outlineLevel="2">
      <c r="A26" s="366" t="s">
        <v>343</v>
      </c>
      <c r="B26" s="367">
        <f>VLOOKUP(A26,'Open Int.'!$A$4:$O$158,2,FALSE)</f>
        <v>3664000</v>
      </c>
      <c r="C26" s="367">
        <f>VLOOKUP(A26,'Open Int.'!$A$4:$O$158,3,FALSE)</f>
        <v>94400</v>
      </c>
      <c r="D26" s="368">
        <f t="shared" si="2"/>
        <v>0.026445540116539667</v>
      </c>
    </row>
    <row r="27" spans="1:4" ht="14.25" outlineLevel="2">
      <c r="A27" s="366" t="s">
        <v>344</v>
      </c>
      <c r="B27" s="367">
        <f>VLOOKUP(A27,'Open Int.'!$A$4:$O$158,2,FALSE)</f>
        <v>950400</v>
      </c>
      <c r="C27" s="367">
        <f>VLOOKUP(A27,'Open Int.'!$A$4:$O$158,3,FALSE)</f>
        <v>-10800</v>
      </c>
      <c r="D27" s="368">
        <f t="shared" si="2"/>
        <v>-0.011235955056179775</v>
      </c>
    </row>
    <row r="28" spans="1:4" ht="14.25" outlineLevel="2">
      <c r="A28" s="366" t="s">
        <v>143</v>
      </c>
      <c r="B28" s="367">
        <f>VLOOKUP(A28,'Open Int.'!$A$4:$O$158,2,FALSE)</f>
        <v>1121000</v>
      </c>
      <c r="C28" s="367">
        <f>VLOOKUP(A28,'Open Int.'!$A$4:$O$158,3,FALSE)</f>
        <v>-53100</v>
      </c>
      <c r="D28" s="368">
        <f t="shared" si="2"/>
        <v>-0.04522613065326633</v>
      </c>
    </row>
    <row r="29" spans="1:4" ht="14.25" outlineLevel="2">
      <c r="A29" s="366" t="s">
        <v>345</v>
      </c>
      <c r="B29" s="367">
        <f>VLOOKUP(A29,'Open Int.'!$A$4:$O$158,2,FALSE)</f>
        <v>2294400</v>
      </c>
      <c r="C29" s="367">
        <f>VLOOKUP(A29,'Open Int.'!$A$4:$O$158,3,FALSE)</f>
        <v>-98400</v>
      </c>
      <c r="D29" s="368">
        <f t="shared" si="2"/>
        <v>-0.041123370110330994</v>
      </c>
    </row>
    <row r="30" spans="1:4" ht="14.25" outlineLevel="2">
      <c r="A30" s="366" t="s">
        <v>81</v>
      </c>
      <c r="B30" s="367">
        <f>VLOOKUP(A30,'Open Int.'!$A$4:$O$158,2,FALSE)</f>
        <v>4431600</v>
      </c>
      <c r="C30" s="367">
        <f>VLOOKUP(A30,'Open Int.'!$A$4:$O$158,3,FALSE)</f>
        <v>-259200</v>
      </c>
      <c r="D30" s="368">
        <f t="shared" si="2"/>
        <v>-0.05525709900230238</v>
      </c>
    </row>
    <row r="31" spans="1:4" ht="14.25" outlineLevel="2">
      <c r="A31" s="366" t="s">
        <v>205</v>
      </c>
      <c r="B31" s="367">
        <f>VLOOKUP(A31,'Open Int.'!$A$4:$O$158,2,FALSE)</f>
        <v>7081000</v>
      </c>
      <c r="C31" s="367">
        <f>VLOOKUP(A31,'Open Int.'!$A$4:$O$158,3,FALSE)</f>
        <v>-284500</v>
      </c>
      <c r="D31" s="368">
        <f t="shared" si="2"/>
        <v>-0.038626026746317293</v>
      </c>
    </row>
    <row r="32" spans="1:4" ht="14.25" outlineLevel="2">
      <c r="A32" s="366" t="s">
        <v>346</v>
      </c>
      <c r="B32" s="367">
        <f>VLOOKUP(A32,'Open Int.'!$A$4:$O$158,2,FALSE)</f>
        <v>10655200</v>
      </c>
      <c r="C32" s="367">
        <f>VLOOKUP(A32,'Open Int.'!$A$4:$O$158,3,FALSE)</f>
        <v>-570000</v>
      </c>
      <c r="D32" s="368">
        <f t="shared" si="2"/>
        <v>-0.05077860528097495</v>
      </c>
    </row>
    <row r="33" spans="1:4" ht="14.25" outlineLevel="2">
      <c r="A33" s="366" t="s">
        <v>347</v>
      </c>
      <c r="B33" s="367">
        <f>VLOOKUP(A33,'Open Int.'!$A$4:$O$158,2,FALSE)</f>
        <v>7093800</v>
      </c>
      <c r="C33" s="367">
        <f>VLOOKUP(A33,'Open Int.'!$A$4:$O$158,3,FALSE)</f>
        <v>-268800</v>
      </c>
      <c r="D33" s="368">
        <f t="shared" si="2"/>
        <v>-0.03650884198516828</v>
      </c>
    </row>
    <row r="34" spans="1:4" ht="14.25" outlineLevel="2">
      <c r="A34" s="366" t="s">
        <v>348</v>
      </c>
      <c r="B34" s="367">
        <f>VLOOKUP(A34,'Open Int.'!$A$4:$O$158,2,FALSE)</f>
        <v>8680200</v>
      </c>
      <c r="C34" s="367">
        <f>VLOOKUP(A34,'Open Int.'!$A$4:$O$158,3,FALSE)</f>
        <v>-634800</v>
      </c>
      <c r="D34" s="368">
        <f t="shared" si="2"/>
        <v>-0.06814814814814815</v>
      </c>
    </row>
    <row r="35" spans="1:4" ht="15">
      <c r="A35" s="364" t="s">
        <v>246</v>
      </c>
      <c r="B35" s="364">
        <f>SUM(B36:B44)</f>
        <v>83903000</v>
      </c>
      <c r="C35" s="364">
        <f>SUM(C36:C44)</f>
        <v>-10560500</v>
      </c>
      <c r="D35" s="369">
        <f>C35/(B35-C35)</f>
        <v>-0.11179450263858527</v>
      </c>
    </row>
    <row r="36" spans="1:4" ht="14.25" outlineLevel="2">
      <c r="A36" s="366" t="s">
        <v>349</v>
      </c>
      <c r="B36" s="367">
        <f>VLOOKUP(A36,'Open Int.'!$A$4:$O$158,2,FALSE)</f>
        <v>1158300</v>
      </c>
      <c r="C36" s="367">
        <f>VLOOKUP(A36,'Open Int.'!$A$4:$O$158,3,FALSE)</f>
        <v>-14300</v>
      </c>
      <c r="D36" s="368">
        <f aca="true" t="shared" si="3" ref="D36:D44">C36/(B36-C36)</f>
        <v>-0.012195121951219513</v>
      </c>
    </row>
    <row r="37" spans="1:4" ht="14.25" outlineLevel="2">
      <c r="A37" s="366" t="s">
        <v>323</v>
      </c>
      <c r="B37" s="367">
        <f>VLOOKUP(A37,'Open Int.'!$A$4:$O$158,2,FALSE)</f>
        <v>1546600</v>
      </c>
      <c r="C37" s="367">
        <f>VLOOKUP(A37,'Open Int.'!$A$4:$O$158,3,FALSE)</f>
        <v>55000</v>
      </c>
      <c r="D37" s="368">
        <f t="shared" si="3"/>
        <v>0.03687315634218289</v>
      </c>
    </row>
    <row r="38" spans="1:4" ht="14.25" outlineLevel="2">
      <c r="A38" s="366" t="s">
        <v>350</v>
      </c>
      <c r="B38" s="367">
        <f>VLOOKUP(A38,'Open Int.'!$A$4:$O$158,2,FALSE)</f>
        <v>994800</v>
      </c>
      <c r="C38" s="367">
        <f>VLOOKUP(A38,'Open Int.'!$A$4:$O$158,3,FALSE)</f>
        <v>-133600</v>
      </c>
      <c r="D38" s="368">
        <f t="shared" si="3"/>
        <v>-0.11839773130095711</v>
      </c>
    </row>
    <row r="39" spans="1:4" ht="14.25" outlineLevel="2">
      <c r="A39" s="366" t="s">
        <v>309</v>
      </c>
      <c r="B39" s="367">
        <f>VLOOKUP(A39,'Open Int.'!$A$4:$O$158,2,FALSE)</f>
        <v>6659100</v>
      </c>
      <c r="C39" s="367">
        <f>VLOOKUP(A39,'Open Int.'!$A$4:$O$158,3,FALSE)</f>
        <v>-770700</v>
      </c>
      <c r="D39" s="368">
        <f t="shared" si="3"/>
        <v>-0.10373092142453363</v>
      </c>
    </row>
    <row r="40" spans="1:4" ht="14.25" outlineLevel="2">
      <c r="A40" s="366" t="s">
        <v>141</v>
      </c>
      <c r="B40" s="367">
        <f>VLOOKUP(A40,'Open Int.'!$A$4:$O$158,2,FALSE)</f>
        <v>46416000</v>
      </c>
      <c r="C40" s="367">
        <f>VLOOKUP(A40,'Open Int.'!$A$4:$O$158,3,FALSE)</f>
        <v>-8112000</v>
      </c>
      <c r="D40" s="368">
        <f t="shared" si="3"/>
        <v>-0.1487676056338028</v>
      </c>
    </row>
    <row r="41" spans="1:4" ht="14.25" outlineLevel="2">
      <c r="A41" s="366" t="s">
        <v>352</v>
      </c>
      <c r="B41" s="367">
        <f>VLOOKUP(A41,'Open Int.'!$A$4:$O$158,2,FALSE)</f>
        <v>23323300</v>
      </c>
      <c r="C41" s="367">
        <f>VLOOKUP(A41,'Open Int.'!$A$4:$O$158,3,FALSE)</f>
        <v>-900900</v>
      </c>
      <c r="D41" s="368">
        <f t="shared" si="3"/>
        <v>-0.0371900826446281</v>
      </c>
    </row>
    <row r="42" spans="1:4" ht="14.25" outlineLevel="2">
      <c r="A42" s="366" t="s">
        <v>351</v>
      </c>
      <c r="B42" s="367">
        <f>VLOOKUP(A42,'Open Int.'!$A$4:$O$158,2,FALSE)</f>
        <v>141600</v>
      </c>
      <c r="C42" s="367">
        <f>VLOOKUP(A42,'Open Int.'!$A$4:$O$158,3,FALSE)</f>
        <v>-3600</v>
      </c>
      <c r="D42" s="368">
        <f t="shared" si="3"/>
        <v>-0.024793388429752067</v>
      </c>
    </row>
    <row r="43" spans="1:4" ht="14.25" outlineLevel="2">
      <c r="A43" s="366" t="s">
        <v>353</v>
      </c>
      <c r="B43" s="367">
        <f>VLOOKUP(A43,'Open Int.'!$A$4:$O$158,2,FALSE)</f>
        <v>2707500</v>
      </c>
      <c r="C43" s="367">
        <f>VLOOKUP(A43,'Open Int.'!$A$4:$O$158,3,FALSE)</f>
        <v>-472500</v>
      </c>
      <c r="D43" s="368">
        <f t="shared" si="3"/>
        <v>-0.14858490566037735</v>
      </c>
    </row>
    <row r="44" spans="1:4" ht="14.25" outlineLevel="2">
      <c r="A44" s="366" t="s">
        <v>354</v>
      </c>
      <c r="B44" s="367">
        <f>VLOOKUP(A44,'Open Int.'!$A$4:$O$158,2,FALSE)</f>
        <v>955800</v>
      </c>
      <c r="C44" s="367">
        <f>VLOOKUP(A44,'Open Int.'!$A$4:$O$158,3,FALSE)</f>
        <v>-207900</v>
      </c>
      <c r="D44" s="368">
        <f t="shared" si="3"/>
        <v>-0.17865429234338748</v>
      </c>
    </row>
    <row r="45" spans="1:4" ht="15">
      <c r="A45" s="364" t="s">
        <v>247</v>
      </c>
      <c r="B45" s="364">
        <f>B35+B21</f>
        <v>153966000</v>
      </c>
      <c r="C45" s="364">
        <f>C35+C21</f>
        <v>-12573400</v>
      </c>
      <c r="D45" s="369">
        <f>C45/(B45-C45)</f>
        <v>-0.07549805031121765</v>
      </c>
    </row>
    <row r="47" spans="1:4" ht="15" outlineLevel="1">
      <c r="A47" s="364" t="s">
        <v>248</v>
      </c>
      <c r="B47" s="364">
        <f>SUM(B48:B53)</f>
        <v>14389275</v>
      </c>
      <c r="C47" s="364">
        <f>SUM(C48:C53)</f>
        <v>-442500</v>
      </c>
      <c r="D47" s="369">
        <f>C47/(B47-C47)</f>
        <v>-0.029834594982731333</v>
      </c>
    </row>
    <row r="48" spans="1:4" ht="14.25">
      <c r="A48" s="366" t="s">
        <v>210</v>
      </c>
      <c r="B48" s="367">
        <f>VLOOKUP(A48,'Open Int.'!$A$4:$O$158,2,FALSE)</f>
        <v>1381000</v>
      </c>
      <c r="C48" s="367">
        <f>VLOOKUP(A48,'Open Int.'!$A$4:$O$158,3,FALSE)</f>
        <v>128400</v>
      </c>
      <c r="D48" s="368">
        <f aca="true" t="shared" si="4" ref="D48:D53">C48/(B48-C48)</f>
        <v>0.10250678588535846</v>
      </c>
    </row>
    <row r="49" spans="1:4" ht="14.25">
      <c r="A49" s="366" t="s">
        <v>355</v>
      </c>
      <c r="B49" s="367">
        <f>VLOOKUP(A49,'Open Int.'!$A$4:$O$158,2,FALSE)</f>
        <v>3427500</v>
      </c>
      <c r="C49" s="367">
        <f>VLOOKUP(A49,'Open Int.'!$A$4:$O$158,3,FALSE)</f>
        <v>-71400</v>
      </c>
      <c r="D49" s="368">
        <f t="shared" si="4"/>
        <v>-0.02040641344422533</v>
      </c>
    </row>
    <row r="50" spans="1:4" ht="14.25">
      <c r="A50" s="366" t="s">
        <v>330</v>
      </c>
      <c r="B50" s="367">
        <f>VLOOKUP(A50,'Open Int.'!$A$4:$O$158,2,FALSE)</f>
        <v>4581500</v>
      </c>
      <c r="C50" s="367">
        <f>VLOOKUP(A50,'Open Int.'!$A$4:$O$158,3,FALSE)</f>
        <v>-30800</v>
      </c>
      <c r="D50" s="368">
        <f t="shared" si="4"/>
        <v>-0.00667779632721202</v>
      </c>
    </row>
    <row r="51" spans="1:4" ht="14.25" outlineLevel="1">
      <c r="A51" s="366" t="s">
        <v>134</v>
      </c>
      <c r="B51" s="367">
        <f>VLOOKUP(A51,'Open Int.'!$A$4:$O$158,2,FALSE)</f>
        <v>443400</v>
      </c>
      <c r="C51" s="367">
        <f>VLOOKUP(A51,'Open Int.'!$A$4:$O$158,3,FALSE)</f>
        <v>-12300</v>
      </c>
      <c r="D51" s="368">
        <f t="shared" si="4"/>
        <v>-0.026991441737985518</v>
      </c>
    </row>
    <row r="52" spans="1:4" ht="14.25" outlineLevel="1">
      <c r="A52" s="366" t="s">
        <v>282</v>
      </c>
      <c r="B52" s="367">
        <f>VLOOKUP(A52,'Open Int.'!$A$4:$O$158,2,FALSE)</f>
        <v>504000</v>
      </c>
      <c r="C52" s="367">
        <f>VLOOKUP(A52,'Open Int.'!$A$4:$O$158,3,FALSE)</f>
        <v>-42400</v>
      </c>
      <c r="D52" s="368">
        <f t="shared" si="4"/>
        <v>-0.07759882869692533</v>
      </c>
    </row>
    <row r="53" spans="1:4" ht="14.25" outlineLevel="1">
      <c r="A53" s="366" t="s">
        <v>249</v>
      </c>
      <c r="B53" s="367">
        <f>VLOOKUP(A53,'Open Int.'!$A$4:$O$158,2,FALSE)</f>
        <v>4051875</v>
      </c>
      <c r="C53" s="367">
        <f>VLOOKUP(A53,'Open Int.'!$A$4:$O$158,3,FALSE)</f>
        <v>-414000</v>
      </c>
      <c r="D53" s="368">
        <f t="shared" si="4"/>
        <v>-0.09270299773280712</v>
      </c>
    </row>
    <row r="54" spans="1:4" ht="15" outlineLevel="1">
      <c r="A54" s="364" t="s">
        <v>250</v>
      </c>
      <c r="B54" s="364">
        <f>SUM(B55:B59)</f>
        <v>39355259</v>
      </c>
      <c r="C54" s="364">
        <f>SUM(C55:C59)</f>
        <v>1900049</v>
      </c>
      <c r="D54" s="369">
        <f aca="true" t="shared" si="5" ref="D54:D60">C54/(B54-C54)</f>
        <v>0.0507285635296131</v>
      </c>
    </row>
    <row r="55" spans="1:4" ht="14.25">
      <c r="A55" s="366" t="s">
        <v>0</v>
      </c>
      <c r="B55" s="367">
        <f>VLOOKUP(A55,'Open Int.'!$A$4:$O$158,2,FALSE)</f>
        <v>3292125</v>
      </c>
      <c r="C55" s="367">
        <f>VLOOKUP(A55,'Open Int.'!$A$4:$O$158,3,FALSE)</f>
        <v>-39000</v>
      </c>
      <c r="D55" s="368">
        <f t="shared" si="5"/>
        <v>-0.011707756388607453</v>
      </c>
    </row>
    <row r="56" spans="1:4" ht="14.25">
      <c r="A56" s="366" t="s">
        <v>331</v>
      </c>
      <c r="B56" s="367">
        <f>VLOOKUP(A56,'Open Int.'!$A$4:$O$158,2,FALSE)</f>
        <v>234800</v>
      </c>
      <c r="C56" s="367">
        <f>VLOOKUP(A56,'Open Int.'!$A$4:$O$158,3,FALSE)</f>
        <v>9800</v>
      </c>
      <c r="D56" s="368">
        <f t="shared" si="5"/>
        <v>0.043555555555555556</v>
      </c>
    </row>
    <row r="57" spans="1:4" ht="14.25" outlineLevel="1">
      <c r="A57" s="366" t="s">
        <v>357</v>
      </c>
      <c r="B57" s="367">
        <f>VLOOKUP(A57,'Open Int.'!$A$4:$O$158,2,FALSE)</f>
        <v>26642300</v>
      </c>
      <c r="C57" s="367">
        <f>VLOOKUP(A57,'Open Int.'!$A$4:$O$158,3,FALSE)</f>
        <v>1625450</v>
      </c>
      <c r="D57" s="368">
        <f t="shared" si="5"/>
        <v>0.06497420738422303</v>
      </c>
    </row>
    <row r="58" spans="1:4" ht="14.25" outlineLevel="1">
      <c r="A58" s="366" t="s">
        <v>356</v>
      </c>
      <c r="B58" s="367">
        <f>VLOOKUP(A58,'Open Int.'!$A$4:$O$158,2,FALSE)</f>
        <v>8777934</v>
      </c>
      <c r="C58" s="367">
        <f>VLOOKUP(A58,'Open Int.'!$A$4:$O$158,3,FALSE)</f>
        <v>313424</v>
      </c>
      <c r="D58" s="368">
        <f t="shared" si="5"/>
        <v>0.03702801461632156</v>
      </c>
    </row>
    <row r="59" spans="1:4" ht="14.25" outlineLevel="1">
      <c r="A59" s="366" t="s">
        <v>223</v>
      </c>
      <c r="B59" s="367">
        <f>VLOOKUP(A59,'Open Int.'!$A$4:$O$158,2,FALSE)</f>
        <v>408100</v>
      </c>
      <c r="C59" s="367">
        <f>VLOOKUP(A59,'Open Int.'!$A$4:$O$158,3,FALSE)</f>
        <v>-9625</v>
      </c>
      <c r="D59" s="368">
        <f t="shared" si="5"/>
        <v>-0.02304147465437788</v>
      </c>
    </row>
    <row r="60" spans="1:4" ht="15" outlineLevel="1">
      <c r="A60" s="364" t="s">
        <v>251</v>
      </c>
      <c r="B60" s="364">
        <f>SUM(B61:B66)</f>
        <v>41365906</v>
      </c>
      <c r="C60" s="364">
        <f>SUM(C61:C66)</f>
        <v>-669761</v>
      </c>
      <c r="D60" s="369">
        <f t="shared" si="5"/>
        <v>-0.01593315980926388</v>
      </c>
    </row>
    <row r="61" spans="1:4" ht="14.25">
      <c r="A61" s="366" t="s">
        <v>252</v>
      </c>
      <c r="B61" s="367">
        <f>VLOOKUP(A61,'Open Int.'!$A$4:$O$158,2,FALSE)</f>
        <v>1693125</v>
      </c>
      <c r="C61" s="367">
        <f>VLOOKUP(A61,'Open Int.'!$A$4:$O$158,3,FALSE)</f>
        <v>-39900</v>
      </c>
      <c r="D61" s="368">
        <f aca="true" t="shared" si="6" ref="D61:D66">C61/(B61-C61)</f>
        <v>-0.023023326264768253</v>
      </c>
    </row>
    <row r="62" spans="1:4" ht="14.25" outlineLevel="1">
      <c r="A62" s="366" t="s">
        <v>139</v>
      </c>
      <c r="B62" s="367">
        <f>VLOOKUP(A62,'Open Int.'!$A$4:$O$158,2,FALSE)</f>
        <v>4334400</v>
      </c>
      <c r="C62" s="367">
        <f>VLOOKUP(A62,'Open Int.'!$A$4:$O$158,3,FALSE)</f>
        <v>-73800</v>
      </c>
      <c r="D62" s="368">
        <f t="shared" si="6"/>
        <v>-0.016741527153940384</v>
      </c>
    </row>
    <row r="63" spans="1:4" ht="14.25" outlineLevel="1">
      <c r="A63" s="366" t="s">
        <v>358</v>
      </c>
      <c r="B63" s="367">
        <f>VLOOKUP(A63,'Open Int.'!$A$4:$O$158,2,FALSE)</f>
        <v>16716000</v>
      </c>
      <c r="C63" s="367">
        <f>VLOOKUP(A63,'Open Int.'!$A$4:$O$158,3,FALSE)</f>
        <v>194000</v>
      </c>
      <c r="D63" s="368">
        <f t="shared" si="6"/>
        <v>0.011741919864423193</v>
      </c>
    </row>
    <row r="64" spans="1:4" ht="14.25" outlineLevel="1">
      <c r="A64" s="366" t="s">
        <v>6</v>
      </c>
      <c r="B64" s="367">
        <f>VLOOKUP(A64,'Open Int.'!$A$4:$O$158,2,FALSE)</f>
        <v>15619500</v>
      </c>
      <c r="C64" s="367">
        <f>VLOOKUP(A64,'Open Int.'!$A$4:$O$158,3,FALSE)</f>
        <v>-639000</v>
      </c>
      <c r="D64" s="368">
        <f t="shared" si="6"/>
        <v>-0.03930251868253529</v>
      </c>
    </row>
    <row r="65" spans="1:4" ht="14.25" outlineLevel="1">
      <c r="A65" s="366" t="s">
        <v>359</v>
      </c>
      <c r="B65" s="367">
        <f>VLOOKUP(A65,'Open Int.'!$A$4:$O$158,2,FALSE)</f>
        <v>1237225</v>
      </c>
      <c r="C65" s="367">
        <f>VLOOKUP(A65,'Open Int.'!$A$4:$O$158,3,FALSE)</f>
        <v>12650</v>
      </c>
      <c r="D65" s="368">
        <f t="shared" si="6"/>
        <v>0.010330114529530653</v>
      </c>
    </row>
    <row r="66" spans="1:4" ht="14.25" outlineLevel="1">
      <c r="A66" s="366" t="s">
        <v>253</v>
      </c>
      <c r="B66" s="367">
        <f>VLOOKUP(A66,'Open Int.'!$A$4:$O$158,2,FALSE)</f>
        <v>1765656</v>
      </c>
      <c r="C66" s="367">
        <f>VLOOKUP(A66,'Open Int.'!$A$4:$O$158,3,FALSE)</f>
        <v>-123711</v>
      </c>
      <c r="D66" s="368">
        <f t="shared" si="6"/>
        <v>-0.06547748531651076</v>
      </c>
    </row>
    <row r="67" spans="1:4" ht="15" outlineLevel="1">
      <c r="A67" s="364" t="s">
        <v>254</v>
      </c>
      <c r="B67" s="364">
        <f>SUM(B68:B75)</f>
        <v>39621100</v>
      </c>
      <c r="C67" s="364">
        <f>SUM(C68:C75)</f>
        <v>-123450</v>
      </c>
      <c r="D67" s="369">
        <f>C67/(B67-C67)</f>
        <v>-0.00310608624327109</v>
      </c>
    </row>
    <row r="68" spans="1:4" ht="14.25">
      <c r="A68" s="366" t="s">
        <v>360</v>
      </c>
      <c r="B68" s="367">
        <f>VLOOKUP(A68,'Open Int.'!$A$4:$O$158,2,FALSE)</f>
        <v>2142400</v>
      </c>
      <c r="C68" s="367">
        <f>VLOOKUP(A68,'Open Int.'!$A$4:$O$158,3,FALSE)</f>
        <v>-71500</v>
      </c>
      <c r="D68" s="368">
        <f aca="true" t="shared" si="7" ref="D68:D75">C68/(B68-C68)</f>
        <v>-0.03229594832648268</v>
      </c>
    </row>
    <row r="69" spans="1:4" ht="14.25" outlineLevel="1">
      <c r="A69" s="366" t="s">
        <v>361</v>
      </c>
      <c r="B69" s="367">
        <f>VLOOKUP(A69,'Open Int.'!$A$4:$O$158,2,FALSE)</f>
        <v>2506400</v>
      </c>
      <c r="C69" s="367">
        <f>VLOOKUP(A69,'Open Int.'!$A$4:$O$158,3,FALSE)</f>
        <v>-66000</v>
      </c>
      <c r="D69" s="368">
        <f t="shared" si="7"/>
        <v>-0.025656974032032345</v>
      </c>
    </row>
    <row r="70" spans="1:4" ht="14.25" outlineLevel="1">
      <c r="A70" s="366" t="s">
        <v>255</v>
      </c>
      <c r="B70" s="367">
        <f>VLOOKUP(A70,'Open Int.'!$A$4:$O$158,2,FALSE)</f>
        <v>1025700</v>
      </c>
      <c r="C70" s="367">
        <f>VLOOKUP(A70,'Open Int.'!$A$4:$O$158,3,FALSE)</f>
        <v>-102050</v>
      </c>
      <c r="D70" s="368">
        <f t="shared" si="7"/>
        <v>-0.0904899135446686</v>
      </c>
    </row>
    <row r="71" spans="1:4" ht="14.25" outlineLevel="1">
      <c r="A71" s="366" t="s">
        <v>256</v>
      </c>
      <c r="B71" s="367">
        <f>VLOOKUP(A71,'Open Int.'!$A$4:$O$158,2,FALSE)</f>
        <v>6630400</v>
      </c>
      <c r="C71" s="367">
        <f>VLOOKUP(A71,'Open Int.'!$A$4:$O$158,3,FALSE)</f>
        <v>-89600</v>
      </c>
      <c r="D71" s="368">
        <f t="shared" si="7"/>
        <v>-0.013333333333333334</v>
      </c>
    </row>
    <row r="72" spans="1:4" ht="14.25" outlineLevel="1">
      <c r="A72" s="366" t="s">
        <v>362</v>
      </c>
      <c r="B72" s="367">
        <f>VLOOKUP(A72,'Open Int.'!$A$4:$O$158,2,FALSE)</f>
        <v>8050200</v>
      </c>
      <c r="C72" s="367">
        <f>VLOOKUP(A72,'Open Int.'!$A$4:$O$158,3,FALSE)</f>
        <v>529200</v>
      </c>
      <c r="D72" s="368">
        <f t="shared" si="7"/>
        <v>0.07036298364579179</v>
      </c>
    </row>
    <row r="73" spans="1:4" ht="14.25" outlineLevel="1">
      <c r="A73" s="366" t="s">
        <v>118</v>
      </c>
      <c r="B73" s="367">
        <f>VLOOKUP(A73,'Open Int.'!$A$4:$O$158,2,FALSE)</f>
        <v>3267000</v>
      </c>
      <c r="C73" s="367">
        <f>VLOOKUP(A73,'Open Int.'!$A$4:$O$158,3,FALSE)</f>
        <v>-130500</v>
      </c>
      <c r="D73" s="368">
        <f t="shared" si="7"/>
        <v>-0.038410596026490065</v>
      </c>
    </row>
    <row r="74" spans="1:4" ht="14.25" outlineLevel="1">
      <c r="A74" s="366" t="s">
        <v>257</v>
      </c>
      <c r="B74" s="367">
        <f>VLOOKUP(A74,'Open Int.'!$A$4:$O$158,2,FALSE)</f>
        <v>4512600</v>
      </c>
      <c r="C74" s="367">
        <f>VLOOKUP(A74,'Open Int.'!$A$4:$O$158,3,FALSE)</f>
        <v>-191400</v>
      </c>
      <c r="D74" s="368">
        <f t="shared" si="7"/>
        <v>-0.040688775510204084</v>
      </c>
    </row>
    <row r="75" spans="1:4" ht="14.25" outlineLevel="1">
      <c r="A75" s="366" t="s">
        <v>280</v>
      </c>
      <c r="B75" s="367">
        <f>VLOOKUP(A75,'Open Int.'!$A$4:$O$158,2,FALSE)</f>
        <v>11486400</v>
      </c>
      <c r="C75" s="367">
        <f>VLOOKUP(A75,'Open Int.'!$A$4:$O$158,3,FALSE)</f>
        <v>-1600</v>
      </c>
      <c r="D75" s="368">
        <f t="shared" si="7"/>
        <v>-0.0001392757660167131</v>
      </c>
    </row>
    <row r="76" spans="1:4" ht="15" outlineLevel="1">
      <c r="A76" s="364" t="s">
        <v>258</v>
      </c>
      <c r="B76" s="364">
        <f>SUM(B77:B89)</f>
        <v>29801410</v>
      </c>
      <c r="C76" s="364">
        <f>SUM(C77:C89)</f>
        <v>-469960</v>
      </c>
      <c r="D76" s="369">
        <f>C76/(B76-C76)</f>
        <v>-0.015524900260543213</v>
      </c>
    </row>
    <row r="77" spans="1:4" ht="14.25">
      <c r="A77" s="366" t="s">
        <v>363</v>
      </c>
      <c r="B77" s="367">
        <f>VLOOKUP(A77,'Open Int.'!$A$4:$O$158,2,FALSE)</f>
        <v>696500</v>
      </c>
      <c r="C77" s="367">
        <f>VLOOKUP(A77,'Open Int.'!$A$4:$O$158,3,FALSE)</f>
        <v>-96250</v>
      </c>
      <c r="D77" s="368">
        <f aca="true" t="shared" si="8" ref="D77:D89">C77/(B77-C77)</f>
        <v>-0.12141280353200883</v>
      </c>
    </row>
    <row r="78" spans="1:4" ht="14.25" outlineLevel="1">
      <c r="A78" s="366" t="s">
        <v>259</v>
      </c>
      <c r="B78" s="367">
        <f>VLOOKUP(A78,'Open Int.'!$A$4:$O$158,2,FALSE)</f>
        <v>2798750</v>
      </c>
      <c r="C78" s="367">
        <f>VLOOKUP(A78,'Open Int.'!$A$4:$O$158,3,FALSE)</f>
        <v>-132500</v>
      </c>
      <c r="D78" s="368">
        <f t="shared" si="8"/>
        <v>-0.045202558635394456</v>
      </c>
    </row>
    <row r="79" spans="1:4" ht="14.25" outlineLevel="1">
      <c r="A79" s="366" t="s">
        <v>308</v>
      </c>
      <c r="B79" s="367">
        <f>VLOOKUP(A79,'Open Int.'!$A$4:$O$158,2,FALSE)</f>
        <v>4230800</v>
      </c>
      <c r="C79" s="367">
        <f>VLOOKUP(A79,'Open Int.'!$A$4:$O$158,3,FALSE)</f>
        <v>-14400</v>
      </c>
      <c r="D79" s="368">
        <f t="shared" si="8"/>
        <v>-0.0033920663337416376</v>
      </c>
    </row>
    <row r="80" spans="1:4" ht="14.25" outlineLevel="1">
      <c r="A80" s="366" t="s">
        <v>364</v>
      </c>
      <c r="B80" s="367">
        <f>VLOOKUP(A80,'Open Int.'!$A$4:$O$158,2,FALSE)</f>
        <v>906250</v>
      </c>
      <c r="C80" s="367">
        <f>VLOOKUP(A80,'Open Int.'!$A$4:$O$158,3,FALSE)</f>
        <v>-26000</v>
      </c>
      <c r="D80" s="368">
        <f t="shared" si="8"/>
        <v>-0.027889514615178333</v>
      </c>
    </row>
    <row r="81" spans="1:4" ht="14.25" outlineLevel="1">
      <c r="A81" s="366" t="s">
        <v>324</v>
      </c>
      <c r="B81" s="367">
        <f>VLOOKUP(A81,'Open Int.'!$A$4:$O$158,2,FALSE)</f>
        <v>327600</v>
      </c>
      <c r="C81" s="367">
        <f>VLOOKUP(A81,'Open Int.'!$A$4:$O$158,3,FALSE)</f>
        <v>-19950</v>
      </c>
      <c r="D81" s="368">
        <f t="shared" si="8"/>
        <v>-0.05740181268882175</v>
      </c>
    </row>
    <row r="82" spans="1:4" ht="14.25" outlineLevel="1">
      <c r="A82" s="366" t="s">
        <v>140</v>
      </c>
      <c r="B82" s="367">
        <f>VLOOKUP(A82,'Open Int.'!$A$4:$O$158,2,FALSE)</f>
        <v>626700</v>
      </c>
      <c r="C82" s="367">
        <f>VLOOKUP(A82,'Open Int.'!$A$4:$O$158,3,FALSE)</f>
        <v>-7500</v>
      </c>
      <c r="D82" s="368">
        <f t="shared" si="8"/>
        <v>-0.011825922421948912</v>
      </c>
    </row>
    <row r="83" spans="1:4" ht="14.25" outlineLevel="1">
      <c r="A83" s="366" t="s">
        <v>365</v>
      </c>
      <c r="B83" s="367">
        <f>VLOOKUP(A83,'Open Int.'!$A$4:$O$158,2,FALSE)</f>
        <v>6240000</v>
      </c>
      <c r="C83" s="367">
        <f>VLOOKUP(A83,'Open Int.'!$A$4:$O$158,3,FALSE)</f>
        <v>-93750</v>
      </c>
      <c r="D83" s="368">
        <f t="shared" si="8"/>
        <v>-0.014801657785671996</v>
      </c>
    </row>
    <row r="84" spans="1:4" ht="14.25" outlineLevel="1">
      <c r="A84" s="366" t="s">
        <v>366</v>
      </c>
      <c r="B84" s="367">
        <f>VLOOKUP(A84,'Open Int.'!$A$4:$O$158,2,FALSE)</f>
        <v>3471300</v>
      </c>
      <c r="C84" s="367">
        <f>VLOOKUP(A84,'Open Int.'!$A$4:$O$158,3,FALSE)</f>
        <v>161700</v>
      </c>
      <c r="D84" s="368">
        <f t="shared" si="8"/>
        <v>0.04885786802030457</v>
      </c>
    </row>
    <row r="85" spans="1:4" ht="14.25" outlineLevel="1">
      <c r="A85" s="366" t="s">
        <v>367</v>
      </c>
      <c r="B85" s="367">
        <f>VLOOKUP(A85,'Open Int.'!$A$4:$O$158,2,FALSE)</f>
        <v>1283260</v>
      </c>
      <c r="C85" s="367">
        <f>VLOOKUP(A85,'Open Int.'!$A$4:$O$158,3,FALSE)</f>
        <v>22990</v>
      </c>
      <c r="D85" s="368">
        <f t="shared" si="8"/>
        <v>0.01824212271973466</v>
      </c>
    </row>
    <row r="86" spans="1:4" ht="14.25" outlineLevel="1">
      <c r="A86" s="366" t="s">
        <v>23</v>
      </c>
      <c r="B86" s="367">
        <f>VLOOKUP(A86,'Open Int.'!$A$4:$O$158,2,FALSE)</f>
        <v>4896000</v>
      </c>
      <c r="C86" s="367">
        <f>VLOOKUP(A86,'Open Int.'!$A$4:$O$158,3,FALSE)</f>
        <v>-302400</v>
      </c>
      <c r="D86" s="368">
        <f t="shared" si="8"/>
        <v>-0.05817174515235457</v>
      </c>
    </row>
    <row r="87" spans="1:4" ht="14.25" outlineLevel="1">
      <c r="A87" s="366" t="s">
        <v>181</v>
      </c>
      <c r="B87" s="367">
        <f>VLOOKUP(A87,'Open Int.'!$A$4:$O$158,2,FALSE)</f>
        <v>366350</v>
      </c>
      <c r="C87" s="367">
        <f>VLOOKUP(A87,'Open Int.'!$A$4:$O$158,3,FALSE)</f>
        <v>35700</v>
      </c>
      <c r="D87" s="368">
        <f t="shared" si="8"/>
        <v>0.10796915167095116</v>
      </c>
    </row>
    <row r="88" spans="1:4" ht="14.25" outlineLevel="1">
      <c r="A88" s="366" t="s">
        <v>368</v>
      </c>
      <c r="B88" s="367">
        <f>VLOOKUP(A88,'Open Int.'!$A$4:$O$158,2,FALSE)</f>
        <v>2580300</v>
      </c>
      <c r="C88" s="367">
        <f>VLOOKUP(A88,'Open Int.'!$A$4:$O$158,3,FALSE)</f>
        <v>-1800</v>
      </c>
      <c r="D88" s="368">
        <f t="shared" si="8"/>
        <v>-0.0006971070059254096</v>
      </c>
    </row>
    <row r="89" spans="1:4" ht="14.25" outlineLevel="1">
      <c r="A89" s="366" t="s">
        <v>369</v>
      </c>
      <c r="B89" s="367">
        <f>VLOOKUP(A89,'Open Int.'!$A$4:$O$158,2,FALSE)</f>
        <v>1377600</v>
      </c>
      <c r="C89" s="367">
        <f>VLOOKUP(A89,'Open Int.'!$A$4:$O$158,3,FALSE)</f>
        <v>4200</v>
      </c>
      <c r="D89" s="368">
        <f t="shared" si="8"/>
        <v>0.0030581039755351682</v>
      </c>
    </row>
    <row r="90" spans="1:4" ht="15" outlineLevel="1">
      <c r="A90" s="364" t="s">
        <v>260</v>
      </c>
      <c r="B90" s="364">
        <f>SUM(B91:B94)</f>
        <v>38740850</v>
      </c>
      <c r="C90" s="364">
        <f>SUM(C91:C94)</f>
        <v>-1449400</v>
      </c>
      <c r="D90" s="369">
        <f aca="true" t="shared" si="9" ref="D90:D95">C90/(B90-C90)</f>
        <v>-0.0360634731060394</v>
      </c>
    </row>
    <row r="91" spans="1:4" ht="14.25">
      <c r="A91" s="366" t="s">
        <v>370</v>
      </c>
      <c r="B91" s="367">
        <f>VLOOKUP(A91,'Open Int.'!$A$4:$O$158,2,FALSE)</f>
        <v>8301300</v>
      </c>
      <c r="C91" s="367">
        <f>VLOOKUP(A91,'Open Int.'!$A$4:$O$158,3,FALSE)</f>
        <v>93800</v>
      </c>
      <c r="D91" s="368">
        <f t="shared" si="9"/>
        <v>0.011428571428571429</v>
      </c>
    </row>
    <row r="92" spans="1:4" ht="14.25">
      <c r="A92" s="366" t="s">
        <v>318</v>
      </c>
      <c r="B92" s="367">
        <f>VLOOKUP(A92,'Open Int.'!$A$4:$O$158,2,FALSE)</f>
        <v>817500</v>
      </c>
      <c r="C92" s="367">
        <f>VLOOKUP(A92,'Open Int.'!$A$4:$O$158,3,FALSE)</f>
        <v>90300</v>
      </c>
      <c r="D92" s="368">
        <f t="shared" si="9"/>
        <v>0.12417491749174918</v>
      </c>
    </row>
    <row r="93" spans="1:4" ht="14.25" outlineLevel="1">
      <c r="A93" s="366" t="s">
        <v>371</v>
      </c>
      <c r="B93" s="367">
        <f>VLOOKUP(A93,'Open Int.'!$A$4:$O$158,2,FALSE)</f>
        <v>20941000</v>
      </c>
      <c r="C93" s="367">
        <f>VLOOKUP(A93,'Open Int.'!$A$4:$O$158,3,FALSE)</f>
        <v>-1152400</v>
      </c>
      <c r="D93" s="368">
        <f t="shared" si="9"/>
        <v>-0.05216037368625925</v>
      </c>
    </row>
    <row r="94" spans="1:4" ht="14.25" outlineLevel="1">
      <c r="A94" s="366" t="s">
        <v>372</v>
      </c>
      <c r="B94" s="367">
        <f>VLOOKUP(A94,'Open Int.'!$A$4:$O$158,2,FALSE)</f>
        <v>8681050</v>
      </c>
      <c r="C94" s="367">
        <f>VLOOKUP(A94,'Open Int.'!$A$4:$O$158,3,FALSE)</f>
        <v>-481100</v>
      </c>
      <c r="D94" s="368">
        <f t="shared" si="9"/>
        <v>-0.05250950923091196</v>
      </c>
    </row>
    <row r="95" spans="1:4" ht="15" outlineLevel="1">
      <c r="A95" s="364" t="s">
        <v>261</v>
      </c>
      <c r="B95" s="364">
        <f>SUM(B96:B108)</f>
        <v>117314350</v>
      </c>
      <c r="C95" s="364">
        <f>SUM(C96:C108)</f>
        <v>-969150</v>
      </c>
      <c r="D95" s="369">
        <f t="shared" si="9"/>
        <v>-0.00819345048125901</v>
      </c>
    </row>
    <row r="96" spans="1:4" ht="14.25">
      <c r="A96" s="366" t="s">
        <v>373</v>
      </c>
      <c r="B96" s="367">
        <f>VLOOKUP(A96,'Open Int.'!$A$4:$O$158,2,FALSE)</f>
        <v>3447000</v>
      </c>
      <c r="C96" s="367">
        <f>VLOOKUP(A96,'Open Int.'!$A$4:$O$158,3,FALSE)</f>
        <v>-36000</v>
      </c>
      <c r="D96" s="368">
        <f aca="true" t="shared" si="10" ref="D96:D108">C96/(B96-C96)</f>
        <v>-0.0103359173126615</v>
      </c>
    </row>
    <row r="97" spans="1:4" ht="14.25" outlineLevel="1">
      <c r="A97" s="366" t="s">
        <v>2</v>
      </c>
      <c r="B97" s="367">
        <f>VLOOKUP(A97,'Open Int.'!$A$4:$O$158,2,FALSE)</f>
        <v>1873300</v>
      </c>
      <c r="C97" s="367">
        <f>VLOOKUP(A97,'Open Int.'!$A$4:$O$158,3,FALSE)</f>
        <v>-73700</v>
      </c>
      <c r="D97" s="368">
        <f t="shared" si="10"/>
        <v>-0.03785310734463277</v>
      </c>
    </row>
    <row r="98" spans="1:4" ht="14.25" outlineLevel="1">
      <c r="A98" s="366" t="s">
        <v>395</v>
      </c>
      <c r="B98" s="367">
        <f>VLOOKUP(A98,'Open Int.'!$A$4:$O$158,2,FALSE)</f>
        <v>5251250</v>
      </c>
      <c r="C98" s="367">
        <f>VLOOKUP(A98,'Open Int.'!$A$4:$O$158,3,FALSE)</f>
        <v>217500</v>
      </c>
      <c r="D98" s="368">
        <f t="shared" si="10"/>
        <v>0.043208343680158925</v>
      </c>
    </row>
    <row r="99" spans="1:4" ht="14.25" outlineLevel="1">
      <c r="A99" s="366" t="s">
        <v>399</v>
      </c>
      <c r="B99" s="367">
        <f>VLOOKUP(A99,'Open Int.'!$A$4:$O$158,2,FALSE)</f>
        <v>3600</v>
      </c>
      <c r="C99" s="367">
        <f>VLOOKUP(A99,'Open Int.'!$A$4:$O$158,3,FALSE)</f>
        <v>0</v>
      </c>
      <c r="D99" s="368">
        <f>C99/(B99-C99)</f>
        <v>0</v>
      </c>
    </row>
    <row r="100" spans="1:4" ht="14.25" outlineLevel="1">
      <c r="A100" s="366" t="s">
        <v>374</v>
      </c>
      <c r="B100" s="367">
        <f>VLOOKUP(A100,'Open Int.'!$A$4:$O$158,2,FALSE)</f>
        <v>22068900</v>
      </c>
      <c r="C100" s="367">
        <f>VLOOKUP(A100,'Open Int.'!$A$4:$O$158,3,FALSE)</f>
        <v>-508500</v>
      </c>
      <c r="D100" s="368">
        <f t="shared" si="10"/>
        <v>-0.02252252252252252</v>
      </c>
    </row>
    <row r="101" spans="1:4" ht="14.25" outlineLevel="1">
      <c r="A101" s="366" t="s">
        <v>89</v>
      </c>
      <c r="B101" s="367">
        <f>VLOOKUP(A101,'Open Int.'!$A$4:$O$158,2,FALSE)</f>
        <v>4075500</v>
      </c>
      <c r="C101" s="367">
        <f>VLOOKUP(A101,'Open Int.'!$A$4:$O$158,3,FALSE)</f>
        <v>-84000</v>
      </c>
      <c r="D101" s="368">
        <f t="shared" si="10"/>
        <v>-0.02019473494410386</v>
      </c>
    </row>
    <row r="102" spans="1:4" ht="14.25" outlineLevel="1">
      <c r="A102" s="366" t="s">
        <v>375</v>
      </c>
      <c r="B102" s="367">
        <f>VLOOKUP(A102,'Open Int.'!$A$4:$O$158,2,FALSE)</f>
        <v>3520400</v>
      </c>
      <c r="C102" s="367">
        <f>VLOOKUP(A102,'Open Int.'!$A$4:$O$158,3,FALSE)</f>
        <v>-76700</v>
      </c>
      <c r="D102" s="368">
        <f t="shared" si="10"/>
        <v>-0.021322732200939647</v>
      </c>
    </row>
    <row r="103" spans="1:4" ht="14.25" outlineLevel="1">
      <c r="A103" s="366" t="s">
        <v>36</v>
      </c>
      <c r="B103" s="367">
        <f>VLOOKUP(A103,'Open Int.'!$A$4:$O$158,2,FALSE)</f>
        <v>6592500</v>
      </c>
      <c r="C103" s="367">
        <f>VLOOKUP(A103,'Open Int.'!$A$4:$O$158,3,FALSE)</f>
        <v>-326700</v>
      </c>
      <c r="D103" s="368">
        <f t="shared" si="10"/>
        <v>-0.047216441207075965</v>
      </c>
    </row>
    <row r="104" spans="1:4" ht="14.25" outlineLevel="1">
      <c r="A104" s="366" t="s">
        <v>90</v>
      </c>
      <c r="B104" s="367">
        <f>VLOOKUP(A104,'Open Int.'!$A$4:$O$158,2,FALSE)</f>
        <v>1390200</v>
      </c>
      <c r="C104" s="367">
        <f>VLOOKUP(A104,'Open Int.'!$A$4:$O$158,3,FALSE)</f>
        <v>-600</v>
      </c>
      <c r="D104" s="368">
        <f t="shared" si="10"/>
        <v>-0.0004314063848144953</v>
      </c>
    </row>
    <row r="105" spans="1:4" ht="14.25" outlineLevel="1">
      <c r="A105" s="366" t="s">
        <v>35</v>
      </c>
      <c r="B105" s="367">
        <f>VLOOKUP(A105,'Open Int.'!$A$4:$O$158,2,FALSE)</f>
        <v>10411500</v>
      </c>
      <c r="C105" s="367">
        <f>VLOOKUP(A105,'Open Int.'!$A$4:$O$158,3,FALSE)</f>
        <v>245300</v>
      </c>
      <c r="D105" s="368">
        <f t="shared" si="10"/>
        <v>0.024128976412032026</v>
      </c>
    </row>
    <row r="106" spans="1:4" ht="14.25" outlineLevel="1">
      <c r="A106" s="366" t="s">
        <v>146</v>
      </c>
      <c r="B106" s="367">
        <f>VLOOKUP(A106,'Open Int.'!$A$4:$O$158,2,FALSE)</f>
        <v>10697800</v>
      </c>
      <c r="C106" s="367">
        <f>VLOOKUP(A106,'Open Int.'!$A$4:$O$158,3,FALSE)</f>
        <v>-44500</v>
      </c>
      <c r="D106" s="368">
        <f t="shared" si="10"/>
        <v>-0.004142502071251036</v>
      </c>
    </row>
    <row r="107" spans="1:4" ht="14.25" outlineLevel="1">
      <c r="A107" s="366" t="s">
        <v>262</v>
      </c>
      <c r="B107" s="367">
        <f>VLOOKUP(A107,'Open Int.'!$A$4:$O$158,2,FALSE)</f>
        <v>11313300</v>
      </c>
      <c r="C107" s="367">
        <f>VLOOKUP(A107,'Open Int.'!$A$4:$O$158,3,FALSE)</f>
        <v>-130500</v>
      </c>
      <c r="D107" s="368">
        <f t="shared" si="10"/>
        <v>-0.011403554763277932</v>
      </c>
    </row>
    <row r="108" spans="1:4" ht="14.25" outlineLevel="1">
      <c r="A108" s="366" t="s">
        <v>217</v>
      </c>
      <c r="B108" s="367">
        <f>VLOOKUP(A108,'Open Int.'!$A$4:$O$158,2,FALSE)</f>
        <v>36669100</v>
      </c>
      <c r="C108" s="367">
        <f>VLOOKUP(A108,'Open Int.'!$A$4:$O$158,3,FALSE)</f>
        <v>-150750</v>
      </c>
      <c r="D108" s="368">
        <f t="shared" si="10"/>
        <v>-0.004094258939132017</v>
      </c>
    </row>
    <row r="109" spans="1:4" ht="15" outlineLevel="1">
      <c r="A109" s="364" t="s">
        <v>263</v>
      </c>
      <c r="B109" s="364">
        <f>SUM(B110:B120)</f>
        <v>131073910</v>
      </c>
      <c r="C109" s="364">
        <f>SUM(C110:C120)</f>
        <v>-2702715</v>
      </c>
      <c r="D109" s="369">
        <f>C109/(B109-C109)</f>
        <v>-0.020203193196120774</v>
      </c>
    </row>
    <row r="110" spans="1:4" ht="14.25">
      <c r="A110" s="366" t="s">
        <v>5</v>
      </c>
      <c r="B110" s="367">
        <f>VLOOKUP(A110,'Open Int.'!$A$4:$O$158,2,FALSE)</f>
        <v>48285435</v>
      </c>
      <c r="C110" s="367">
        <f>VLOOKUP(A110,'Open Int.'!$A$4:$O$158,3,FALSE)</f>
        <v>-1063865</v>
      </c>
      <c r="D110" s="368">
        <f aca="true" t="shared" si="11" ref="D110:D120">C110/(B110-C110)</f>
        <v>-0.021557853910795087</v>
      </c>
    </row>
    <row r="111" spans="1:4" ht="14.25" outlineLevel="1">
      <c r="A111" s="366" t="s">
        <v>376</v>
      </c>
      <c r="B111" s="367">
        <f>VLOOKUP(A111,'Open Int.'!$A$4:$O$158,2,FALSE)</f>
        <v>9072000</v>
      </c>
      <c r="C111" s="367">
        <f>VLOOKUP(A111,'Open Int.'!$A$4:$O$158,3,FALSE)</f>
        <v>-160000</v>
      </c>
      <c r="D111" s="368">
        <f t="shared" si="11"/>
        <v>-0.01733102253032929</v>
      </c>
    </row>
    <row r="112" spans="1:4" ht="14.25" outlineLevel="1">
      <c r="A112" s="366" t="s">
        <v>329</v>
      </c>
      <c r="B112" s="367">
        <f>VLOOKUP(A112,'Open Int.'!$A$4:$O$158,2,FALSE)</f>
        <v>1531500</v>
      </c>
      <c r="C112" s="367">
        <f>VLOOKUP(A112,'Open Int.'!$A$4:$O$158,3,FALSE)</f>
        <v>18900</v>
      </c>
      <c r="D112" s="368">
        <f t="shared" si="11"/>
        <v>0.012495041650138834</v>
      </c>
    </row>
    <row r="113" spans="1:4" ht="14.25" outlineLevel="1">
      <c r="A113" s="366" t="s">
        <v>322</v>
      </c>
      <c r="B113" s="367">
        <f>VLOOKUP(A113,'Open Int.'!$A$4:$O$158,2,FALSE)</f>
        <v>3221350</v>
      </c>
      <c r="C113" s="367">
        <f>VLOOKUP(A113,'Open Int.'!$A$4:$O$158,3,FALSE)</f>
        <v>-55550</v>
      </c>
      <c r="D113" s="368">
        <f t="shared" si="11"/>
        <v>-0.01695199731453508</v>
      </c>
    </row>
    <row r="114" spans="1:4" ht="14.25" outlineLevel="1">
      <c r="A114" s="366" t="s">
        <v>377</v>
      </c>
      <c r="B114" s="367">
        <f>VLOOKUP(A114,'Open Int.'!$A$4:$O$158,2,FALSE)</f>
        <v>332750</v>
      </c>
      <c r="C114" s="367">
        <f>VLOOKUP(A114,'Open Int.'!$A$4:$O$158,3,FALSE)</f>
        <v>-5250</v>
      </c>
      <c r="D114" s="368">
        <f t="shared" si="11"/>
        <v>-0.015532544378698224</v>
      </c>
    </row>
    <row r="115" spans="1:4" ht="14.25" outlineLevel="1">
      <c r="A115" s="366" t="s">
        <v>378</v>
      </c>
      <c r="B115" s="367">
        <f>VLOOKUP(A115,'Open Int.'!$A$4:$O$158,2,FALSE)</f>
        <v>2289600</v>
      </c>
      <c r="C115" s="367">
        <f>VLOOKUP(A115,'Open Int.'!$A$4:$O$158,3,FALSE)</f>
        <v>-8400</v>
      </c>
      <c r="D115" s="368">
        <f t="shared" si="11"/>
        <v>-0.0036553524804177544</v>
      </c>
    </row>
    <row r="116" spans="1:4" ht="14.25" outlineLevel="1">
      <c r="A116" s="366" t="s">
        <v>379</v>
      </c>
      <c r="B116" s="367">
        <f>VLOOKUP(A116,'Open Int.'!$A$4:$O$158,2,FALSE)</f>
        <v>3110750</v>
      </c>
      <c r="C116" s="367">
        <f>VLOOKUP(A116,'Open Int.'!$A$4:$O$158,3,FALSE)</f>
        <v>-97750</v>
      </c>
      <c r="D116" s="368">
        <f t="shared" si="11"/>
        <v>-0.03046594982078853</v>
      </c>
    </row>
    <row r="117" spans="1:4" ht="14.25" outlineLevel="1">
      <c r="A117" s="366" t="s">
        <v>380</v>
      </c>
      <c r="B117" s="367">
        <f>VLOOKUP(A117,'Open Int.'!$A$4:$O$158,2,FALSE)</f>
        <v>5109400</v>
      </c>
      <c r="C117" s="367">
        <f>VLOOKUP(A117,'Open Int.'!$A$4:$O$158,3,FALSE)</f>
        <v>29500</v>
      </c>
      <c r="D117" s="368">
        <f t="shared" si="11"/>
        <v>0.005807200929152149</v>
      </c>
    </row>
    <row r="118" spans="1:4" ht="14.25" outlineLevel="1">
      <c r="A118" s="366" t="s">
        <v>236</v>
      </c>
      <c r="B118" s="367">
        <f>VLOOKUP(A118,'Open Int.'!$A$4:$O$158,2,FALSE)</f>
        <v>17995500</v>
      </c>
      <c r="C118" s="367">
        <f>VLOOKUP(A118,'Open Int.'!$A$4:$O$158,3,FALSE)</f>
        <v>-1242000</v>
      </c>
      <c r="D118" s="368">
        <f t="shared" si="11"/>
        <v>-0.06456140350877193</v>
      </c>
    </row>
    <row r="119" spans="1:4" ht="14.25" outlineLevel="1">
      <c r="A119" s="366" t="s">
        <v>381</v>
      </c>
      <c r="B119" s="367">
        <f>VLOOKUP(A119,'Open Int.'!$A$4:$O$158,2,FALSE)</f>
        <v>12575500</v>
      </c>
      <c r="C119" s="367">
        <f>VLOOKUP(A119,'Open Int.'!$A$4:$O$158,3,FALSE)</f>
        <v>37625</v>
      </c>
      <c r="D119" s="368">
        <f t="shared" si="11"/>
        <v>0.003000907251029381</v>
      </c>
    </row>
    <row r="120" spans="1:4" ht="14.25" outlineLevel="1">
      <c r="A120" s="366" t="s">
        <v>382</v>
      </c>
      <c r="B120" s="367">
        <f>VLOOKUP(A120,'Open Int.'!$A$4:$O$158,2,FALSE)</f>
        <v>27550125</v>
      </c>
      <c r="C120" s="367">
        <f>VLOOKUP(A120,'Open Int.'!$A$4:$O$158,3,FALSE)</f>
        <v>-155925</v>
      </c>
      <c r="D120" s="368">
        <f t="shared" si="11"/>
        <v>-0.005627832188276568</v>
      </c>
    </row>
    <row r="121" spans="1:4" ht="15" outlineLevel="1">
      <c r="A121" s="364" t="s">
        <v>264</v>
      </c>
      <c r="B121" s="364">
        <f>SUM(B122:B124)</f>
        <v>8061250</v>
      </c>
      <c r="C121" s="364">
        <f>SUM(C122:C124)</f>
        <v>110750</v>
      </c>
      <c r="D121" s="369">
        <f>C121/(B121-C121)</f>
        <v>0.013929941513112384</v>
      </c>
    </row>
    <row r="122" spans="1:4" ht="14.25">
      <c r="A122" s="366" t="s">
        <v>171</v>
      </c>
      <c r="B122" s="367">
        <f>VLOOKUP(A122,'Open Int.'!$A$4:$O$158,2,FALSE)</f>
        <v>4125000</v>
      </c>
      <c r="C122" s="367">
        <f>VLOOKUP(A122,'Open Int.'!$A$4:$O$158,3,FALSE)</f>
        <v>-30800</v>
      </c>
      <c r="D122" s="368">
        <f>C122/(B122-C122)</f>
        <v>-0.007411328745367919</v>
      </c>
    </row>
    <row r="123" spans="1:4" ht="14.25" outlineLevel="1">
      <c r="A123" s="366" t="s">
        <v>383</v>
      </c>
      <c r="B123" s="367">
        <f>VLOOKUP(A123,'Open Int.'!$A$4:$O$158,2,FALSE)</f>
        <v>786250</v>
      </c>
      <c r="C123" s="367">
        <f>VLOOKUP(A123,'Open Int.'!$A$4:$O$158,3,FALSE)</f>
        <v>-43250</v>
      </c>
      <c r="D123" s="368">
        <f>C123/(B123-C123)</f>
        <v>-0.05213984327908378</v>
      </c>
    </row>
    <row r="124" spans="1:4" ht="14.25" outlineLevel="1">
      <c r="A124" s="366" t="s">
        <v>211</v>
      </c>
      <c r="B124" s="367">
        <f>VLOOKUP(A124,'Open Int.'!$A$4:$O$158,2,FALSE)</f>
        <v>3150000</v>
      </c>
      <c r="C124" s="367">
        <f>VLOOKUP(A124,'Open Int.'!$A$4:$O$158,3,FALSE)</f>
        <v>184800</v>
      </c>
      <c r="D124" s="368">
        <f>C124/(B124-C124)</f>
        <v>0.06232294617563739</v>
      </c>
    </row>
    <row r="125" spans="1:4" ht="15" outlineLevel="1">
      <c r="A125" s="364" t="s">
        <v>265</v>
      </c>
      <c r="B125" s="364">
        <f>SUM(B126:B132)</f>
        <v>36951075</v>
      </c>
      <c r="C125" s="364">
        <f>SUM(C126:C132)</f>
        <v>-3332575</v>
      </c>
      <c r="D125" s="369">
        <f>C125/(B125-C125)</f>
        <v>-0.08272773197066303</v>
      </c>
    </row>
    <row r="126" spans="1:4" ht="14.25">
      <c r="A126" s="366" t="s">
        <v>34</v>
      </c>
      <c r="B126" s="367">
        <f>VLOOKUP(A126,'Open Int.'!$A$4:$O$158,2,FALSE)</f>
        <v>734525</v>
      </c>
      <c r="C126" s="367">
        <f>VLOOKUP(A126,'Open Int.'!$A$4:$O$158,3,FALSE)</f>
        <v>-27775</v>
      </c>
      <c r="D126" s="368">
        <f aca="true" t="shared" si="12" ref="D126:D132">C126/(B126-C126)</f>
        <v>-0.03643578643578643</v>
      </c>
    </row>
    <row r="127" spans="1:4" ht="14.25" outlineLevel="1">
      <c r="A127" s="366" t="s">
        <v>1</v>
      </c>
      <c r="B127" s="367">
        <f>VLOOKUP(A127,'Open Int.'!$A$4:$O$158,2,FALSE)</f>
        <v>1755600</v>
      </c>
      <c r="C127" s="367">
        <f>VLOOKUP(A127,'Open Int.'!$A$4:$O$158,3,FALSE)</f>
        <v>-134550</v>
      </c>
      <c r="D127" s="368">
        <f t="shared" si="12"/>
        <v>-0.07118482660106341</v>
      </c>
    </row>
    <row r="128" spans="1:4" ht="14.25" outlineLevel="1">
      <c r="A128" s="366" t="s">
        <v>160</v>
      </c>
      <c r="B128" s="367">
        <f>VLOOKUP(A128,'Open Int.'!$A$4:$O$158,2,FALSE)</f>
        <v>919600</v>
      </c>
      <c r="C128" s="367">
        <f>VLOOKUP(A128,'Open Int.'!$A$4:$O$158,3,FALSE)</f>
        <v>-99000</v>
      </c>
      <c r="D128" s="368">
        <f t="shared" si="12"/>
        <v>-0.09719222462203024</v>
      </c>
    </row>
    <row r="129" spans="1:4" ht="14.25" outlineLevel="1">
      <c r="A129" s="366" t="s">
        <v>98</v>
      </c>
      <c r="B129" s="367">
        <f>VLOOKUP(A129,'Open Int.'!$A$4:$O$158,2,FALSE)</f>
        <v>5738150</v>
      </c>
      <c r="C129" s="367">
        <f>VLOOKUP(A129,'Open Int.'!$A$4:$O$158,3,FALSE)</f>
        <v>-178750</v>
      </c>
      <c r="D129" s="368">
        <f t="shared" si="12"/>
        <v>-0.03021007622234616</v>
      </c>
    </row>
    <row r="130" spans="1:4" ht="14.25" outlineLevel="1">
      <c r="A130" s="366" t="s">
        <v>384</v>
      </c>
      <c r="B130" s="367">
        <f>VLOOKUP(A130,'Open Int.'!$A$4:$O$158,2,FALSE)</f>
        <v>24950000</v>
      </c>
      <c r="C130" s="367">
        <f>VLOOKUP(A130,'Open Int.'!$A$4:$O$158,3,FALSE)</f>
        <v>-2837500</v>
      </c>
      <c r="D130" s="368">
        <f t="shared" si="12"/>
        <v>-0.10211426000899686</v>
      </c>
    </row>
    <row r="131" spans="1:4" ht="14.25" outlineLevel="1">
      <c r="A131" s="366" t="s">
        <v>266</v>
      </c>
      <c r="B131" s="367">
        <f>VLOOKUP(A131,'Open Int.'!$A$4:$O$158,2,FALSE)</f>
        <v>1718000</v>
      </c>
      <c r="C131" s="367">
        <f>VLOOKUP(A131,'Open Int.'!$A$4:$O$158,3,FALSE)</f>
        <v>1000</v>
      </c>
      <c r="D131" s="368">
        <f t="shared" si="12"/>
        <v>0.0005824111822947001</v>
      </c>
    </row>
    <row r="132" spans="1:4" ht="14.25" outlineLevel="1">
      <c r="A132" s="366" t="s">
        <v>311</v>
      </c>
      <c r="B132" s="367">
        <f>VLOOKUP(A132,'Open Int.'!$A$4:$O$158,2,FALSE)</f>
        <v>1135200</v>
      </c>
      <c r="C132" s="367">
        <f>VLOOKUP(A132,'Open Int.'!$A$4:$O$158,3,FALSE)</f>
        <v>-56000</v>
      </c>
      <c r="D132" s="368">
        <f t="shared" si="12"/>
        <v>-0.04701141705842848</v>
      </c>
    </row>
    <row r="133" spans="1:4" ht="15" outlineLevel="1">
      <c r="A133" s="364" t="s">
        <v>267</v>
      </c>
      <c r="B133" s="364">
        <f>SUM(B134:B139)</f>
        <v>112254800</v>
      </c>
      <c r="C133" s="364">
        <f>SUM(C134:C139)</f>
        <v>-1139075</v>
      </c>
      <c r="D133" s="369">
        <f>C133/(B133-C133)</f>
        <v>-0.010045295656401195</v>
      </c>
    </row>
    <row r="134" spans="1:4" ht="14.25">
      <c r="A134" s="366" t="s">
        <v>385</v>
      </c>
      <c r="B134" s="367">
        <f>VLOOKUP(A134,'Open Int.'!$A$4:$O$158,2,FALSE)</f>
        <v>9310000</v>
      </c>
      <c r="C134" s="367">
        <f>VLOOKUP(A134,'Open Int.'!$A$4:$O$158,3,FALSE)</f>
        <v>-407000</v>
      </c>
      <c r="D134" s="368">
        <f aca="true" t="shared" si="13" ref="D134:D139">C134/(B134-C134)</f>
        <v>-0.04188535556241638</v>
      </c>
    </row>
    <row r="135" spans="1:4" ht="14.25" outlineLevel="1">
      <c r="A135" s="366" t="s">
        <v>8</v>
      </c>
      <c r="B135" s="367">
        <f>VLOOKUP(A135,'Open Int.'!$A$4:$O$158,2,FALSE)</f>
        <v>35268800</v>
      </c>
      <c r="C135" s="367">
        <f>VLOOKUP(A135,'Open Int.'!$A$4:$O$158,3,FALSE)</f>
        <v>17600</v>
      </c>
      <c r="D135" s="368">
        <f t="shared" si="13"/>
        <v>0.0004992737835875091</v>
      </c>
    </row>
    <row r="136" spans="1:4" ht="14.25" outlineLevel="1">
      <c r="A136" s="381" t="s">
        <v>291</v>
      </c>
      <c r="B136" s="367">
        <f>VLOOKUP(A136,'Open Int.'!$A$4:$O$158,2,FALSE)</f>
        <v>6198000</v>
      </c>
      <c r="C136" s="367">
        <f>VLOOKUP(A136,'Open Int.'!$A$4:$O$158,3,FALSE)</f>
        <v>-469500</v>
      </c>
      <c r="D136" s="368">
        <f t="shared" si="13"/>
        <v>-0.07041619797525309</v>
      </c>
    </row>
    <row r="137" spans="1:4" ht="14.25" outlineLevel="1">
      <c r="A137" s="381" t="s">
        <v>305</v>
      </c>
      <c r="B137" s="367">
        <f>VLOOKUP(A137,'Open Int.'!$A$4:$O$158,2,FALSE)</f>
        <v>40713200</v>
      </c>
      <c r="C137" s="367">
        <f>VLOOKUP(A137,'Open Int.'!$A$4:$O$158,3,FALSE)</f>
        <v>-146300</v>
      </c>
      <c r="D137" s="368">
        <f t="shared" si="13"/>
        <v>-0.0035805626598465474</v>
      </c>
    </row>
    <row r="138" spans="1:4" ht="14.25" outlineLevel="1">
      <c r="A138" s="366" t="s">
        <v>235</v>
      </c>
      <c r="B138" s="367">
        <f>VLOOKUP(A138,'Open Int.'!$A$4:$O$158,2,FALSE)</f>
        <v>17316600</v>
      </c>
      <c r="C138" s="367">
        <f>VLOOKUP(A138,'Open Int.'!$A$4:$O$158,3,FALSE)</f>
        <v>102900</v>
      </c>
      <c r="D138" s="368">
        <f t="shared" si="13"/>
        <v>0.005977796754910333</v>
      </c>
    </row>
    <row r="139" spans="1:4" ht="14.25" outlineLevel="1">
      <c r="A139" s="366" t="s">
        <v>155</v>
      </c>
      <c r="B139" s="367">
        <f>VLOOKUP(A139,'Open Int.'!$A$4:$O$158,2,FALSE)</f>
        <v>3448200</v>
      </c>
      <c r="C139" s="367">
        <f>VLOOKUP(A139,'Open Int.'!$A$4:$O$158,3,FALSE)</f>
        <v>-236775</v>
      </c>
      <c r="D139" s="368">
        <f t="shared" si="13"/>
        <v>-0.0642541672602935</v>
      </c>
    </row>
    <row r="140" spans="1:4" ht="15" outlineLevel="1">
      <c r="A140" s="364" t="s">
        <v>268</v>
      </c>
      <c r="B140" s="364">
        <f>SUM(B141:B145)</f>
        <v>56803800</v>
      </c>
      <c r="C140" s="364">
        <f>SUM(C141:C145)</f>
        <v>-2233000</v>
      </c>
      <c r="D140" s="369">
        <f aca="true" t="shared" si="14" ref="D140:D155">C140/(B140-C140)</f>
        <v>-0.03782386579218386</v>
      </c>
    </row>
    <row r="141" spans="1:4" ht="14.25">
      <c r="A141" s="366" t="s">
        <v>386</v>
      </c>
      <c r="B141" s="367">
        <f>VLOOKUP(A141,'Open Int.'!$A$4:$O$158,2,FALSE)</f>
        <v>7576200</v>
      </c>
      <c r="C141" s="367">
        <f>VLOOKUP(A141,'Open Int.'!$A$4:$O$158,3,FALSE)</f>
        <v>41400</v>
      </c>
      <c r="D141" s="368">
        <f t="shared" si="14"/>
        <v>0.005494505494505495</v>
      </c>
    </row>
    <row r="142" spans="1:4" ht="14.25">
      <c r="A142" s="366" t="s">
        <v>320</v>
      </c>
      <c r="B142" s="367">
        <f>VLOOKUP(A142,'Open Int.'!$A$4:$O$158,2,FALSE)</f>
        <v>1485400</v>
      </c>
      <c r="C142" s="367">
        <f>VLOOKUP(A142,'Open Int.'!$A$4:$O$158,3,FALSE)</f>
        <v>36400</v>
      </c>
      <c r="D142" s="368">
        <f t="shared" si="14"/>
        <v>0.025120772946859903</v>
      </c>
    </row>
    <row r="143" spans="1:4" ht="14.25" outlineLevel="1">
      <c r="A143" s="366" t="s">
        <v>166</v>
      </c>
      <c r="B143" s="367">
        <f>VLOOKUP(A143,'Open Int.'!$A$4:$O$158,2,FALSE)</f>
        <v>4920600</v>
      </c>
      <c r="C143" s="367">
        <f>VLOOKUP(A143,'Open Int.'!$A$4:$O$158,3,FALSE)</f>
        <v>-47200</v>
      </c>
      <c r="D143" s="368">
        <f t="shared" si="14"/>
        <v>-0.009501187648456057</v>
      </c>
    </row>
    <row r="144" spans="1:4" ht="14.25" outlineLevel="1">
      <c r="A144" s="366" t="s">
        <v>387</v>
      </c>
      <c r="B144" s="367">
        <f>VLOOKUP(A144,'Open Int.'!$A$4:$O$158,2,FALSE)</f>
        <v>40964000</v>
      </c>
      <c r="C144" s="367">
        <f>VLOOKUP(A144,'Open Int.'!$A$4:$O$158,3,FALSE)</f>
        <v>-2296000</v>
      </c>
      <c r="D144" s="368">
        <f t="shared" si="14"/>
        <v>-0.05307443365695793</v>
      </c>
    </row>
    <row r="145" spans="1:4" ht="14.25" outlineLevel="1">
      <c r="A145" s="366" t="s">
        <v>388</v>
      </c>
      <c r="B145" s="367">
        <f>VLOOKUP(A145,'Open Int.'!$A$4:$O$158,2,FALSE)</f>
        <v>1857600</v>
      </c>
      <c r="C145" s="367">
        <f>VLOOKUP(A145,'Open Int.'!$A$4:$O$158,3,FALSE)</f>
        <v>32400</v>
      </c>
      <c r="D145" s="368">
        <f t="shared" si="14"/>
        <v>0.01775147928994083</v>
      </c>
    </row>
    <row r="146" spans="1:4" ht="15" outlineLevel="1">
      <c r="A146" s="364" t="s">
        <v>269</v>
      </c>
      <c r="B146" s="364">
        <f>SUM(B147:B151)</f>
        <v>105307850</v>
      </c>
      <c r="C146" s="364">
        <f>SUM(C147:C151)</f>
        <v>-5864850</v>
      </c>
      <c r="D146" s="369">
        <f t="shared" si="14"/>
        <v>-0.05275440823151727</v>
      </c>
    </row>
    <row r="147" spans="1:4" ht="14.25">
      <c r="A147" s="366" t="s">
        <v>4</v>
      </c>
      <c r="B147" s="367">
        <f>VLOOKUP(A147,'Open Int.'!$A$4:$O$158,2,FALSE)</f>
        <v>1041600</v>
      </c>
      <c r="C147" s="367">
        <f>VLOOKUP(A147,'Open Int.'!$A$4:$O$158,3,FALSE)</f>
        <v>-11700</v>
      </c>
      <c r="D147" s="368">
        <f t="shared" si="14"/>
        <v>-0.011107946454001708</v>
      </c>
    </row>
    <row r="148" spans="1:4" ht="14.25" outlineLevel="1">
      <c r="A148" s="366" t="s">
        <v>184</v>
      </c>
      <c r="B148" s="367">
        <f>VLOOKUP(A148,'Open Int.'!$A$4:$O$158,2,FALSE)</f>
        <v>20980400</v>
      </c>
      <c r="C148" s="367">
        <f>VLOOKUP(A148,'Open Int.'!$A$4:$O$158,3,FALSE)</f>
        <v>2277400</v>
      </c>
      <c r="D148" s="368">
        <f t="shared" si="14"/>
        <v>0.12176656151419558</v>
      </c>
    </row>
    <row r="149" spans="1:4" ht="14.25" outlineLevel="1">
      <c r="A149" s="366" t="s">
        <v>175</v>
      </c>
      <c r="B149" s="367">
        <f>VLOOKUP(A149,'Open Int.'!$A$4:$O$158,2,FALSE)</f>
        <v>75600000</v>
      </c>
      <c r="C149" s="367">
        <f>VLOOKUP(A149,'Open Int.'!$A$4:$O$158,3,FALSE)</f>
        <v>-8032500</v>
      </c>
      <c r="D149" s="368">
        <f t="shared" si="14"/>
        <v>-0.096045197740113</v>
      </c>
    </row>
    <row r="150" spans="1:4" ht="14.25" outlineLevel="1">
      <c r="A150" s="366" t="s">
        <v>389</v>
      </c>
      <c r="B150" s="367">
        <f>VLOOKUP(A150,'Open Int.'!$A$4:$O$158,2,FALSE)</f>
        <v>3053200</v>
      </c>
      <c r="C150" s="367">
        <f>VLOOKUP(A150,'Open Int.'!$A$4:$O$158,3,FALSE)</f>
        <v>51000</v>
      </c>
      <c r="D150" s="368">
        <f t="shared" si="14"/>
        <v>0.01698754246885617</v>
      </c>
    </row>
    <row r="151" spans="1:4" ht="14.25" outlineLevel="1">
      <c r="A151" s="366" t="s">
        <v>390</v>
      </c>
      <c r="B151" s="367">
        <f>VLOOKUP(A151,'Open Int.'!$A$4:$O$158,2,FALSE)</f>
        <v>4632650</v>
      </c>
      <c r="C151" s="367">
        <f>VLOOKUP(A151,'Open Int.'!$A$4:$O$158,3,FALSE)</f>
        <v>-149050</v>
      </c>
      <c r="D151" s="368">
        <f t="shared" si="14"/>
        <v>-0.031170922475270302</v>
      </c>
    </row>
    <row r="152" spans="1:4" ht="15" outlineLevel="1">
      <c r="A152" s="364" t="s">
        <v>316</v>
      </c>
      <c r="B152" s="364">
        <f>SUM(B153:B154)</f>
        <v>4037600</v>
      </c>
      <c r="C152" s="364">
        <f>SUM(C153:C154)</f>
        <v>-177200</v>
      </c>
      <c r="D152" s="369">
        <f t="shared" si="14"/>
        <v>-0.042042327038056375</v>
      </c>
    </row>
    <row r="153" spans="1:4" ht="14.25">
      <c r="A153" s="366" t="s">
        <v>37</v>
      </c>
      <c r="B153" s="367">
        <f>VLOOKUP(A153,'Open Int.'!$A$4:$O$158,2,FALSE)</f>
        <v>2096000</v>
      </c>
      <c r="C153" s="367">
        <f>VLOOKUP(A153,'Open Int.'!$A$4:$O$158,3,FALSE)</f>
        <v>136000</v>
      </c>
      <c r="D153" s="368">
        <f t="shared" si="14"/>
        <v>0.06938775510204082</v>
      </c>
    </row>
    <row r="154" spans="1:4" ht="14.25">
      <c r="A154" s="366" t="s">
        <v>272</v>
      </c>
      <c r="B154" s="367">
        <f>VLOOKUP(A154,'Open Int.'!$A$4:$O$158,2,FALSE)</f>
        <v>1941600</v>
      </c>
      <c r="C154" s="367">
        <f>VLOOKUP(A154,'Open Int.'!$A$4:$O$158,3,FALSE)</f>
        <v>-313200</v>
      </c>
      <c r="D154" s="368">
        <f t="shared" si="14"/>
        <v>-0.13890367216604577</v>
      </c>
    </row>
    <row r="155" spans="1:4" ht="15">
      <c r="A155" s="364" t="s">
        <v>270</v>
      </c>
      <c r="B155" s="364">
        <f>SUM(B156:B165)</f>
        <v>26023400</v>
      </c>
      <c r="C155" s="364">
        <f>SUM(C156:C165)</f>
        <v>-197950</v>
      </c>
      <c r="D155" s="369">
        <f t="shared" si="14"/>
        <v>-0.007549191784557241</v>
      </c>
    </row>
    <row r="156" spans="1:4" ht="14.25">
      <c r="A156" s="366" t="s">
        <v>391</v>
      </c>
      <c r="B156" s="367">
        <f>VLOOKUP(A156,'Open Int.'!$A$4:$O$158,2,FALSE)</f>
        <v>7372750</v>
      </c>
      <c r="C156" s="367">
        <f>VLOOKUP(A156,'Open Int.'!$A$4:$O$158,3,FALSE)</f>
        <v>136500</v>
      </c>
      <c r="D156" s="368">
        <f aca="true" t="shared" si="15" ref="D156:D165">C156/(B156-C156)</f>
        <v>0.018863361547763</v>
      </c>
    </row>
    <row r="157" spans="1:4" ht="14.25">
      <c r="A157" s="366" t="s">
        <v>332</v>
      </c>
      <c r="B157" s="367">
        <f>VLOOKUP(A157,'Open Int.'!$A$4:$O$158,2,FALSE)</f>
        <v>3180600</v>
      </c>
      <c r="C157" s="367">
        <f>VLOOKUP(A157,'Open Int.'!$A$4:$O$158,3,FALSE)</f>
        <v>25200</v>
      </c>
      <c r="D157" s="368">
        <f t="shared" si="15"/>
        <v>0.007986309184255563</v>
      </c>
    </row>
    <row r="158" spans="1:4" ht="14.25">
      <c r="A158" s="366" t="s">
        <v>319</v>
      </c>
      <c r="B158" s="367">
        <f>VLOOKUP(A158,'Open Int.'!$A$4:$O$158,2,FALSE)</f>
        <v>1583000</v>
      </c>
      <c r="C158" s="367">
        <f>VLOOKUP(A158,'Open Int.'!$A$4:$O$158,3,FALSE)</f>
        <v>-88000</v>
      </c>
      <c r="D158" s="368">
        <f t="shared" si="15"/>
        <v>-0.052663076002393776</v>
      </c>
    </row>
    <row r="159" spans="1:4" ht="14.25">
      <c r="A159" s="366" t="s">
        <v>290</v>
      </c>
      <c r="B159" s="367">
        <f>VLOOKUP(A159,'Open Int.'!$A$4:$O$158,2,FALSE)</f>
        <v>2767000</v>
      </c>
      <c r="C159" s="367">
        <f>VLOOKUP(A159,'Open Int.'!$A$4:$O$158,3,FALSE)</f>
        <v>-101000</v>
      </c>
      <c r="D159" s="368">
        <f t="shared" si="15"/>
        <v>-0.035216178521617854</v>
      </c>
    </row>
    <row r="160" spans="1:4" ht="14.25">
      <c r="A160" s="366" t="s">
        <v>325</v>
      </c>
      <c r="B160" s="367">
        <f>VLOOKUP(A160,'Open Int.'!$A$4:$O$158,2,FALSE)</f>
        <v>693000</v>
      </c>
      <c r="C160" s="367">
        <f>VLOOKUP(A160,'Open Int.'!$A$4:$O$158,3,FALSE)</f>
        <v>21750</v>
      </c>
      <c r="D160" s="368">
        <f t="shared" si="15"/>
        <v>0.03240223463687151</v>
      </c>
    </row>
    <row r="161" spans="1:4" ht="14.25">
      <c r="A161" s="366" t="s">
        <v>321</v>
      </c>
      <c r="B161" s="367">
        <f>VLOOKUP(A161,'Open Int.'!$A$4:$O$158,2,FALSE)</f>
        <v>1690500</v>
      </c>
      <c r="C161" s="367">
        <f>VLOOKUP(A161,'Open Int.'!$A$4:$O$158,3,FALSE)</f>
        <v>-32100</v>
      </c>
      <c r="D161" s="368">
        <f t="shared" si="15"/>
        <v>-0.018634622082897945</v>
      </c>
    </row>
    <row r="162" spans="1:4" ht="14.25">
      <c r="A162" s="366" t="s">
        <v>327</v>
      </c>
      <c r="B162" s="367">
        <f>VLOOKUP(A162,'Open Int.'!$A$4:$O$158,2,FALSE)</f>
        <v>4127200</v>
      </c>
      <c r="C162" s="367">
        <f>VLOOKUP(A162,'Open Int.'!$A$4:$O$158,3,FALSE)</f>
        <v>111100</v>
      </c>
      <c r="D162" s="368">
        <f t="shared" si="15"/>
        <v>0.02766365379348124</v>
      </c>
    </row>
    <row r="163" spans="1:4" ht="14.25">
      <c r="A163" s="366" t="s">
        <v>294</v>
      </c>
      <c r="B163" s="367">
        <f>VLOOKUP(A163,'Open Int.'!$A$4:$O$158,2,FALSE)</f>
        <v>912900</v>
      </c>
      <c r="C163" s="367">
        <f>VLOOKUP(A163,'Open Int.'!$A$4:$O$158,3,FALSE)</f>
        <v>82800</v>
      </c>
      <c r="D163" s="368">
        <f t="shared" si="15"/>
        <v>0.09974701843151428</v>
      </c>
    </row>
    <row r="164" spans="1:4" ht="14.25">
      <c r="A164" s="366" t="s">
        <v>392</v>
      </c>
      <c r="B164" s="367">
        <f>VLOOKUP(A164,'Open Int.'!$A$4:$O$158,2,FALSE)</f>
        <v>1759200</v>
      </c>
      <c r="C164" s="367">
        <f>VLOOKUP(A164,'Open Int.'!$A$4:$O$158,3,FALSE)</f>
        <v>-98000</v>
      </c>
      <c r="D164" s="368">
        <f t="shared" si="15"/>
        <v>-0.05276760715054921</v>
      </c>
    </row>
    <row r="165" spans="1:4" ht="14.25">
      <c r="A165" s="366" t="s">
        <v>317</v>
      </c>
      <c r="B165" s="367">
        <f>VLOOKUP(A165,'Open Int.'!$A$4:$O$158,2,FALSE)</f>
        <v>1937250</v>
      </c>
      <c r="C165" s="367">
        <f>VLOOKUP(A165,'Open Int.'!$A$4:$O$158,3,FALSE)</f>
        <v>-256200</v>
      </c>
      <c r="D165" s="368">
        <f t="shared" si="15"/>
        <v>-0.11680229775011967</v>
      </c>
    </row>
    <row r="166" spans="1:4" ht="15">
      <c r="A166" s="364" t="s">
        <v>274</v>
      </c>
      <c r="B166" s="364">
        <f>SUM(B167:B173)</f>
        <v>45176950</v>
      </c>
      <c r="C166" s="364">
        <f>SUM(C167:C173)</f>
        <v>-98300</v>
      </c>
      <c r="D166" s="369">
        <f>C166/(B166-C166)</f>
        <v>-0.002171164157017355</v>
      </c>
    </row>
    <row r="167" spans="1:4" ht="14.25">
      <c r="A167" s="366" t="s">
        <v>393</v>
      </c>
      <c r="B167" s="367">
        <f>VLOOKUP(A167,'Open Int.'!$A$4:$O$158,2,FALSE)</f>
        <v>11615000</v>
      </c>
      <c r="C167" s="367">
        <f>VLOOKUP(A167,'Open Int.'!$A$4:$O$158,3,FALSE)</f>
        <v>51000</v>
      </c>
      <c r="D167" s="368">
        <f aca="true" t="shared" si="16" ref="D167:D173">C167/(B167-C167)</f>
        <v>0.004410238671739883</v>
      </c>
    </row>
    <row r="168" spans="1:4" ht="14.25">
      <c r="A168" s="366" t="s">
        <v>394</v>
      </c>
      <c r="B168" s="367">
        <f>VLOOKUP(A168,'Open Int.'!$A$4:$O$158,2,FALSE)</f>
        <v>4941000</v>
      </c>
      <c r="C168" s="367">
        <f>VLOOKUP(A168,'Open Int.'!$A$4:$O$158,3,FALSE)</f>
        <v>-214000</v>
      </c>
      <c r="D168" s="368">
        <f t="shared" si="16"/>
        <v>-0.04151309408341416</v>
      </c>
    </row>
    <row r="169" spans="1:4" ht="14.25">
      <c r="A169" s="366" t="s">
        <v>273</v>
      </c>
      <c r="B169" s="367">
        <f>VLOOKUP(A169,'Open Int.'!$A$4:$O$158,2,FALSE)</f>
        <v>7375450</v>
      </c>
      <c r="C169" s="367">
        <f>VLOOKUP(A169,'Open Int.'!$A$4:$O$158,3,FALSE)</f>
        <v>236300</v>
      </c>
      <c r="D169" s="368">
        <f t="shared" si="16"/>
        <v>0.03309917847362781</v>
      </c>
    </row>
    <row r="170" spans="1:4" ht="14.25">
      <c r="A170" s="366" t="s">
        <v>326</v>
      </c>
      <c r="B170" s="367">
        <f>VLOOKUP(A170,'Open Int.'!$A$4:$O$158,2,FALSE)</f>
        <v>3119000</v>
      </c>
      <c r="C170" s="367">
        <f>VLOOKUP(A170,'Open Int.'!$A$4:$O$158,3,FALSE)</f>
        <v>-19000</v>
      </c>
      <c r="D170" s="368">
        <f t="shared" si="16"/>
        <v>-0.006054811982154238</v>
      </c>
    </row>
    <row r="171" spans="1:4" ht="14.25">
      <c r="A171" s="366" t="s">
        <v>293</v>
      </c>
      <c r="B171" s="367">
        <f>VLOOKUP(A171,'Open Int.'!$A$4:$O$158,2,FALSE)</f>
        <v>10852800</v>
      </c>
      <c r="C171" s="367">
        <f>VLOOKUP(A171,'Open Int.'!$A$4:$O$158,3,FALSE)</f>
        <v>54600</v>
      </c>
      <c r="D171" s="368">
        <f t="shared" si="16"/>
        <v>0.005056398288603656</v>
      </c>
    </row>
    <row r="172" spans="1:4" ht="14.25">
      <c r="A172" s="366" t="s">
        <v>275</v>
      </c>
      <c r="B172" s="367">
        <f>VLOOKUP(A172,'Open Int.'!$A$4:$O$158,2,FALSE)</f>
        <v>5700800</v>
      </c>
      <c r="C172" s="367">
        <f>VLOOKUP(A172,'Open Int.'!$A$4:$O$158,3,FALSE)</f>
        <v>-302400</v>
      </c>
      <c r="D172" s="368">
        <f t="shared" si="16"/>
        <v>-0.05037313432835821</v>
      </c>
    </row>
    <row r="173" spans="1:4" ht="14.25">
      <c r="A173" s="366" t="s">
        <v>278</v>
      </c>
      <c r="B173" s="367">
        <f>VLOOKUP(A173,'Open Int.'!$A$4:$O$158,2,FALSE)</f>
        <v>1572900</v>
      </c>
      <c r="C173" s="367">
        <f>VLOOKUP(A173,'Open Int.'!$A$4:$O$158,3,FALSE)</f>
        <v>95200</v>
      </c>
      <c r="D173" s="368">
        <f t="shared" si="16"/>
        <v>0.06442444339175746</v>
      </c>
    </row>
    <row r="174" spans="1:4" ht="15">
      <c r="A174" s="364" t="s">
        <v>313</v>
      </c>
      <c r="B174" s="364">
        <f>SUM(B175:B177)</f>
        <v>24539500</v>
      </c>
      <c r="C174" s="364">
        <f>SUM(C175:C177)</f>
        <v>-144100</v>
      </c>
      <c r="D174" s="369">
        <f aca="true" t="shared" si="17" ref="D174:D181">C174/(B174-C174)</f>
        <v>-0.005837884263235509</v>
      </c>
    </row>
    <row r="175" spans="1:4" ht="14.25">
      <c r="A175" s="366" t="s">
        <v>314</v>
      </c>
      <c r="B175" s="367">
        <f>VLOOKUP(A175,'Open Int.'!$A$4:$O$158,2,FALSE)</f>
        <v>8850200</v>
      </c>
      <c r="C175" s="367">
        <f>VLOOKUP(A175,'Open Int.'!$A$4:$O$158,3,FALSE)</f>
        <v>-108300</v>
      </c>
      <c r="D175" s="368">
        <f t="shared" si="17"/>
        <v>-0.012089077412513256</v>
      </c>
    </row>
    <row r="176" spans="1:4" ht="14.25">
      <c r="A176" s="366" t="s">
        <v>328</v>
      </c>
      <c r="B176" s="367">
        <f>VLOOKUP(A176,'Open Int.'!$A$4:$O$158,2,FALSE)</f>
        <v>852500</v>
      </c>
      <c r="C176" s="367">
        <f>VLOOKUP(A176,'Open Int.'!$A$4:$O$158,3,FALSE)</f>
        <v>77000</v>
      </c>
      <c r="D176" s="368">
        <f t="shared" si="17"/>
        <v>0.09929078014184398</v>
      </c>
    </row>
    <row r="177" spans="1:4" ht="14.25">
      <c r="A177" s="366" t="s">
        <v>315</v>
      </c>
      <c r="B177" s="367">
        <f>VLOOKUP(A177,'Open Int.'!$A$4:$O$158,2,FALSE)</f>
        <v>14836800</v>
      </c>
      <c r="C177" s="367">
        <f>VLOOKUP(A177,'Open Int.'!$A$4:$O$158,3,FALSE)</f>
        <v>-112800</v>
      </c>
      <c r="D177" s="368">
        <f t="shared" si="17"/>
        <v>-0.007545352384010275</v>
      </c>
    </row>
    <row r="178" spans="1:4" ht="15">
      <c r="A178" s="364" t="s">
        <v>271</v>
      </c>
      <c r="B178" s="364">
        <f>SUM(B179:B181)</f>
        <v>34354000</v>
      </c>
      <c r="C178" s="364">
        <f>SUM(C179:C181)</f>
        <v>-243700</v>
      </c>
      <c r="D178" s="369">
        <f t="shared" si="17"/>
        <v>-0.007043820832020625</v>
      </c>
    </row>
    <row r="179" spans="1:4" ht="14.25">
      <c r="A179" s="366" t="s">
        <v>182</v>
      </c>
      <c r="B179" s="367">
        <f>VLOOKUP(A179,'Open Int.'!$A$4:$O$158,2,FALSE)</f>
        <v>94200</v>
      </c>
      <c r="C179" s="367">
        <f>VLOOKUP(A179,'Open Int.'!$A$4:$O$158,3,FALSE)</f>
        <v>-16400</v>
      </c>
      <c r="D179" s="368">
        <f t="shared" si="17"/>
        <v>-0.14828209764918626</v>
      </c>
    </row>
    <row r="180" spans="1:4" ht="14.25">
      <c r="A180" s="366" t="s">
        <v>74</v>
      </c>
      <c r="B180" s="367">
        <f>VLOOKUP(A180,'Open Int.'!$A$4:$O$158,2,FALSE)</f>
        <v>8700</v>
      </c>
      <c r="C180" s="367">
        <f>VLOOKUP(A180,'Open Int.'!$A$4:$O$158,3,FALSE)</f>
        <v>300</v>
      </c>
      <c r="D180" s="368">
        <f t="shared" si="17"/>
        <v>0.03571428571428571</v>
      </c>
    </row>
    <row r="181" spans="1:4" ht="14.25">
      <c r="A181" s="366" t="s">
        <v>9</v>
      </c>
      <c r="B181" s="367">
        <f>VLOOKUP(A181,'Open Int.'!$A$4:$O$158,2,FALSE)</f>
        <v>34251100</v>
      </c>
      <c r="C181" s="367">
        <f>VLOOKUP(A181,'Open Int.'!$A$4:$O$158,3,FALSE)</f>
        <v>-227600</v>
      </c>
      <c r="D181" s="368">
        <f t="shared" si="17"/>
        <v>-0.0066011769585280185</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262" sqref="C262"/>
    </sheetView>
  </sheetViews>
  <sheetFormatPr defaultColWidth="9.140625" defaultRowHeight="12.75"/>
  <cols>
    <col min="1" max="1" width="14.8515625" style="3" customWidth="1"/>
    <col min="2" max="2" width="11.57421875" style="6" customWidth="1"/>
    <col min="3" max="3" width="10.421875" style="6" customWidth="1"/>
    <col min="4" max="4" width="10.7109375" style="376" customWidth="1"/>
    <col min="5" max="5" width="10.57421875" style="6" bestFit="1" customWidth="1"/>
    <col min="6" max="6" width="9.8515625" style="6" customWidth="1"/>
    <col min="7" max="7" width="9.28125" style="374" bestFit="1" customWidth="1"/>
    <col min="8" max="8" width="10.57421875" style="6" bestFit="1" customWidth="1"/>
    <col min="9" max="9" width="8.7109375" style="6" customWidth="1"/>
    <col min="10" max="10" width="9.8515625" style="374" customWidth="1"/>
    <col min="11" max="11" width="12.7109375" style="6" customWidth="1"/>
    <col min="12" max="12" width="11.421875" style="6" customWidth="1"/>
    <col min="13" max="13" width="8.421875" style="374"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9" t="s">
        <v>53</v>
      </c>
      <c r="B1" s="399"/>
      <c r="C1" s="399"/>
      <c r="D1" s="400"/>
      <c r="E1" s="124"/>
      <c r="F1" s="124"/>
      <c r="G1" s="82"/>
      <c r="H1" s="124"/>
      <c r="I1" s="124"/>
      <c r="J1" s="82"/>
      <c r="K1" s="124"/>
      <c r="L1" s="124"/>
      <c r="M1" s="82"/>
      <c r="N1" s="81"/>
      <c r="O1" s="81" t="s">
        <v>115</v>
      </c>
      <c r="P1" s="52"/>
      <c r="Q1" s="52"/>
      <c r="R1" s="52"/>
      <c r="S1" s="52"/>
      <c r="T1" s="53"/>
      <c r="U1" s="52"/>
      <c r="V1" s="52"/>
      <c r="W1" s="52"/>
      <c r="X1" s="52"/>
      <c r="Y1" s="52"/>
      <c r="Z1" s="87"/>
      <c r="AA1" s="74" t="s">
        <v>115</v>
      </c>
    </row>
    <row r="2" spans="1:27" s="58" customFormat="1" ht="16.5" customHeight="1" thickBot="1">
      <c r="A2" s="195"/>
      <c r="B2" s="404" t="s">
        <v>10</v>
      </c>
      <c r="C2" s="405"/>
      <c r="D2" s="406"/>
      <c r="E2" s="402" t="s">
        <v>47</v>
      </c>
      <c r="F2" s="386"/>
      <c r="G2" s="385"/>
      <c r="H2" s="402" t="s">
        <v>48</v>
      </c>
      <c r="I2" s="386"/>
      <c r="J2" s="385"/>
      <c r="K2" s="402" t="s">
        <v>49</v>
      </c>
      <c r="L2" s="407"/>
      <c r="M2" s="408"/>
      <c r="N2" s="402" t="s">
        <v>51</v>
      </c>
      <c r="O2" s="403"/>
      <c r="P2" s="83"/>
      <c r="Q2" s="54"/>
      <c r="R2" s="401"/>
      <c r="S2" s="401"/>
      <c r="T2" s="55"/>
      <c r="U2" s="56"/>
      <c r="V2" s="56"/>
      <c r="W2" s="56"/>
      <c r="X2" s="56"/>
      <c r="Y2" s="85"/>
      <c r="Z2" s="397" t="s">
        <v>96</v>
      </c>
      <c r="AA2" s="75"/>
    </row>
    <row r="3" spans="1:27" s="58" customFormat="1" ht="15.75" thickBot="1">
      <c r="A3" s="102" t="s">
        <v>45</v>
      </c>
      <c r="B3" s="263" t="s">
        <v>41</v>
      </c>
      <c r="C3" s="264" t="s">
        <v>70</v>
      </c>
      <c r="D3" s="262" t="s">
        <v>46</v>
      </c>
      <c r="E3" s="263" t="s">
        <v>41</v>
      </c>
      <c r="F3" s="264" t="s">
        <v>70</v>
      </c>
      <c r="G3" s="281" t="s">
        <v>46</v>
      </c>
      <c r="H3" s="263" t="s">
        <v>41</v>
      </c>
      <c r="I3" s="264" t="s">
        <v>70</v>
      </c>
      <c r="J3" s="262" t="s">
        <v>46</v>
      </c>
      <c r="K3" s="263" t="s">
        <v>41</v>
      </c>
      <c r="L3" s="264" t="s">
        <v>70</v>
      </c>
      <c r="M3" s="262" t="s">
        <v>46</v>
      </c>
      <c r="N3" s="33" t="s">
        <v>41</v>
      </c>
      <c r="O3" s="282" t="s">
        <v>50</v>
      </c>
      <c r="P3" s="84" t="s">
        <v>95</v>
      </c>
      <c r="Q3" s="57" t="s">
        <v>218</v>
      </c>
      <c r="R3" s="46" t="s">
        <v>97</v>
      </c>
      <c r="S3" s="57" t="s">
        <v>54</v>
      </c>
      <c r="T3" s="80" t="s">
        <v>55</v>
      </c>
      <c r="U3" s="57" t="s">
        <v>56</v>
      </c>
      <c r="V3" s="57" t="s">
        <v>10</v>
      </c>
      <c r="W3" s="57" t="s">
        <v>63</v>
      </c>
      <c r="X3" s="57" t="s">
        <v>64</v>
      </c>
      <c r="Y3" s="86" t="s">
        <v>83</v>
      </c>
      <c r="Z3" s="398"/>
      <c r="AA3" s="75"/>
    </row>
    <row r="4" spans="1:28" s="58" customFormat="1" ht="15">
      <c r="A4" s="102" t="s">
        <v>182</v>
      </c>
      <c r="B4" s="283">
        <v>94200</v>
      </c>
      <c r="C4" s="284">
        <v>-16400</v>
      </c>
      <c r="D4" s="265">
        <v>-0.15</v>
      </c>
      <c r="E4" s="283">
        <v>200</v>
      </c>
      <c r="F4" s="285">
        <v>0</v>
      </c>
      <c r="G4" s="265">
        <v>0</v>
      </c>
      <c r="H4" s="283">
        <v>0</v>
      </c>
      <c r="I4" s="285">
        <v>0</v>
      </c>
      <c r="J4" s="265">
        <v>0</v>
      </c>
      <c r="K4" s="283">
        <v>94400</v>
      </c>
      <c r="L4" s="285">
        <v>-16400</v>
      </c>
      <c r="M4" s="357">
        <v>-0.15</v>
      </c>
      <c r="N4" s="286">
        <v>93600</v>
      </c>
      <c r="O4" s="325">
        <f>N4/K4</f>
        <v>0.9915254237288136</v>
      </c>
      <c r="P4" s="109">
        <f>Volume!K4</f>
        <v>6208.7</v>
      </c>
      <c r="Q4" s="69">
        <f>Volume!J4</f>
        <v>6184.45</v>
      </c>
      <c r="R4" s="239">
        <f>Q4*K4/10000000</f>
        <v>58.381208</v>
      </c>
      <c r="S4" s="104">
        <f>Q4*N4/10000000</f>
        <v>57.886452</v>
      </c>
      <c r="T4" s="110">
        <f>K4-L4</f>
        <v>110800</v>
      </c>
      <c r="U4" s="104">
        <f>L4/T4*100</f>
        <v>-14.801444043321299</v>
      </c>
      <c r="V4" s="104">
        <f>Q4*B4/10000000</f>
        <v>58.257519</v>
      </c>
      <c r="W4" s="104">
        <f>Q4*E4/10000000</f>
        <v>0.123689</v>
      </c>
      <c r="X4" s="104">
        <f>Q4*H4/10000000</f>
        <v>0</v>
      </c>
      <c r="Y4" s="104">
        <f>(T4*P4)/10000000</f>
        <v>68.792396</v>
      </c>
      <c r="Z4" s="239">
        <f>R4-Y4</f>
        <v>-10.411187999999996</v>
      </c>
      <c r="AA4" s="78"/>
      <c r="AB4" s="77"/>
    </row>
    <row r="5" spans="1:28" s="58" customFormat="1" ht="15">
      <c r="A5" s="196" t="s">
        <v>74</v>
      </c>
      <c r="B5" s="165">
        <v>8700</v>
      </c>
      <c r="C5" s="163">
        <v>300</v>
      </c>
      <c r="D5" s="171">
        <v>0.04</v>
      </c>
      <c r="E5" s="165">
        <v>0</v>
      </c>
      <c r="F5" s="113">
        <v>0</v>
      </c>
      <c r="G5" s="171">
        <v>0</v>
      </c>
      <c r="H5" s="165">
        <v>0</v>
      </c>
      <c r="I5" s="113">
        <v>0</v>
      </c>
      <c r="J5" s="171">
        <v>0</v>
      </c>
      <c r="K5" s="165">
        <v>8700</v>
      </c>
      <c r="L5" s="113">
        <v>300</v>
      </c>
      <c r="M5" s="128">
        <v>0.04</v>
      </c>
      <c r="N5" s="174">
        <v>8500</v>
      </c>
      <c r="O5" s="175">
        <f aca="true" t="shared" si="0" ref="O5:O68">N5/K5</f>
        <v>0.9770114942528736</v>
      </c>
      <c r="P5" s="109">
        <f>Volume!K5</f>
        <v>5736.3</v>
      </c>
      <c r="Q5" s="69">
        <f>Volume!J5</f>
        <v>5694.65</v>
      </c>
      <c r="R5" s="240">
        <f aca="true" t="shared" si="1" ref="R5:R68">Q5*K5/10000000</f>
        <v>4.9543455</v>
      </c>
      <c r="S5" s="104">
        <f aca="true" t="shared" si="2" ref="S5:S68">Q5*N5/10000000</f>
        <v>4.8404525</v>
      </c>
      <c r="T5" s="110">
        <f aca="true" t="shared" si="3" ref="T5:T68">K5-L5</f>
        <v>8400</v>
      </c>
      <c r="U5" s="104">
        <f aca="true" t="shared" si="4" ref="U5:U68">L5/T5*100</f>
        <v>3.571428571428571</v>
      </c>
      <c r="V5" s="104">
        <f aca="true" t="shared" si="5" ref="V5:V68">Q5*B5/10000000</f>
        <v>4.9543455</v>
      </c>
      <c r="W5" s="104">
        <f aca="true" t="shared" si="6" ref="W5:W68">Q5*E5/10000000</f>
        <v>0</v>
      </c>
      <c r="X5" s="104">
        <f aca="true" t="shared" si="7" ref="X5:X68">Q5*H5/10000000</f>
        <v>0</v>
      </c>
      <c r="Y5" s="104">
        <f aca="true" t="shared" si="8" ref="Y5:Y68">(T5*P5)/10000000</f>
        <v>4.818492</v>
      </c>
      <c r="Z5" s="240">
        <f aca="true" t="shared" si="9" ref="Z5:Z68">R5-Y5</f>
        <v>0.13585349999999963</v>
      </c>
      <c r="AA5" s="78"/>
      <c r="AB5" s="77"/>
    </row>
    <row r="6" spans="1:28" s="58" customFormat="1" ht="15">
      <c r="A6" s="196" t="s">
        <v>9</v>
      </c>
      <c r="B6" s="165">
        <v>34251100</v>
      </c>
      <c r="C6" s="163">
        <v>-227600</v>
      </c>
      <c r="D6" s="171">
        <v>-0.01</v>
      </c>
      <c r="E6" s="165">
        <v>12639000</v>
      </c>
      <c r="F6" s="113">
        <v>909500</v>
      </c>
      <c r="G6" s="171">
        <v>0.08</v>
      </c>
      <c r="H6" s="165">
        <v>21352200</v>
      </c>
      <c r="I6" s="113">
        <v>462700</v>
      </c>
      <c r="J6" s="171">
        <v>0.02</v>
      </c>
      <c r="K6" s="165">
        <v>68242300</v>
      </c>
      <c r="L6" s="113">
        <v>1144600</v>
      </c>
      <c r="M6" s="128">
        <v>0.02</v>
      </c>
      <c r="N6" s="174">
        <v>56470500</v>
      </c>
      <c r="O6" s="175">
        <f t="shared" si="0"/>
        <v>0.8274999523755794</v>
      </c>
      <c r="P6" s="109">
        <f>Volume!K6</f>
        <v>4223.4</v>
      </c>
      <c r="Q6" s="69">
        <f>Volume!J6</f>
        <v>4187.4</v>
      </c>
      <c r="R6" s="240">
        <f t="shared" si="1"/>
        <v>28575.780702</v>
      </c>
      <c r="S6" s="104">
        <f t="shared" si="2"/>
        <v>23646.457169999998</v>
      </c>
      <c r="T6" s="110">
        <f t="shared" si="3"/>
        <v>67097700</v>
      </c>
      <c r="U6" s="104">
        <f t="shared" si="4"/>
        <v>1.7058706930341876</v>
      </c>
      <c r="V6" s="104">
        <f t="shared" si="5"/>
        <v>14342.305614</v>
      </c>
      <c r="W6" s="104">
        <f t="shared" si="6"/>
        <v>5292.454859999999</v>
      </c>
      <c r="X6" s="104">
        <f t="shared" si="7"/>
        <v>8941.020227999998</v>
      </c>
      <c r="Y6" s="104">
        <f t="shared" si="8"/>
        <v>28338.042618</v>
      </c>
      <c r="Z6" s="240">
        <f t="shared" si="9"/>
        <v>237.73808400000053</v>
      </c>
      <c r="AA6" s="78"/>
      <c r="AB6" s="77"/>
    </row>
    <row r="7" spans="1:26" s="7" customFormat="1" ht="15">
      <c r="A7" s="196" t="s">
        <v>282</v>
      </c>
      <c r="B7" s="165">
        <v>504000</v>
      </c>
      <c r="C7" s="163">
        <v>-42400</v>
      </c>
      <c r="D7" s="171">
        <v>-0.08</v>
      </c>
      <c r="E7" s="165">
        <v>7000</v>
      </c>
      <c r="F7" s="113">
        <v>0</v>
      </c>
      <c r="G7" s="171">
        <v>0</v>
      </c>
      <c r="H7" s="165">
        <v>0</v>
      </c>
      <c r="I7" s="113">
        <v>0</v>
      </c>
      <c r="J7" s="171">
        <v>0</v>
      </c>
      <c r="K7" s="165">
        <v>511000</v>
      </c>
      <c r="L7" s="113">
        <v>-42400</v>
      </c>
      <c r="M7" s="128">
        <v>-0.08</v>
      </c>
      <c r="N7" s="174">
        <v>508600</v>
      </c>
      <c r="O7" s="175">
        <f t="shared" si="0"/>
        <v>0.9953033268101761</v>
      </c>
      <c r="P7" s="109">
        <f>Volume!K7</f>
        <v>1842.65</v>
      </c>
      <c r="Q7" s="69">
        <f>Volume!J7</f>
        <v>1800</v>
      </c>
      <c r="R7" s="240">
        <f t="shared" si="1"/>
        <v>91.98</v>
      </c>
      <c r="S7" s="104">
        <f t="shared" si="2"/>
        <v>91.548</v>
      </c>
      <c r="T7" s="110">
        <f t="shared" si="3"/>
        <v>553400</v>
      </c>
      <c r="U7" s="104">
        <f t="shared" si="4"/>
        <v>-7.661727502710517</v>
      </c>
      <c r="V7" s="104">
        <f t="shared" si="5"/>
        <v>90.72</v>
      </c>
      <c r="W7" s="104">
        <f t="shared" si="6"/>
        <v>1.26</v>
      </c>
      <c r="X7" s="104">
        <f t="shared" si="7"/>
        <v>0</v>
      </c>
      <c r="Y7" s="104">
        <f t="shared" si="8"/>
        <v>101.972251</v>
      </c>
      <c r="Z7" s="240">
        <f t="shared" si="9"/>
        <v>-9.992250999999996</v>
      </c>
    </row>
    <row r="8" spans="1:28" s="58" customFormat="1" ht="15">
      <c r="A8" s="196" t="s">
        <v>134</v>
      </c>
      <c r="B8" s="165">
        <v>443400</v>
      </c>
      <c r="C8" s="163">
        <v>-12300</v>
      </c>
      <c r="D8" s="171">
        <v>-0.03</v>
      </c>
      <c r="E8" s="165">
        <v>1400</v>
      </c>
      <c r="F8" s="113">
        <v>100</v>
      </c>
      <c r="G8" s="171">
        <v>0.08</v>
      </c>
      <c r="H8" s="165">
        <v>600</v>
      </c>
      <c r="I8" s="113">
        <v>0</v>
      </c>
      <c r="J8" s="171">
        <v>0</v>
      </c>
      <c r="K8" s="165">
        <v>445400</v>
      </c>
      <c r="L8" s="113">
        <v>-12200</v>
      </c>
      <c r="M8" s="128">
        <v>-0.03</v>
      </c>
      <c r="N8" s="174">
        <v>436900</v>
      </c>
      <c r="O8" s="175">
        <f t="shared" si="0"/>
        <v>0.9809160305343512</v>
      </c>
      <c r="P8" s="109">
        <f>Volume!K8</f>
        <v>3835.3</v>
      </c>
      <c r="Q8" s="69">
        <f>Volume!J8</f>
        <v>3840.45</v>
      </c>
      <c r="R8" s="240">
        <f t="shared" si="1"/>
        <v>171.053643</v>
      </c>
      <c r="S8" s="104">
        <f t="shared" si="2"/>
        <v>167.7892605</v>
      </c>
      <c r="T8" s="110">
        <f t="shared" si="3"/>
        <v>457600</v>
      </c>
      <c r="U8" s="104">
        <f t="shared" si="4"/>
        <v>-2.666083916083916</v>
      </c>
      <c r="V8" s="104">
        <f t="shared" si="5"/>
        <v>170.285553</v>
      </c>
      <c r="W8" s="104">
        <f t="shared" si="6"/>
        <v>0.537663</v>
      </c>
      <c r="X8" s="104">
        <f t="shared" si="7"/>
        <v>0.230427</v>
      </c>
      <c r="Y8" s="104">
        <f t="shared" si="8"/>
        <v>175.503328</v>
      </c>
      <c r="Z8" s="240">
        <f t="shared" si="9"/>
        <v>-4.4496850000000165</v>
      </c>
      <c r="AA8" s="78"/>
      <c r="AB8" s="77"/>
    </row>
    <row r="9" spans="1:26" s="7" customFormat="1" ht="15">
      <c r="A9" s="196" t="s">
        <v>0</v>
      </c>
      <c r="B9" s="165">
        <v>3292125</v>
      </c>
      <c r="C9" s="163">
        <v>-39000</v>
      </c>
      <c r="D9" s="171">
        <v>-0.01</v>
      </c>
      <c r="E9" s="165">
        <v>112125</v>
      </c>
      <c r="F9" s="113">
        <v>7875</v>
      </c>
      <c r="G9" s="171">
        <v>0.08</v>
      </c>
      <c r="H9" s="165">
        <v>12000</v>
      </c>
      <c r="I9" s="113">
        <v>2250</v>
      </c>
      <c r="J9" s="171">
        <v>0.23</v>
      </c>
      <c r="K9" s="165">
        <v>3416250</v>
      </c>
      <c r="L9" s="113">
        <v>-28875</v>
      </c>
      <c r="M9" s="128">
        <v>-0.01</v>
      </c>
      <c r="N9" s="174">
        <v>3242250</v>
      </c>
      <c r="O9" s="175">
        <f t="shared" si="0"/>
        <v>0.9490669593852908</v>
      </c>
      <c r="P9" s="109">
        <f>Volume!K9</f>
        <v>1066.55</v>
      </c>
      <c r="Q9" s="69">
        <f>Volume!J9</f>
        <v>1035.05</v>
      </c>
      <c r="R9" s="240">
        <f t="shared" si="1"/>
        <v>353.59895625</v>
      </c>
      <c r="S9" s="104">
        <f t="shared" si="2"/>
        <v>335.58908625</v>
      </c>
      <c r="T9" s="110">
        <f t="shared" si="3"/>
        <v>3445125</v>
      </c>
      <c r="U9" s="104">
        <f t="shared" si="4"/>
        <v>-0.8381408512027866</v>
      </c>
      <c r="V9" s="104">
        <f t="shared" si="5"/>
        <v>340.751398125</v>
      </c>
      <c r="W9" s="104">
        <f t="shared" si="6"/>
        <v>11.605498125</v>
      </c>
      <c r="X9" s="104">
        <f t="shared" si="7"/>
        <v>1.24206</v>
      </c>
      <c r="Y9" s="104">
        <f t="shared" si="8"/>
        <v>367.439806875</v>
      </c>
      <c r="Z9" s="240">
        <f t="shared" si="9"/>
        <v>-13.840850624999973</v>
      </c>
    </row>
    <row r="10" spans="1:26" s="7" customFormat="1" ht="15">
      <c r="A10" s="196" t="s">
        <v>135</v>
      </c>
      <c r="B10" s="287">
        <v>4645200</v>
      </c>
      <c r="C10" s="164">
        <v>-24500</v>
      </c>
      <c r="D10" s="172">
        <v>-0.01</v>
      </c>
      <c r="E10" s="173">
        <v>284200</v>
      </c>
      <c r="F10" s="168">
        <v>29400</v>
      </c>
      <c r="G10" s="172">
        <v>0.12</v>
      </c>
      <c r="H10" s="166">
        <v>9800</v>
      </c>
      <c r="I10" s="169">
        <v>-14700</v>
      </c>
      <c r="J10" s="172">
        <v>-0.6</v>
      </c>
      <c r="K10" s="165">
        <v>4939200</v>
      </c>
      <c r="L10" s="113">
        <v>-9800</v>
      </c>
      <c r="M10" s="358">
        <v>0</v>
      </c>
      <c r="N10" s="176">
        <v>4787300</v>
      </c>
      <c r="O10" s="175">
        <f t="shared" si="0"/>
        <v>0.9692460317460317</v>
      </c>
      <c r="P10" s="109">
        <f>Volume!K10</f>
        <v>88.5</v>
      </c>
      <c r="Q10" s="69">
        <f>Volume!J10</f>
        <v>87.1</v>
      </c>
      <c r="R10" s="240">
        <f t="shared" si="1"/>
        <v>43.020432</v>
      </c>
      <c r="S10" s="104">
        <f t="shared" si="2"/>
        <v>41.697383</v>
      </c>
      <c r="T10" s="110">
        <f t="shared" si="3"/>
        <v>4949000</v>
      </c>
      <c r="U10" s="104">
        <f t="shared" si="4"/>
        <v>-0.19801980198019803</v>
      </c>
      <c r="V10" s="104">
        <f t="shared" si="5"/>
        <v>40.459692</v>
      </c>
      <c r="W10" s="104">
        <f t="shared" si="6"/>
        <v>2.475382</v>
      </c>
      <c r="X10" s="104">
        <f t="shared" si="7"/>
        <v>0.085358</v>
      </c>
      <c r="Y10" s="104">
        <f t="shared" si="8"/>
        <v>43.79865</v>
      </c>
      <c r="Z10" s="240">
        <f t="shared" si="9"/>
        <v>-0.7782180000000025</v>
      </c>
    </row>
    <row r="11" spans="1:28" s="58" customFormat="1" ht="15">
      <c r="A11" s="196" t="s">
        <v>174</v>
      </c>
      <c r="B11" s="165">
        <v>8301300</v>
      </c>
      <c r="C11" s="163">
        <v>93800</v>
      </c>
      <c r="D11" s="171">
        <v>0.01</v>
      </c>
      <c r="E11" s="165">
        <v>804000</v>
      </c>
      <c r="F11" s="113">
        <v>20100</v>
      </c>
      <c r="G11" s="171">
        <v>0.03</v>
      </c>
      <c r="H11" s="165">
        <v>40200</v>
      </c>
      <c r="I11" s="113">
        <v>6700</v>
      </c>
      <c r="J11" s="171">
        <v>0.2</v>
      </c>
      <c r="K11" s="165">
        <v>9145500</v>
      </c>
      <c r="L11" s="113">
        <v>120600</v>
      </c>
      <c r="M11" s="128">
        <v>0.01</v>
      </c>
      <c r="N11" s="174">
        <v>8984700</v>
      </c>
      <c r="O11" s="175">
        <f t="shared" si="0"/>
        <v>0.9824175824175824</v>
      </c>
      <c r="P11" s="109">
        <f>Volume!K11</f>
        <v>71.75</v>
      </c>
      <c r="Q11" s="69">
        <f>Volume!J11</f>
        <v>69.5</v>
      </c>
      <c r="R11" s="240">
        <f t="shared" si="1"/>
        <v>63.561225</v>
      </c>
      <c r="S11" s="104">
        <f t="shared" si="2"/>
        <v>62.443665</v>
      </c>
      <c r="T11" s="110">
        <f t="shared" si="3"/>
        <v>9024900</v>
      </c>
      <c r="U11" s="104">
        <f t="shared" si="4"/>
        <v>1.3363028953229399</v>
      </c>
      <c r="V11" s="104">
        <f t="shared" si="5"/>
        <v>57.694035</v>
      </c>
      <c r="W11" s="104">
        <f t="shared" si="6"/>
        <v>5.5878</v>
      </c>
      <c r="X11" s="104">
        <f t="shared" si="7"/>
        <v>0.27939</v>
      </c>
      <c r="Y11" s="104">
        <f t="shared" si="8"/>
        <v>64.7536575</v>
      </c>
      <c r="Z11" s="240">
        <f t="shared" si="9"/>
        <v>-1.1924325000000024</v>
      </c>
      <c r="AA11" s="78"/>
      <c r="AB11" s="77"/>
    </row>
    <row r="12" spans="1:28" s="58" customFormat="1" ht="15">
      <c r="A12" s="196" t="s">
        <v>283</v>
      </c>
      <c r="B12" s="165">
        <v>1000800</v>
      </c>
      <c r="C12" s="163">
        <v>-5400</v>
      </c>
      <c r="D12" s="171">
        <v>-0.01</v>
      </c>
      <c r="E12" s="165">
        <v>0</v>
      </c>
      <c r="F12" s="113">
        <v>0</v>
      </c>
      <c r="G12" s="171">
        <v>0</v>
      </c>
      <c r="H12" s="165">
        <v>0</v>
      </c>
      <c r="I12" s="113">
        <v>0</v>
      </c>
      <c r="J12" s="171">
        <v>0</v>
      </c>
      <c r="K12" s="165">
        <v>1000800</v>
      </c>
      <c r="L12" s="113">
        <v>-5400</v>
      </c>
      <c r="M12" s="128">
        <v>-0.01</v>
      </c>
      <c r="N12" s="174">
        <v>973200</v>
      </c>
      <c r="O12" s="175">
        <f t="shared" si="0"/>
        <v>0.9724220623501199</v>
      </c>
      <c r="P12" s="109">
        <f>Volume!K12</f>
        <v>395.95</v>
      </c>
      <c r="Q12" s="69">
        <f>Volume!J12</f>
        <v>389.1</v>
      </c>
      <c r="R12" s="240">
        <f t="shared" si="1"/>
        <v>38.941128</v>
      </c>
      <c r="S12" s="104">
        <f t="shared" si="2"/>
        <v>37.867212</v>
      </c>
      <c r="T12" s="110">
        <f t="shared" si="3"/>
        <v>1006200</v>
      </c>
      <c r="U12" s="104">
        <f t="shared" si="4"/>
        <v>-0.5366726296958855</v>
      </c>
      <c r="V12" s="104">
        <f t="shared" si="5"/>
        <v>38.941128</v>
      </c>
      <c r="W12" s="104">
        <f t="shared" si="6"/>
        <v>0</v>
      </c>
      <c r="X12" s="104">
        <f t="shared" si="7"/>
        <v>0</v>
      </c>
      <c r="Y12" s="104">
        <f t="shared" si="8"/>
        <v>39.840489</v>
      </c>
      <c r="Z12" s="240">
        <f t="shared" si="9"/>
        <v>-0.899360999999999</v>
      </c>
      <c r="AA12" s="78"/>
      <c r="AB12" s="77"/>
    </row>
    <row r="13" spans="1:26" s="7" customFormat="1" ht="15">
      <c r="A13" s="196" t="s">
        <v>75</v>
      </c>
      <c r="B13" s="165">
        <v>3928400</v>
      </c>
      <c r="C13" s="163">
        <v>-36800</v>
      </c>
      <c r="D13" s="171">
        <v>-0.01</v>
      </c>
      <c r="E13" s="165">
        <v>354200</v>
      </c>
      <c r="F13" s="113">
        <v>4600</v>
      </c>
      <c r="G13" s="171">
        <v>0.01</v>
      </c>
      <c r="H13" s="165">
        <v>13800</v>
      </c>
      <c r="I13" s="113">
        <v>4600</v>
      </c>
      <c r="J13" s="171">
        <v>0.5</v>
      </c>
      <c r="K13" s="165">
        <v>4296400</v>
      </c>
      <c r="L13" s="113">
        <v>-27600</v>
      </c>
      <c r="M13" s="128">
        <v>-0.01</v>
      </c>
      <c r="N13" s="174">
        <v>4213600</v>
      </c>
      <c r="O13" s="175">
        <f t="shared" si="0"/>
        <v>0.9807280513918629</v>
      </c>
      <c r="P13" s="109">
        <f>Volume!K13</f>
        <v>86.75</v>
      </c>
      <c r="Q13" s="69">
        <f>Volume!J13</f>
        <v>85.7</v>
      </c>
      <c r="R13" s="240">
        <f t="shared" si="1"/>
        <v>36.820148</v>
      </c>
      <c r="S13" s="104">
        <f t="shared" si="2"/>
        <v>36.110552</v>
      </c>
      <c r="T13" s="110">
        <f t="shared" si="3"/>
        <v>4324000</v>
      </c>
      <c r="U13" s="104">
        <f t="shared" si="4"/>
        <v>-0.6382978723404255</v>
      </c>
      <c r="V13" s="104">
        <f t="shared" si="5"/>
        <v>33.666388</v>
      </c>
      <c r="W13" s="104">
        <f t="shared" si="6"/>
        <v>3.035494</v>
      </c>
      <c r="X13" s="104">
        <f t="shared" si="7"/>
        <v>0.118266</v>
      </c>
      <c r="Y13" s="104">
        <f t="shared" si="8"/>
        <v>37.5107</v>
      </c>
      <c r="Z13" s="240">
        <f t="shared" si="9"/>
        <v>-0.6905519999999967</v>
      </c>
    </row>
    <row r="14" spans="1:26" s="7" customFormat="1" ht="15">
      <c r="A14" s="196" t="s">
        <v>88</v>
      </c>
      <c r="B14" s="287">
        <v>20941000</v>
      </c>
      <c r="C14" s="164">
        <v>-1152400</v>
      </c>
      <c r="D14" s="172">
        <v>-0.05</v>
      </c>
      <c r="E14" s="173">
        <v>3766800</v>
      </c>
      <c r="F14" s="168">
        <v>-116100</v>
      </c>
      <c r="G14" s="172">
        <v>-0.03</v>
      </c>
      <c r="H14" s="166">
        <v>430000</v>
      </c>
      <c r="I14" s="169">
        <v>-8600</v>
      </c>
      <c r="J14" s="172">
        <v>-0.02</v>
      </c>
      <c r="K14" s="165">
        <v>25137800</v>
      </c>
      <c r="L14" s="113">
        <v>-1277100</v>
      </c>
      <c r="M14" s="358">
        <v>-0.05</v>
      </c>
      <c r="N14" s="176">
        <v>23628500</v>
      </c>
      <c r="O14" s="175">
        <f t="shared" si="0"/>
        <v>0.9399589462880602</v>
      </c>
      <c r="P14" s="109">
        <f>Volume!K14</f>
        <v>59.05</v>
      </c>
      <c r="Q14" s="69">
        <f>Volume!J14</f>
        <v>56.1</v>
      </c>
      <c r="R14" s="240">
        <f t="shared" si="1"/>
        <v>141.023058</v>
      </c>
      <c r="S14" s="104">
        <f t="shared" si="2"/>
        <v>132.555885</v>
      </c>
      <c r="T14" s="110">
        <f t="shared" si="3"/>
        <v>26414900</v>
      </c>
      <c r="U14" s="104">
        <f t="shared" si="4"/>
        <v>-4.834771284388735</v>
      </c>
      <c r="V14" s="104">
        <f t="shared" si="5"/>
        <v>117.47901</v>
      </c>
      <c r="W14" s="104">
        <f t="shared" si="6"/>
        <v>21.131748</v>
      </c>
      <c r="X14" s="104">
        <f t="shared" si="7"/>
        <v>2.4123</v>
      </c>
      <c r="Y14" s="104">
        <f t="shared" si="8"/>
        <v>155.9799845</v>
      </c>
      <c r="Z14" s="240">
        <f t="shared" si="9"/>
        <v>-14.956926500000009</v>
      </c>
    </row>
    <row r="15" spans="1:28" s="58" customFormat="1" ht="15">
      <c r="A15" s="196" t="s">
        <v>136</v>
      </c>
      <c r="B15" s="165">
        <v>39317350</v>
      </c>
      <c r="C15" s="163">
        <v>-133700</v>
      </c>
      <c r="D15" s="171">
        <v>0</v>
      </c>
      <c r="E15" s="165">
        <v>9282600</v>
      </c>
      <c r="F15" s="113">
        <v>1079150</v>
      </c>
      <c r="G15" s="171">
        <v>0.13</v>
      </c>
      <c r="H15" s="165">
        <v>1566200</v>
      </c>
      <c r="I15" s="113">
        <v>105050</v>
      </c>
      <c r="J15" s="171">
        <v>0.07</v>
      </c>
      <c r="K15" s="165">
        <v>50166150</v>
      </c>
      <c r="L15" s="113">
        <v>1050500</v>
      </c>
      <c r="M15" s="128">
        <v>0.02</v>
      </c>
      <c r="N15" s="174">
        <v>48418500</v>
      </c>
      <c r="O15" s="175">
        <f t="shared" si="0"/>
        <v>0.9651627641347801</v>
      </c>
      <c r="P15" s="109">
        <f>Volume!K15</f>
        <v>48.7</v>
      </c>
      <c r="Q15" s="69">
        <f>Volume!J15</f>
        <v>47.6</v>
      </c>
      <c r="R15" s="240">
        <f t="shared" si="1"/>
        <v>238.790874</v>
      </c>
      <c r="S15" s="104">
        <f t="shared" si="2"/>
        <v>230.47206</v>
      </c>
      <c r="T15" s="110">
        <f t="shared" si="3"/>
        <v>49115650</v>
      </c>
      <c r="U15" s="104">
        <f t="shared" si="4"/>
        <v>2.1388294769589735</v>
      </c>
      <c r="V15" s="104">
        <f t="shared" si="5"/>
        <v>187.150586</v>
      </c>
      <c r="W15" s="104">
        <f t="shared" si="6"/>
        <v>44.185176</v>
      </c>
      <c r="X15" s="104">
        <f t="shared" si="7"/>
        <v>7.455112</v>
      </c>
      <c r="Y15" s="104">
        <f t="shared" si="8"/>
        <v>239.1932155</v>
      </c>
      <c r="Z15" s="240">
        <f t="shared" si="9"/>
        <v>-0.4023415000000057</v>
      </c>
      <c r="AA15" s="78"/>
      <c r="AB15" s="77"/>
    </row>
    <row r="16" spans="1:28" s="58" customFormat="1" ht="15">
      <c r="A16" s="196" t="s">
        <v>157</v>
      </c>
      <c r="B16" s="165">
        <v>696500</v>
      </c>
      <c r="C16" s="163">
        <v>-96250</v>
      </c>
      <c r="D16" s="171">
        <v>-0.12</v>
      </c>
      <c r="E16" s="165">
        <v>0</v>
      </c>
      <c r="F16" s="113">
        <v>0</v>
      </c>
      <c r="G16" s="171">
        <v>0</v>
      </c>
      <c r="H16" s="165">
        <v>350</v>
      </c>
      <c r="I16" s="113">
        <v>0</v>
      </c>
      <c r="J16" s="171">
        <v>0</v>
      </c>
      <c r="K16" s="165">
        <v>696850</v>
      </c>
      <c r="L16" s="113">
        <v>-96250</v>
      </c>
      <c r="M16" s="128">
        <v>-0.12</v>
      </c>
      <c r="N16" s="174">
        <v>695800</v>
      </c>
      <c r="O16" s="175">
        <f t="shared" si="0"/>
        <v>0.9984932194876946</v>
      </c>
      <c r="P16" s="109">
        <f>Volume!K16</f>
        <v>752.2</v>
      </c>
      <c r="Q16" s="69">
        <f>Volume!J16</f>
        <v>749.25</v>
      </c>
      <c r="R16" s="240">
        <f t="shared" si="1"/>
        <v>52.21148625</v>
      </c>
      <c r="S16" s="104">
        <f t="shared" si="2"/>
        <v>52.132815</v>
      </c>
      <c r="T16" s="110">
        <f t="shared" si="3"/>
        <v>793100</v>
      </c>
      <c r="U16" s="104">
        <f t="shared" si="4"/>
        <v>-12.135922330097088</v>
      </c>
      <c r="V16" s="104">
        <f t="shared" si="5"/>
        <v>52.1852625</v>
      </c>
      <c r="W16" s="104">
        <f t="shared" si="6"/>
        <v>0</v>
      </c>
      <c r="X16" s="104">
        <f t="shared" si="7"/>
        <v>0.02622375</v>
      </c>
      <c r="Y16" s="104">
        <f t="shared" si="8"/>
        <v>59.656982</v>
      </c>
      <c r="Z16" s="240">
        <f t="shared" si="9"/>
        <v>-7.445495749999999</v>
      </c>
      <c r="AA16" s="78"/>
      <c r="AB16" s="77"/>
    </row>
    <row r="17" spans="1:28" s="58" customFormat="1" ht="15">
      <c r="A17" s="196" t="s">
        <v>193</v>
      </c>
      <c r="B17" s="165">
        <v>989900</v>
      </c>
      <c r="C17" s="163">
        <v>-12100</v>
      </c>
      <c r="D17" s="171">
        <v>-0.01</v>
      </c>
      <c r="E17" s="165">
        <v>12300</v>
      </c>
      <c r="F17" s="113">
        <v>-16100</v>
      </c>
      <c r="G17" s="171">
        <v>-0.57</v>
      </c>
      <c r="H17" s="165">
        <v>3400</v>
      </c>
      <c r="I17" s="113">
        <v>300</v>
      </c>
      <c r="J17" s="171">
        <v>0.1</v>
      </c>
      <c r="K17" s="165">
        <v>1005600</v>
      </c>
      <c r="L17" s="113">
        <v>-27900</v>
      </c>
      <c r="M17" s="128">
        <v>-0.03</v>
      </c>
      <c r="N17" s="174">
        <v>998300</v>
      </c>
      <c r="O17" s="175">
        <f t="shared" si="0"/>
        <v>0.9927406523468576</v>
      </c>
      <c r="P17" s="109">
        <f>Volume!K17</f>
        <v>3009.75</v>
      </c>
      <c r="Q17" s="69">
        <f>Volume!J17</f>
        <v>3060.8</v>
      </c>
      <c r="R17" s="240">
        <f t="shared" si="1"/>
        <v>307.794048</v>
      </c>
      <c r="S17" s="104">
        <f t="shared" si="2"/>
        <v>305.559664</v>
      </c>
      <c r="T17" s="110">
        <f t="shared" si="3"/>
        <v>1033500</v>
      </c>
      <c r="U17" s="104">
        <f t="shared" si="4"/>
        <v>-2.699564586357039</v>
      </c>
      <c r="V17" s="104">
        <f t="shared" si="5"/>
        <v>302.988592</v>
      </c>
      <c r="W17" s="104">
        <f t="shared" si="6"/>
        <v>3.764784</v>
      </c>
      <c r="X17" s="104">
        <f t="shared" si="7"/>
        <v>1.040672</v>
      </c>
      <c r="Y17" s="104">
        <f t="shared" si="8"/>
        <v>311.0576625</v>
      </c>
      <c r="Z17" s="240">
        <f t="shared" si="9"/>
        <v>-3.263614500000017</v>
      </c>
      <c r="AA17" s="78"/>
      <c r="AB17" s="77"/>
    </row>
    <row r="18" spans="1:28" s="58" customFormat="1" ht="15">
      <c r="A18" s="196" t="s">
        <v>284</v>
      </c>
      <c r="B18" s="165">
        <v>8850200</v>
      </c>
      <c r="C18" s="163">
        <v>-108300</v>
      </c>
      <c r="D18" s="171">
        <v>-0.01</v>
      </c>
      <c r="E18" s="165">
        <v>923400</v>
      </c>
      <c r="F18" s="113">
        <v>59850</v>
      </c>
      <c r="G18" s="171">
        <v>0.07</v>
      </c>
      <c r="H18" s="165">
        <v>54150</v>
      </c>
      <c r="I18" s="113">
        <v>5700</v>
      </c>
      <c r="J18" s="171">
        <v>0.12</v>
      </c>
      <c r="K18" s="165">
        <v>9827750</v>
      </c>
      <c r="L18" s="113">
        <v>-42750</v>
      </c>
      <c r="M18" s="128">
        <v>0</v>
      </c>
      <c r="N18" s="174">
        <v>8854000</v>
      </c>
      <c r="O18" s="175">
        <f t="shared" si="0"/>
        <v>0.9009183180280329</v>
      </c>
      <c r="P18" s="109">
        <f>Volume!K18</f>
        <v>152.85</v>
      </c>
      <c r="Q18" s="69">
        <f>Volume!J18</f>
        <v>142.85</v>
      </c>
      <c r="R18" s="240">
        <f t="shared" si="1"/>
        <v>140.38940875</v>
      </c>
      <c r="S18" s="104">
        <f t="shared" si="2"/>
        <v>126.47939</v>
      </c>
      <c r="T18" s="110">
        <f t="shared" si="3"/>
        <v>9870500</v>
      </c>
      <c r="U18" s="104">
        <f t="shared" si="4"/>
        <v>-0.43310875842155916</v>
      </c>
      <c r="V18" s="104">
        <f t="shared" si="5"/>
        <v>126.425107</v>
      </c>
      <c r="W18" s="104">
        <f t="shared" si="6"/>
        <v>13.190769</v>
      </c>
      <c r="X18" s="104">
        <f t="shared" si="7"/>
        <v>0.77353275</v>
      </c>
      <c r="Y18" s="104">
        <f t="shared" si="8"/>
        <v>150.8705925</v>
      </c>
      <c r="Z18" s="240">
        <f t="shared" si="9"/>
        <v>-10.481183749999985</v>
      </c>
      <c r="AA18" s="78"/>
      <c r="AB18" s="77"/>
    </row>
    <row r="19" spans="1:26" s="8" customFormat="1" ht="15">
      <c r="A19" s="196" t="s">
        <v>285</v>
      </c>
      <c r="B19" s="165">
        <v>14836800</v>
      </c>
      <c r="C19" s="163">
        <v>-112800</v>
      </c>
      <c r="D19" s="171">
        <v>-0.01</v>
      </c>
      <c r="E19" s="165">
        <v>1804800</v>
      </c>
      <c r="F19" s="113">
        <v>132000</v>
      </c>
      <c r="G19" s="171">
        <v>0.08</v>
      </c>
      <c r="H19" s="165">
        <v>194400</v>
      </c>
      <c r="I19" s="113">
        <v>12000</v>
      </c>
      <c r="J19" s="171">
        <v>0.07</v>
      </c>
      <c r="K19" s="165">
        <v>16836000</v>
      </c>
      <c r="L19" s="113">
        <v>31200</v>
      </c>
      <c r="M19" s="128">
        <v>0</v>
      </c>
      <c r="N19" s="174">
        <v>15208800</v>
      </c>
      <c r="O19" s="175">
        <f t="shared" si="0"/>
        <v>0.9033499643620813</v>
      </c>
      <c r="P19" s="109">
        <f>Volume!K19</f>
        <v>64.2</v>
      </c>
      <c r="Q19" s="69">
        <f>Volume!J19</f>
        <v>61.2</v>
      </c>
      <c r="R19" s="240">
        <f t="shared" si="1"/>
        <v>103.03632</v>
      </c>
      <c r="S19" s="104">
        <f t="shared" si="2"/>
        <v>93.077856</v>
      </c>
      <c r="T19" s="110">
        <f t="shared" si="3"/>
        <v>16804800</v>
      </c>
      <c r="U19" s="104">
        <f t="shared" si="4"/>
        <v>0.1856612396458155</v>
      </c>
      <c r="V19" s="104">
        <f t="shared" si="5"/>
        <v>90.801216</v>
      </c>
      <c r="W19" s="104">
        <f t="shared" si="6"/>
        <v>11.045376</v>
      </c>
      <c r="X19" s="104">
        <f t="shared" si="7"/>
        <v>1.189728</v>
      </c>
      <c r="Y19" s="104">
        <f t="shared" si="8"/>
        <v>107.886816</v>
      </c>
      <c r="Z19" s="240">
        <f t="shared" si="9"/>
        <v>-4.850495999999993</v>
      </c>
    </row>
    <row r="20" spans="1:26" s="8" customFormat="1" ht="15">
      <c r="A20" s="196" t="s">
        <v>76</v>
      </c>
      <c r="B20" s="165">
        <v>6914600</v>
      </c>
      <c r="C20" s="163">
        <v>-166600</v>
      </c>
      <c r="D20" s="171">
        <v>-0.02</v>
      </c>
      <c r="E20" s="165">
        <v>141400</v>
      </c>
      <c r="F20" s="113">
        <v>11200</v>
      </c>
      <c r="G20" s="171">
        <v>0.09</v>
      </c>
      <c r="H20" s="165">
        <v>1400</v>
      </c>
      <c r="I20" s="113">
        <v>0</v>
      </c>
      <c r="J20" s="171">
        <v>0</v>
      </c>
      <c r="K20" s="165">
        <v>7057400</v>
      </c>
      <c r="L20" s="113">
        <v>-155400</v>
      </c>
      <c r="M20" s="128">
        <v>-0.02</v>
      </c>
      <c r="N20" s="174">
        <v>7007000</v>
      </c>
      <c r="O20" s="175">
        <f t="shared" si="0"/>
        <v>0.9928585598095616</v>
      </c>
      <c r="P20" s="109">
        <f>Volume!K20</f>
        <v>241.5</v>
      </c>
      <c r="Q20" s="69">
        <f>Volume!J20</f>
        <v>239.15</v>
      </c>
      <c r="R20" s="240">
        <f t="shared" si="1"/>
        <v>168.777721</v>
      </c>
      <c r="S20" s="104">
        <f t="shared" si="2"/>
        <v>167.572405</v>
      </c>
      <c r="T20" s="110">
        <f t="shared" si="3"/>
        <v>7212800</v>
      </c>
      <c r="U20" s="104">
        <f t="shared" si="4"/>
        <v>-2.154503105590062</v>
      </c>
      <c r="V20" s="104">
        <f t="shared" si="5"/>
        <v>165.362659</v>
      </c>
      <c r="W20" s="104">
        <f t="shared" si="6"/>
        <v>3.381581</v>
      </c>
      <c r="X20" s="104">
        <f t="shared" si="7"/>
        <v>0.033481</v>
      </c>
      <c r="Y20" s="104">
        <f t="shared" si="8"/>
        <v>174.18912</v>
      </c>
      <c r="Z20" s="240">
        <f t="shared" si="9"/>
        <v>-5.411398999999989</v>
      </c>
    </row>
    <row r="21" spans="1:28" s="58" customFormat="1" ht="15">
      <c r="A21" s="196" t="s">
        <v>77</v>
      </c>
      <c r="B21" s="165">
        <v>8603200</v>
      </c>
      <c r="C21" s="163">
        <v>300200</v>
      </c>
      <c r="D21" s="171">
        <v>0.04</v>
      </c>
      <c r="E21" s="165">
        <v>524400</v>
      </c>
      <c r="F21" s="113">
        <v>45600</v>
      </c>
      <c r="G21" s="171">
        <v>0.1</v>
      </c>
      <c r="H21" s="165">
        <v>79800</v>
      </c>
      <c r="I21" s="113">
        <v>19000</v>
      </c>
      <c r="J21" s="171">
        <v>0.31</v>
      </c>
      <c r="K21" s="165">
        <v>9207400</v>
      </c>
      <c r="L21" s="113">
        <v>364800</v>
      </c>
      <c r="M21" s="128">
        <v>0.04</v>
      </c>
      <c r="N21" s="174">
        <v>9055400</v>
      </c>
      <c r="O21" s="175">
        <f t="shared" si="0"/>
        <v>0.9834915394139496</v>
      </c>
      <c r="P21" s="109">
        <f>Volume!K21</f>
        <v>192.3</v>
      </c>
      <c r="Q21" s="69">
        <f>Volume!J21</f>
        <v>187.35</v>
      </c>
      <c r="R21" s="240">
        <f t="shared" si="1"/>
        <v>172.500639</v>
      </c>
      <c r="S21" s="104">
        <f t="shared" si="2"/>
        <v>169.652919</v>
      </c>
      <c r="T21" s="110">
        <f t="shared" si="3"/>
        <v>8842600</v>
      </c>
      <c r="U21" s="104">
        <f t="shared" si="4"/>
        <v>4.125483455092393</v>
      </c>
      <c r="V21" s="104">
        <f t="shared" si="5"/>
        <v>161.180952</v>
      </c>
      <c r="W21" s="104">
        <f t="shared" si="6"/>
        <v>9.824634</v>
      </c>
      <c r="X21" s="104">
        <f t="shared" si="7"/>
        <v>1.495053</v>
      </c>
      <c r="Y21" s="104">
        <f t="shared" si="8"/>
        <v>170.043198</v>
      </c>
      <c r="Z21" s="240">
        <f t="shared" si="9"/>
        <v>2.457441000000017</v>
      </c>
      <c r="AA21" s="78"/>
      <c r="AB21" s="77"/>
    </row>
    <row r="22" spans="1:26" s="7" customFormat="1" ht="15">
      <c r="A22" s="196" t="s">
        <v>286</v>
      </c>
      <c r="B22" s="287">
        <v>1937250</v>
      </c>
      <c r="C22" s="164">
        <v>-256200</v>
      </c>
      <c r="D22" s="172">
        <v>-0.12</v>
      </c>
      <c r="E22" s="173">
        <v>3150</v>
      </c>
      <c r="F22" s="168">
        <v>-5250</v>
      </c>
      <c r="G22" s="172">
        <v>-0.63</v>
      </c>
      <c r="H22" s="166">
        <v>0</v>
      </c>
      <c r="I22" s="169">
        <v>0</v>
      </c>
      <c r="J22" s="172">
        <v>0</v>
      </c>
      <c r="K22" s="165">
        <v>1940400</v>
      </c>
      <c r="L22" s="113">
        <v>-261450</v>
      </c>
      <c r="M22" s="358">
        <v>-0.12</v>
      </c>
      <c r="N22" s="176">
        <v>1922550</v>
      </c>
      <c r="O22" s="175">
        <f t="shared" si="0"/>
        <v>0.9908008658008658</v>
      </c>
      <c r="P22" s="109">
        <f>Volume!K22</f>
        <v>218.5</v>
      </c>
      <c r="Q22" s="69">
        <f>Volume!J22</f>
        <v>215.65</v>
      </c>
      <c r="R22" s="240">
        <f t="shared" si="1"/>
        <v>41.844726</v>
      </c>
      <c r="S22" s="104">
        <f t="shared" si="2"/>
        <v>41.45979075</v>
      </c>
      <c r="T22" s="110">
        <f t="shared" si="3"/>
        <v>2201850</v>
      </c>
      <c r="U22" s="104">
        <f t="shared" si="4"/>
        <v>-11.874105865522175</v>
      </c>
      <c r="V22" s="104">
        <f t="shared" si="5"/>
        <v>41.77679625</v>
      </c>
      <c r="W22" s="104">
        <f t="shared" si="6"/>
        <v>0.06792975</v>
      </c>
      <c r="X22" s="104">
        <f t="shared" si="7"/>
        <v>0</v>
      </c>
      <c r="Y22" s="104">
        <f t="shared" si="8"/>
        <v>48.1104225</v>
      </c>
      <c r="Z22" s="240">
        <f t="shared" si="9"/>
        <v>-6.265696499999997</v>
      </c>
    </row>
    <row r="23" spans="1:26" s="7" customFormat="1" ht="15">
      <c r="A23" s="196" t="s">
        <v>34</v>
      </c>
      <c r="B23" s="287">
        <v>734525</v>
      </c>
      <c r="C23" s="164">
        <v>-27775</v>
      </c>
      <c r="D23" s="172">
        <v>-0.04</v>
      </c>
      <c r="E23" s="173">
        <v>825</v>
      </c>
      <c r="F23" s="168">
        <v>0</v>
      </c>
      <c r="G23" s="172">
        <v>0</v>
      </c>
      <c r="H23" s="166">
        <v>1100</v>
      </c>
      <c r="I23" s="169">
        <v>0</v>
      </c>
      <c r="J23" s="172">
        <v>0</v>
      </c>
      <c r="K23" s="165">
        <v>736450</v>
      </c>
      <c r="L23" s="113">
        <v>-27775</v>
      </c>
      <c r="M23" s="358">
        <v>-0.04</v>
      </c>
      <c r="N23" s="176">
        <v>730400</v>
      </c>
      <c r="O23" s="175">
        <f t="shared" si="0"/>
        <v>0.9917849141150112</v>
      </c>
      <c r="P23" s="109">
        <f>Volume!K23</f>
        <v>1676.6</v>
      </c>
      <c r="Q23" s="69">
        <f>Volume!J23</f>
        <v>1596.7</v>
      </c>
      <c r="R23" s="240">
        <f t="shared" si="1"/>
        <v>117.5889715</v>
      </c>
      <c r="S23" s="104">
        <f t="shared" si="2"/>
        <v>116.622968</v>
      </c>
      <c r="T23" s="110">
        <f t="shared" si="3"/>
        <v>764225</v>
      </c>
      <c r="U23" s="104">
        <f t="shared" si="4"/>
        <v>-3.634400863620007</v>
      </c>
      <c r="V23" s="104">
        <f t="shared" si="5"/>
        <v>117.28160675</v>
      </c>
      <c r="W23" s="104">
        <f t="shared" si="6"/>
        <v>0.13172775</v>
      </c>
      <c r="X23" s="104">
        <f t="shared" si="7"/>
        <v>0.175637</v>
      </c>
      <c r="Y23" s="104">
        <f t="shared" si="8"/>
        <v>128.1299635</v>
      </c>
      <c r="Z23" s="240">
        <f t="shared" si="9"/>
        <v>-10.540992000000003</v>
      </c>
    </row>
    <row r="24" spans="1:28" s="58" customFormat="1" ht="15">
      <c r="A24" s="196" t="s">
        <v>287</v>
      </c>
      <c r="B24" s="165">
        <v>408000</v>
      </c>
      <c r="C24" s="163">
        <v>-53500</v>
      </c>
      <c r="D24" s="171">
        <v>-0.12</v>
      </c>
      <c r="E24" s="165">
        <v>3250</v>
      </c>
      <c r="F24" s="113">
        <v>-1000</v>
      </c>
      <c r="G24" s="171">
        <v>-0.24</v>
      </c>
      <c r="H24" s="165">
        <v>0</v>
      </c>
      <c r="I24" s="113">
        <v>0</v>
      </c>
      <c r="J24" s="171">
        <v>0</v>
      </c>
      <c r="K24" s="165">
        <v>411250</v>
      </c>
      <c r="L24" s="113">
        <v>-54500</v>
      </c>
      <c r="M24" s="128">
        <v>-0.12</v>
      </c>
      <c r="N24" s="174">
        <v>406000</v>
      </c>
      <c r="O24" s="175">
        <f t="shared" si="0"/>
        <v>0.9872340425531915</v>
      </c>
      <c r="P24" s="109">
        <f>Volume!K24</f>
        <v>1218.05</v>
      </c>
      <c r="Q24" s="69">
        <f>Volume!J24</f>
        <v>1178.7</v>
      </c>
      <c r="R24" s="240">
        <f t="shared" si="1"/>
        <v>48.4740375</v>
      </c>
      <c r="S24" s="104">
        <f t="shared" si="2"/>
        <v>47.85522</v>
      </c>
      <c r="T24" s="110">
        <f t="shared" si="3"/>
        <v>465750</v>
      </c>
      <c r="U24" s="104">
        <f t="shared" si="4"/>
        <v>-11.701556629092861</v>
      </c>
      <c r="V24" s="104">
        <f t="shared" si="5"/>
        <v>48.09096</v>
      </c>
      <c r="W24" s="104">
        <f t="shared" si="6"/>
        <v>0.3830775</v>
      </c>
      <c r="X24" s="104">
        <f t="shared" si="7"/>
        <v>0</v>
      </c>
      <c r="Y24" s="104">
        <f t="shared" si="8"/>
        <v>56.73067875</v>
      </c>
      <c r="Z24" s="240">
        <f t="shared" si="9"/>
        <v>-8.256641250000001</v>
      </c>
      <c r="AA24" s="78"/>
      <c r="AB24" s="77"/>
    </row>
    <row r="25" spans="1:28" s="58" customFormat="1" ht="15">
      <c r="A25" s="196" t="s">
        <v>137</v>
      </c>
      <c r="B25" s="165">
        <v>5996000</v>
      </c>
      <c r="C25" s="163">
        <v>751000</v>
      </c>
      <c r="D25" s="171">
        <v>0.14</v>
      </c>
      <c r="E25" s="165">
        <v>34000</v>
      </c>
      <c r="F25" s="113">
        <v>9000</v>
      </c>
      <c r="G25" s="171">
        <v>0.36</v>
      </c>
      <c r="H25" s="165">
        <v>9000</v>
      </c>
      <c r="I25" s="113">
        <v>3000</v>
      </c>
      <c r="J25" s="171">
        <v>0.5</v>
      </c>
      <c r="K25" s="165">
        <v>6039000</v>
      </c>
      <c r="L25" s="113">
        <v>763000</v>
      </c>
      <c r="M25" s="128">
        <v>0.14</v>
      </c>
      <c r="N25" s="174">
        <v>6012000</v>
      </c>
      <c r="O25" s="175">
        <f t="shared" si="0"/>
        <v>0.9955290611028316</v>
      </c>
      <c r="P25" s="109">
        <f>Volume!K25</f>
        <v>362</v>
      </c>
      <c r="Q25" s="69">
        <f>Volume!J25</f>
        <v>352.75</v>
      </c>
      <c r="R25" s="240">
        <f t="shared" si="1"/>
        <v>213.025725</v>
      </c>
      <c r="S25" s="104">
        <f t="shared" si="2"/>
        <v>212.0733</v>
      </c>
      <c r="T25" s="110">
        <f t="shared" si="3"/>
        <v>5276000</v>
      </c>
      <c r="U25" s="104">
        <f t="shared" si="4"/>
        <v>14.461713419257013</v>
      </c>
      <c r="V25" s="104">
        <f t="shared" si="5"/>
        <v>211.5089</v>
      </c>
      <c r="W25" s="104">
        <f t="shared" si="6"/>
        <v>1.19935</v>
      </c>
      <c r="X25" s="104">
        <f t="shared" si="7"/>
        <v>0.317475</v>
      </c>
      <c r="Y25" s="104">
        <f t="shared" si="8"/>
        <v>190.9912</v>
      </c>
      <c r="Z25" s="240">
        <f t="shared" si="9"/>
        <v>22.034525000000002</v>
      </c>
      <c r="AA25" s="78"/>
      <c r="AB25" s="77"/>
    </row>
    <row r="26" spans="1:26" s="7" customFormat="1" ht="15">
      <c r="A26" s="196" t="s">
        <v>233</v>
      </c>
      <c r="B26" s="165">
        <v>9310000</v>
      </c>
      <c r="C26" s="163">
        <v>-407000</v>
      </c>
      <c r="D26" s="171">
        <v>-0.04</v>
      </c>
      <c r="E26" s="165">
        <v>282000</v>
      </c>
      <c r="F26" s="113">
        <v>26000</v>
      </c>
      <c r="G26" s="171">
        <v>0.1</v>
      </c>
      <c r="H26" s="165">
        <v>78000</v>
      </c>
      <c r="I26" s="113">
        <v>10000</v>
      </c>
      <c r="J26" s="171">
        <v>0.15</v>
      </c>
      <c r="K26" s="165">
        <v>9670000</v>
      </c>
      <c r="L26" s="113">
        <v>-371000</v>
      </c>
      <c r="M26" s="128">
        <v>-0.04</v>
      </c>
      <c r="N26" s="174">
        <v>9469000</v>
      </c>
      <c r="O26" s="175">
        <f t="shared" si="0"/>
        <v>0.9792140641158221</v>
      </c>
      <c r="P26" s="109">
        <f>Volume!K26</f>
        <v>766.65</v>
      </c>
      <c r="Q26" s="69">
        <f>Volume!J26</f>
        <v>752</v>
      </c>
      <c r="R26" s="240">
        <f t="shared" si="1"/>
        <v>727.184</v>
      </c>
      <c r="S26" s="104">
        <f t="shared" si="2"/>
        <v>712.0688</v>
      </c>
      <c r="T26" s="110">
        <f t="shared" si="3"/>
        <v>10041000</v>
      </c>
      <c r="U26" s="104">
        <f t="shared" si="4"/>
        <v>-3.6948511104471664</v>
      </c>
      <c r="V26" s="104">
        <f t="shared" si="5"/>
        <v>700.112</v>
      </c>
      <c r="W26" s="104">
        <f t="shared" si="6"/>
        <v>21.2064</v>
      </c>
      <c r="X26" s="104">
        <f t="shared" si="7"/>
        <v>5.8656</v>
      </c>
      <c r="Y26" s="104">
        <f t="shared" si="8"/>
        <v>769.793265</v>
      </c>
      <c r="Z26" s="240">
        <f t="shared" si="9"/>
        <v>-42.60926500000005</v>
      </c>
    </row>
    <row r="27" spans="1:26" s="7" customFormat="1" ht="15">
      <c r="A27" s="196" t="s">
        <v>1</v>
      </c>
      <c r="B27" s="287">
        <v>1755600</v>
      </c>
      <c r="C27" s="164">
        <v>-134550</v>
      </c>
      <c r="D27" s="172">
        <v>-0.07</v>
      </c>
      <c r="E27" s="173">
        <v>38100</v>
      </c>
      <c r="F27" s="168">
        <v>-3900</v>
      </c>
      <c r="G27" s="172">
        <v>-0.09</v>
      </c>
      <c r="H27" s="166">
        <v>1800</v>
      </c>
      <c r="I27" s="169">
        <v>0</v>
      </c>
      <c r="J27" s="172">
        <v>0</v>
      </c>
      <c r="K27" s="165">
        <v>1795500</v>
      </c>
      <c r="L27" s="113">
        <v>-138450</v>
      </c>
      <c r="M27" s="358">
        <v>-0.07</v>
      </c>
      <c r="N27" s="176">
        <v>1776000</v>
      </c>
      <c r="O27" s="175">
        <f t="shared" si="0"/>
        <v>0.9891395154553049</v>
      </c>
      <c r="P27" s="109">
        <f>Volume!K27</f>
        <v>2509.55</v>
      </c>
      <c r="Q27" s="69">
        <f>Volume!J27</f>
        <v>2505.9</v>
      </c>
      <c r="R27" s="240">
        <f t="shared" si="1"/>
        <v>449.934345</v>
      </c>
      <c r="S27" s="104">
        <f t="shared" si="2"/>
        <v>445.04784</v>
      </c>
      <c r="T27" s="110">
        <f t="shared" si="3"/>
        <v>1933950</v>
      </c>
      <c r="U27" s="104">
        <f t="shared" si="4"/>
        <v>-7.158923446831614</v>
      </c>
      <c r="V27" s="104">
        <f t="shared" si="5"/>
        <v>439.935804</v>
      </c>
      <c r="W27" s="104">
        <f t="shared" si="6"/>
        <v>9.547479</v>
      </c>
      <c r="X27" s="104">
        <f t="shared" si="7"/>
        <v>0.451062</v>
      </c>
      <c r="Y27" s="104">
        <f t="shared" si="8"/>
        <v>485.33442225</v>
      </c>
      <c r="Z27" s="240">
        <f t="shared" si="9"/>
        <v>-35.40007724999998</v>
      </c>
    </row>
    <row r="28" spans="1:26" s="7" customFormat="1" ht="15">
      <c r="A28" s="196" t="s">
        <v>158</v>
      </c>
      <c r="B28" s="287">
        <v>3444700</v>
      </c>
      <c r="C28" s="164">
        <v>87400</v>
      </c>
      <c r="D28" s="172">
        <v>0.03</v>
      </c>
      <c r="E28" s="173">
        <v>172900</v>
      </c>
      <c r="F28" s="168">
        <v>3800</v>
      </c>
      <c r="G28" s="172">
        <v>0.02</v>
      </c>
      <c r="H28" s="166">
        <v>64600</v>
      </c>
      <c r="I28" s="169">
        <v>0</v>
      </c>
      <c r="J28" s="172">
        <v>0</v>
      </c>
      <c r="K28" s="165">
        <v>3682200</v>
      </c>
      <c r="L28" s="113">
        <v>91200</v>
      </c>
      <c r="M28" s="358">
        <v>0.03</v>
      </c>
      <c r="N28" s="176">
        <v>3608100</v>
      </c>
      <c r="O28" s="175">
        <f t="shared" si="0"/>
        <v>0.9798761609907121</v>
      </c>
      <c r="P28" s="109">
        <f>Volume!K28</f>
        <v>121.45</v>
      </c>
      <c r="Q28" s="69">
        <f>Volume!J28</f>
        <v>119.2</v>
      </c>
      <c r="R28" s="240">
        <f t="shared" si="1"/>
        <v>43.891824</v>
      </c>
      <c r="S28" s="104">
        <f t="shared" si="2"/>
        <v>43.008552</v>
      </c>
      <c r="T28" s="110">
        <f t="shared" si="3"/>
        <v>3591000</v>
      </c>
      <c r="U28" s="104">
        <f t="shared" si="4"/>
        <v>2.5396825396825395</v>
      </c>
      <c r="V28" s="104">
        <f t="shared" si="5"/>
        <v>41.060824</v>
      </c>
      <c r="W28" s="104">
        <f t="shared" si="6"/>
        <v>2.060968</v>
      </c>
      <c r="X28" s="104">
        <f t="shared" si="7"/>
        <v>0.770032</v>
      </c>
      <c r="Y28" s="104">
        <f t="shared" si="8"/>
        <v>43.612695</v>
      </c>
      <c r="Z28" s="240">
        <f t="shared" si="9"/>
        <v>0.2791289999999975</v>
      </c>
    </row>
    <row r="29" spans="1:28" s="58" customFormat="1" ht="15">
      <c r="A29" s="196" t="s">
        <v>288</v>
      </c>
      <c r="B29" s="165">
        <v>817500</v>
      </c>
      <c r="C29" s="163">
        <v>90300</v>
      </c>
      <c r="D29" s="171">
        <v>0.12</v>
      </c>
      <c r="E29" s="165">
        <v>600</v>
      </c>
      <c r="F29" s="113">
        <v>0</v>
      </c>
      <c r="G29" s="171">
        <v>0</v>
      </c>
      <c r="H29" s="165">
        <v>0</v>
      </c>
      <c r="I29" s="113">
        <v>0</v>
      </c>
      <c r="J29" s="171">
        <v>0</v>
      </c>
      <c r="K29" s="165">
        <v>818100</v>
      </c>
      <c r="L29" s="113">
        <v>90300</v>
      </c>
      <c r="M29" s="128">
        <v>0.12</v>
      </c>
      <c r="N29" s="174">
        <v>807900</v>
      </c>
      <c r="O29" s="175">
        <f t="shared" si="0"/>
        <v>0.9875320865419875</v>
      </c>
      <c r="P29" s="109">
        <f>Volume!K29</f>
        <v>653.05</v>
      </c>
      <c r="Q29" s="69">
        <f>Volume!J29</f>
        <v>642.75</v>
      </c>
      <c r="R29" s="240">
        <f t="shared" si="1"/>
        <v>52.5833775</v>
      </c>
      <c r="S29" s="104">
        <f t="shared" si="2"/>
        <v>51.9277725</v>
      </c>
      <c r="T29" s="110">
        <f t="shared" si="3"/>
        <v>727800</v>
      </c>
      <c r="U29" s="104">
        <f t="shared" si="4"/>
        <v>12.407254740313272</v>
      </c>
      <c r="V29" s="104">
        <f t="shared" si="5"/>
        <v>52.5448125</v>
      </c>
      <c r="W29" s="104">
        <f t="shared" si="6"/>
        <v>0.038565</v>
      </c>
      <c r="X29" s="104">
        <f t="shared" si="7"/>
        <v>0</v>
      </c>
      <c r="Y29" s="104">
        <f t="shared" si="8"/>
        <v>47.52897899999999</v>
      </c>
      <c r="Z29" s="240">
        <f t="shared" si="9"/>
        <v>5.054398500000005</v>
      </c>
      <c r="AA29" s="78"/>
      <c r="AB29" s="77"/>
    </row>
    <row r="30" spans="1:26" s="7" customFormat="1" ht="15">
      <c r="A30" s="196" t="s">
        <v>159</v>
      </c>
      <c r="B30" s="165">
        <v>3447000</v>
      </c>
      <c r="C30" s="163">
        <v>-36000</v>
      </c>
      <c r="D30" s="171">
        <v>-0.01</v>
      </c>
      <c r="E30" s="165">
        <v>283500</v>
      </c>
      <c r="F30" s="113">
        <v>36000</v>
      </c>
      <c r="G30" s="171">
        <v>0.15</v>
      </c>
      <c r="H30" s="165">
        <v>0</v>
      </c>
      <c r="I30" s="113">
        <v>0</v>
      </c>
      <c r="J30" s="171">
        <v>0</v>
      </c>
      <c r="K30" s="165">
        <v>3730500</v>
      </c>
      <c r="L30" s="113">
        <v>0</v>
      </c>
      <c r="M30" s="128">
        <v>0</v>
      </c>
      <c r="N30" s="174">
        <v>3703500</v>
      </c>
      <c r="O30" s="175">
        <f t="shared" si="0"/>
        <v>0.9927623642943305</v>
      </c>
      <c r="P30" s="109">
        <f>Volume!K30</f>
        <v>48.35</v>
      </c>
      <c r="Q30" s="69">
        <f>Volume!J30</f>
        <v>47.15</v>
      </c>
      <c r="R30" s="240">
        <f t="shared" si="1"/>
        <v>17.5893075</v>
      </c>
      <c r="S30" s="104">
        <f t="shared" si="2"/>
        <v>17.4620025</v>
      </c>
      <c r="T30" s="110">
        <f t="shared" si="3"/>
        <v>3730500</v>
      </c>
      <c r="U30" s="104">
        <f t="shared" si="4"/>
        <v>0</v>
      </c>
      <c r="V30" s="104">
        <f t="shared" si="5"/>
        <v>16.252605</v>
      </c>
      <c r="W30" s="104">
        <f t="shared" si="6"/>
        <v>1.3367025</v>
      </c>
      <c r="X30" s="104">
        <f t="shared" si="7"/>
        <v>0</v>
      </c>
      <c r="Y30" s="104">
        <f t="shared" si="8"/>
        <v>18.0369675</v>
      </c>
      <c r="Z30" s="240">
        <f t="shared" si="9"/>
        <v>-0.44765999999999906</v>
      </c>
    </row>
    <row r="31" spans="1:26" s="7" customFormat="1" ht="15">
      <c r="A31" s="196" t="s">
        <v>2</v>
      </c>
      <c r="B31" s="287">
        <v>1873300</v>
      </c>
      <c r="C31" s="164">
        <v>-73700</v>
      </c>
      <c r="D31" s="172">
        <v>-0.04</v>
      </c>
      <c r="E31" s="173">
        <v>45100</v>
      </c>
      <c r="F31" s="168">
        <v>0</v>
      </c>
      <c r="G31" s="172">
        <v>0</v>
      </c>
      <c r="H31" s="166">
        <v>0</v>
      </c>
      <c r="I31" s="169">
        <v>0</v>
      </c>
      <c r="J31" s="172">
        <v>0</v>
      </c>
      <c r="K31" s="165">
        <v>1918400</v>
      </c>
      <c r="L31" s="113">
        <v>-73700</v>
      </c>
      <c r="M31" s="358">
        <v>-0.04</v>
      </c>
      <c r="N31" s="176">
        <v>1846900</v>
      </c>
      <c r="O31" s="175">
        <f t="shared" si="0"/>
        <v>0.9627293577981652</v>
      </c>
      <c r="P31" s="109">
        <f>Volume!K31</f>
        <v>349.6</v>
      </c>
      <c r="Q31" s="69">
        <f>Volume!J31</f>
        <v>344.2</v>
      </c>
      <c r="R31" s="240">
        <f t="shared" si="1"/>
        <v>66.031328</v>
      </c>
      <c r="S31" s="104">
        <f t="shared" si="2"/>
        <v>63.570298</v>
      </c>
      <c r="T31" s="110">
        <f t="shared" si="3"/>
        <v>1992100</v>
      </c>
      <c r="U31" s="104">
        <f t="shared" si="4"/>
        <v>-3.699613473219216</v>
      </c>
      <c r="V31" s="104">
        <f t="shared" si="5"/>
        <v>64.478986</v>
      </c>
      <c r="W31" s="104">
        <f t="shared" si="6"/>
        <v>1.552342</v>
      </c>
      <c r="X31" s="104">
        <f t="shared" si="7"/>
        <v>0</v>
      </c>
      <c r="Y31" s="104">
        <f t="shared" si="8"/>
        <v>69.643816</v>
      </c>
      <c r="Z31" s="240">
        <f t="shared" si="9"/>
        <v>-3.612487999999999</v>
      </c>
    </row>
    <row r="32" spans="1:26" s="7" customFormat="1" ht="15">
      <c r="A32" s="196" t="s">
        <v>395</v>
      </c>
      <c r="B32" s="287">
        <v>5251250</v>
      </c>
      <c r="C32" s="164">
        <v>217500</v>
      </c>
      <c r="D32" s="172">
        <v>0.04</v>
      </c>
      <c r="E32" s="173">
        <v>751250</v>
      </c>
      <c r="F32" s="168">
        <v>56250</v>
      </c>
      <c r="G32" s="172">
        <v>0.08</v>
      </c>
      <c r="H32" s="166">
        <v>92500</v>
      </c>
      <c r="I32" s="169">
        <v>7500</v>
      </c>
      <c r="J32" s="172">
        <v>0.09</v>
      </c>
      <c r="K32" s="165">
        <v>6095000</v>
      </c>
      <c r="L32" s="113">
        <v>281250</v>
      </c>
      <c r="M32" s="358">
        <v>0.05</v>
      </c>
      <c r="N32" s="176">
        <v>5965000</v>
      </c>
      <c r="O32" s="175">
        <f t="shared" si="0"/>
        <v>0.9786710418375718</v>
      </c>
      <c r="P32" s="109">
        <f>Volume!K32</f>
        <v>143.15</v>
      </c>
      <c r="Q32" s="69">
        <f>Volume!J32</f>
        <v>138.75</v>
      </c>
      <c r="R32" s="240">
        <f t="shared" si="1"/>
        <v>84.568125</v>
      </c>
      <c r="S32" s="104">
        <f t="shared" si="2"/>
        <v>82.764375</v>
      </c>
      <c r="T32" s="110">
        <f t="shared" si="3"/>
        <v>5813750</v>
      </c>
      <c r="U32" s="104">
        <f t="shared" si="4"/>
        <v>4.837669318426145</v>
      </c>
      <c r="V32" s="104">
        <f t="shared" si="5"/>
        <v>72.86109375</v>
      </c>
      <c r="W32" s="104">
        <f t="shared" si="6"/>
        <v>10.42359375</v>
      </c>
      <c r="X32" s="104">
        <f t="shared" si="7"/>
        <v>1.2834375</v>
      </c>
      <c r="Y32" s="104">
        <f t="shared" si="8"/>
        <v>83.22383125</v>
      </c>
      <c r="Z32" s="240">
        <f t="shared" si="9"/>
        <v>1.3442937499999914</v>
      </c>
    </row>
    <row r="33" spans="1:26" s="7" customFormat="1" ht="15">
      <c r="A33" s="196" t="s">
        <v>78</v>
      </c>
      <c r="B33" s="165">
        <v>3664000</v>
      </c>
      <c r="C33" s="163">
        <v>94400</v>
      </c>
      <c r="D33" s="171">
        <v>0.03</v>
      </c>
      <c r="E33" s="165">
        <v>56000</v>
      </c>
      <c r="F33" s="113">
        <v>25600</v>
      </c>
      <c r="G33" s="171">
        <v>0.84</v>
      </c>
      <c r="H33" s="165">
        <v>16000</v>
      </c>
      <c r="I33" s="113">
        <v>6400</v>
      </c>
      <c r="J33" s="171">
        <v>0.67</v>
      </c>
      <c r="K33" s="165">
        <v>3736000</v>
      </c>
      <c r="L33" s="113">
        <v>126400</v>
      </c>
      <c r="M33" s="128">
        <v>0.04</v>
      </c>
      <c r="N33" s="174">
        <v>3584000</v>
      </c>
      <c r="O33" s="175">
        <f t="shared" si="0"/>
        <v>0.9593147751605996</v>
      </c>
      <c r="P33" s="109">
        <f>Volume!K33</f>
        <v>239.05</v>
      </c>
      <c r="Q33" s="69">
        <f>Volume!J33</f>
        <v>232.45</v>
      </c>
      <c r="R33" s="240">
        <f t="shared" si="1"/>
        <v>86.84332</v>
      </c>
      <c r="S33" s="104">
        <f t="shared" si="2"/>
        <v>83.31008</v>
      </c>
      <c r="T33" s="110">
        <f t="shared" si="3"/>
        <v>3609600</v>
      </c>
      <c r="U33" s="104">
        <f t="shared" si="4"/>
        <v>3.50177304964539</v>
      </c>
      <c r="V33" s="104">
        <f t="shared" si="5"/>
        <v>85.16968</v>
      </c>
      <c r="W33" s="104">
        <f t="shared" si="6"/>
        <v>1.30172</v>
      </c>
      <c r="X33" s="104">
        <f t="shared" si="7"/>
        <v>0.37192</v>
      </c>
      <c r="Y33" s="104">
        <f t="shared" si="8"/>
        <v>86.287488</v>
      </c>
      <c r="Z33" s="240">
        <f t="shared" si="9"/>
        <v>0.5558320000000094</v>
      </c>
    </row>
    <row r="34" spans="1:26" s="7" customFormat="1" ht="15">
      <c r="A34" s="196" t="s">
        <v>138</v>
      </c>
      <c r="B34" s="165">
        <v>8681050</v>
      </c>
      <c r="C34" s="163">
        <v>-481100</v>
      </c>
      <c r="D34" s="171">
        <v>-0.05</v>
      </c>
      <c r="E34" s="165">
        <v>181900</v>
      </c>
      <c r="F34" s="113">
        <v>-13600</v>
      </c>
      <c r="G34" s="171">
        <v>-0.07</v>
      </c>
      <c r="H34" s="165">
        <v>21250</v>
      </c>
      <c r="I34" s="113">
        <v>-850</v>
      </c>
      <c r="J34" s="171">
        <v>-0.04</v>
      </c>
      <c r="K34" s="165">
        <v>8884200</v>
      </c>
      <c r="L34" s="113">
        <v>-495550</v>
      </c>
      <c r="M34" s="128">
        <v>-0.05</v>
      </c>
      <c r="N34" s="174">
        <v>8791550</v>
      </c>
      <c r="O34" s="175">
        <f t="shared" si="0"/>
        <v>0.9895713738997322</v>
      </c>
      <c r="P34" s="109">
        <f>Volume!K34</f>
        <v>670.7</v>
      </c>
      <c r="Q34" s="69">
        <f>Volume!J34</f>
        <v>632.8</v>
      </c>
      <c r="R34" s="240">
        <f t="shared" si="1"/>
        <v>562.192176</v>
      </c>
      <c r="S34" s="104">
        <f t="shared" si="2"/>
        <v>556.329284</v>
      </c>
      <c r="T34" s="110">
        <f t="shared" si="3"/>
        <v>9379750</v>
      </c>
      <c r="U34" s="104">
        <f t="shared" si="4"/>
        <v>-5.283189850475759</v>
      </c>
      <c r="V34" s="104">
        <f t="shared" si="5"/>
        <v>549.336844</v>
      </c>
      <c r="W34" s="104">
        <f t="shared" si="6"/>
        <v>11.510632</v>
      </c>
      <c r="X34" s="104">
        <f t="shared" si="7"/>
        <v>1.3446999999999998</v>
      </c>
      <c r="Y34" s="104">
        <f t="shared" si="8"/>
        <v>629.0998325</v>
      </c>
      <c r="Z34" s="240">
        <f t="shared" si="9"/>
        <v>-66.90765650000003</v>
      </c>
    </row>
    <row r="35" spans="1:26" s="7" customFormat="1" ht="15">
      <c r="A35" s="196" t="s">
        <v>160</v>
      </c>
      <c r="B35" s="287">
        <v>919600</v>
      </c>
      <c r="C35" s="164">
        <v>-99000</v>
      </c>
      <c r="D35" s="172">
        <v>-0.1</v>
      </c>
      <c r="E35" s="173">
        <v>6600</v>
      </c>
      <c r="F35" s="168">
        <v>0</v>
      </c>
      <c r="G35" s="172">
        <v>0</v>
      </c>
      <c r="H35" s="166">
        <v>0</v>
      </c>
      <c r="I35" s="169">
        <v>0</v>
      </c>
      <c r="J35" s="172">
        <v>0</v>
      </c>
      <c r="K35" s="165">
        <v>926200</v>
      </c>
      <c r="L35" s="113">
        <v>-99000</v>
      </c>
      <c r="M35" s="358">
        <v>-0.1</v>
      </c>
      <c r="N35" s="176">
        <v>921800</v>
      </c>
      <c r="O35" s="175">
        <f t="shared" si="0"/>
        <v>0.995249406175772</v>
      </c>
      <c r="P35" s="109">
        <f>Volume!K35</f>
        <v>367.55</v>
      </c>
      <c r="Q35" s="69">
        <f>Volume!J35</f>
        <v>360.1</v>
      </c>
      <c r="R35" s="240">
        <f t="shared" si="1"/>
        <v>33.352462</v>
      </c>
      <c r="S35" s="104">
        <f t="shared" si="2"/>
        <v>33.194018</v>
      </c>
      <c r="T35" s="110">
        <f t="shared" si="3"/>
        <v>1025200</v>
      </c>
      <c r="U35" s="104">
        <f t="shared" si="4"/>
        <v>-9.656652360515022</v>
      </c>
      <c r="V35" s="104">
        <f t="shared" si="5"/>
        <v>33.114796</v>
      </c>
      <c r="W35" s="104">
        <f t="shared" si="6"/>
        <v>0.237666</v>
      </c>
      <c r="X35" s="104">
        <f t="shared" si="7"/>
        <v>0</v>
      </c>
      <c r="Y35" s="104">
        <f t="shared" si="8"/>
        <v>37.681226</v>
      </c>
      <c r="Z35" s="240">
        <f t="shared" si="9"/>
        <v>-4.328764</v>
      </c>
    </row>
    <row r="36" spans="1:28" s="58" customFormat="1" ht="15">
      <c r="A36" s="196" t="s">
        <v>161</v>
      </c>
      <c r="B36" s="165">
        <v>7576200</v>
      </c>
      <c r="C36" s="163">
        <v>41400</v>
      </c>
      <c r="D36" s="171">
        <v>0.01</v>
      </c>
      <c r="E36" s="165">
        <v>1780200</v>
      </c>
      <c r="F36" s="113">
        <v>82800</v>
      </c>
      <c r="G36" s="171">
        <v>0.05</v>
      </c>
      <c r="H36" s="165">
        <v>55200</v>
      </c>
      <c r="I36" s="113">
        <v>0</v>
      </c>
      <c r="J36" s="171">
        <v>0</v>
      </c>
      <c r="K36" s="165">
        <v>9411600</v>
      </c>
      <c r="L36" s="113">
        <v>124200</v>
      </c>
      <c r="M36" s="128">
        <v>0.01</v>
      </c>
      <c r="N36" s="174">
        <v>9025200</v>
      </c>
      <c r="O36" s="175">
        <f t="shared" si="0"/>
        <v>0.9589442815249267</v>
      </c>
      <c r="P36" s="109">
        <f>Volume!K36</f>
        <v>37.2</v>
      </c>
      <c r="Q36" s="69">
        <f>Volume!J36</f>
        <v>36.85</v>
      </c>
      <c r="R36" s="240">
        <f t="shared" si="1"/>
        <v>34.681746</v>
      </c>
      <c r="S36" s="104">
        <f t="shared" si="2"/>
        <v>33.257862</v>
      </c>
      <c r="T36" s="110">
        <f t="shared" si="3"/>
        <v>9287400</v>
      </c>
      <c r="U36" s="104">
        <f t="shared" si="4"/>
        <v>1.337295690936107</v>
      </c>
      <c r="V36" s="104">
        <f t="shared" si="5"/>
        <v>27.918297</v>
      </c>
      <c r="W36" s="104">
        <f t="shared" si="6"/>
        <v>6.560037</v>
      </c>
      <c r="X36" s="104">
        <f t="shared" si="7"/>
        <v>0.203412</v>
      </c>
      <c r="Y36" s="104">
        <f t="shared" si="8"/>
        <v>34.549128</v>
      </c>
      <c r="Z36" s="240">
        <f t="shared" si="9"/>
        <v>0.13261799999999369</v>
      </c>
      <c r="AA36" s="78"/>
      <c r="AB36" s="77"/>
    </row>
    <row r="37" spans="1:28" s="58" customFormat="1" ht="15">
      <c r="A37" s="196" t="s">
        <v>399</v>
      </c>
      <c r="B37" s="165">
        <v>3600</v>
      </c>
      <c r="C37" s="163">
        <v>0</v>
      </c>
      <c r="D37" s="171">
        <v>0</v>
      </c>
      <c r="E37" s="165">
        <v>0</v>
      </c>
      <c r="F37" s="113">
        <v>0</v>
      </c>
      <c r="G37" s="171">
        <v>0</v>
      </c>
      <c r="H37" s="165">
        <v>0</v>
      </c>
      <c r="I37" s="113">
        <v>0</v>
      </c>
      <c r="J37" s="171">
        <v>0</v>
      </c>
      <c r="K37" s="165">
        <v>3600</v>
      </c>
      <c r="L37" s="113">
        <v>0</v>
      </c>
      <c r="M37" s="128">
        <v>0</v>
      </c>
      <c r="N37" s="174">
        <v>3600</v>
      </c>
      <c r="O37" s="175">
        <f t="shared" si="0"/>
        <v>1</v>
      </c>
      <c r="P37" s="109">
        <f>Volume!K37</f>
        <v>210</v>
      </c>
      <c r="Q37" s="69">
        <f>Volume!J37</f>
        <v>206.25</v>
      </c>
      <c r="R37" s="240">
        <f t="shared" si="1"/>
        <v>0.07425</v>
      </c>
      <c r="S37" s="104">
        <f t="shared" si="2"/>
        <v>0.07425</v>
      </c>
      <c r="T37" s="110">
        <f t="shared" si="3"/>
        <v>3600</v>
      </c>
      <c r="U37" s="104">
        <f t="shared" si="4"/>
        <v>0</v>
      </c>
      <c r="V37" s="104">
        <f t="shared" si="5"/>
        <v>0.07425</v>
      </c>
      <c r="W37" s="104">
        <f t="shared" si="6"/>
        <v>0</v>
      </c>
      <c r="X37" s="104">
        <f t="shared" si="7"/>
        <v>0</v>
      </c>
      <c r="Y37" s="104">
        <f t="shared" si="8"/>
        <v>0.0756</v>
      </c>
      <c r="Z37" s="240">
        <f t="shared" si="9"/>
        <v>-0.001350000000000004</v>
      </c>
      <c r="AA37" s="78"/>
      <c r="AB37" s="77"/>
    </row>
    <row r="38" spans="1:26" s="7" customFormat="1" ht="15">
      <c r="A38" s="196" t="s">
        <v>3</v>
      </c>
      <c r="B38" s="287">
        <v>2798750</v>
      </c>
      <c r="C38" s="164">
        <v>-132500</v>
      </c>
      <c r="D38" s="172">
        <v>-0.05</v>
      </c>
      <c r="E38" s="173">
        <v>111250</v>
      </c>
      <c r="F38" s="168">
        <v>-1250</v>
      </c>
      <c r="G38" s="172">
        <v>-0.01</v>
      </c>
      <c r="H38" s="166">
        <v>21250</v>
      </c>
      <c r="I38" s="169">
        <v>15000</v>
      </c>
      <c r="J38" s="172">
        <v>2.4</v>
      </c>
      <c r="K38" s="165">
        <v>2931250</v>
      </c>
      <c r="L38" s="113">
        <v>-118750</v>
      </c>
      <c r="M38" s="358">
        <v>-0.04</v>
      </c>
      <c r="N38" s="176">
        <v>2875000</v>
      </c>
      <c r="O38" s="175">
        <f t="shared" si="0"/>
        <v>0.9808102345415778</v>
      </c>
      <c r="P38" s="109">
        <f>Volume!K38</f>
        <v>257.1</v>
      </c>
      <c r="Q38" s="69">
        <f>Volume!J38</f>
        <v>252.5</v>
      </c>
      <c r="R38" s="240">
        <f t="shared" si="1"/>
        <v>74.0140625</v>
      </c>
      <c r="S38" s="104">
        <f t="shared" si="2"/>
        <v>72.59375</v>
      </c>
      <c r="T38" s="110">
        <f t="shared" si="3"/>
        <v>3050000</v>
      </c>
      <c r="U38" s="104">
        <f t="shared" si="4"/>
        <v>-3.8934426229508197</v>
      </c>
      <c r="V38" s="104">
        <f t="shared" si="5"/>
        <v>70.6684375</v>
      </c>
      <c r="W38" s="104">
        <f t="shared" si="6"/>
        <v>2.8090625</v>
      </c>
      <c r="X38" s="104">
        <f t="shared" si="7"/>
        <v>0.5365625</v>
      </c>
      <c r="Y38" s="104">
        <f t="shared" si="8"/>
        <v>78.41550000000001</v>
      </c>
      <c r="Z38" s="240">
        <f t="shared" si="9"/>
        <v>-4.401437500000014</v>
      </c>
    </row>
    <row r="39" spans="1:26" s="7" customFormat="1" ht="15">
      <c r="A39" s="196" t="s">
        <v>219</v>
      </c>
      <c r="B39" s="287">
        <v>1693125</v>
      </c>
      <c r="C39" s="164">
        <v>-39900</v>
      </c>
      <c r="D39" s="172">
        <v>-0.02</v>
      </c>
      <c r="E39" s="173">
        <v>11025</v>
      </c>
      <c r="F39" s="168">
        <v>-10500</v>
      </c>
      <c r="G39" s="172">
        <v>-0.49</v>
      </c>
      <c r="H39" s="166">
        <v>1575</v>
      </c>
      <c r="I39" s="169">
        <v>0</v>
      </c>
      <c r="J39" s="172">
        <v>0</v>
      </c>
      <c r="K39" s="165">
        <v>1705725</v>
      </c>
      <c r="L39" s="113">
        <v>-50400</v>
      </c>
      <c r="M39" s="358">
        <v>-0.03</v>
      </c>
      <c r="N39" s="176">
        <v>1684200</v>
      </c>
      <c r="O39" s="175">
        <f t="shared" si="0"/>
        <v>0.9873807325330871</v>
      </c>
      <c r="P39" s="109">
        <f>Volume!K39</f>
        <v>342.3</v>
      </c>
      <c r="Q39" s="69">
        <f>Volume!J39</f>
        <v>344.05</v>
      </c>
      <c r="R39" s="240">
        <f t="shared" si="1"/>
        <v>58.685468625</v>
      </c>
      <c r="S39" s="104">
        <f t="shared" si="2"/>
        <v>57.944901</v>
      </c>
      <c r="T39" s="110">
        <f t="shared" si="3"/>
        <v>1756125</v>
      </c>
      <c r="U39" s="104">
        <f t="shared" si="4"/>
        <v>-2.8699551569506725</v>
      </c>
      <c r="V39" s="104">
        <f t="shared" si="5"/>
        <v>58.251965625</v>
      </c>
      <c r="W39" s="104">
        <f t="shared" si="6"/>
        <v>0.379315125</v>
      </c>
      <c r="X39" s="104">
        <f t="shared" si="7"/>
        <v>0.054187875</v>
      </c>
      <c r="Y39" s="104">
        <f t="shared" si="8"/>
        <v>60.11215875</v>
      </c>
      <c r="Z39" s="240">
        <f t="shared" si="9"/>
        <v>-1.4266901250000004</v>
      </c>
    </row>
    <row r="40" spans="1:26" s="7" customFormat="1" ht="15">
      <c r="A40" s="196" t="s">
        <v>162</v>
      </c>
      <c r="B40" s="287">
        <v>950400</v>
      </c>
      <c r="C40" s="164">
        <v>-10800</v>
      </c>
      <c r="D40" s="172">
        <v>-0.01</v>
      </c>
      <c r="E40" s="173">
        <v>0</v>
      </c>
      <c r="F40" s="168">
        <v>0</v>
      </c>
      <c r="G40" s="172">
        <v>0</v>
      </c>
      <c r="H40" s="166">
        <v>0</v>
      </c>
      <c r="I40" s="169">
        <v>0</v>
      </c>
      <c r="J40" s="172">
        <v>0</v>
      </c>
      <c r="K40" s="165">
        <v>950400</v>
      </c>
      <c r="L40" s="113">
        <v>-10800</v>
      </c>
      <c r="M40" s="358">
        <v>-0.01</v>
      </c>
      <c r="N40" s="176">
        <v>942000</v>
      </c>
      <c r="O40" s="175">
        <f t="shared" si="0"/>
        <v>0.9911616161616161</v>
      </c>
      <c r="P40" s="109">
        <f>Volume!K40</f>
        <v>306.55</v>
      </c>
      <c r="Q40" s="69">
        <f>Volume!J40</f>
        <v>301.9</v>
      </c>
      <c r="R40" s="240">
        <f t="shared" si="1"/>
        <v>28.692576</v>
      </c>
      <c r="S40" s="104">
        <f t="shared" si="2"/>
        <v>28.43898</v>
      </c>
      <c r="T40" s="110">
        <f t="shared" si="3"/>
        <v>961200</v>
      </c>
      <c r="U40" s="104">
        <f t="shared" si="4"/>
        <v>-1.1235955056179776</v>
      </c>
      <c r="V40" s="104">
        <f t="shared" si="5"/>
        <v>28.692576</v>
      </c>
      <c r="W40" s="104">
        <f t="shared" si="6"/>
        <v>0</v>
      </c>
      <c r="X40" s="104">
        <f t="shared" si="7"/>
        <v>0</v>
      </c>
      <c r="Y40" s="104">
        <f t="shared" si="8"/>
        <v>29.465586</v>
      </c>
      <c r="Z40" s="240">
        <f t="shared" si="9"/>
        <v>-0.7730099999999993</v>
      </c>
    </row>
    <row r="41" spans="1:28" s="58" customFormat="1" ht="15">
      <c r="A41" s="196" t="s">
        <v>289</v>
      </c>
      <c r="B41" s="165">
        <v>1583000</v>
      </c>
      <c r="C41" s="163">
        <v>-88000</v>
      </c>
      <c r="D41" s="171">
        <v>-0.05</v>
      </c>
      <c r="E41" s="165">
        <v>3000</v>
      </c>
      <c r="F41" s="113">
        <v>0</v>
      </c>
      <c r="G41" s="171">
        <v>0</v>
      </c>
      <c r="H41" s="165">
        <v>0</v>
      </c>
      <c r="I41" s="113">
        <v>0</v>
      </c>
      <c r="J41" s="171">
        <v>0</v>
      </c>
      <c r="K41" s="165">
        <v>1586000</v>
      </c>
      <c r="L41" s="113">
        <v>-88000</v>
      </c>
      <c r="M41" s="128">
        <v>-0.05</v>
      </c>
      <c r="N41" s="174">
        <v>1558000</v>
      </c>
      <c r="O41" s="175">
        <f t="shared" si="0"/>
        <v>0.9823455233291298</v>
      </c>
      <c r="P41" s="109">
        <f>Volume!K41</f>
        <v>203.6</v>
      </c>
      <c r="Q41" s="69">
        <f>Volume!J41</f>
        <v>205.25</v>
      </c>
      <c r="R41" s="240">
        <f t="shared" si="1"/>
        <v>32.55265</v>
      </c>
      <c r="S41" s="104">
        <f t="shared" si="2"/>
        <v>31.97795</v>
      </c>
      <c r="T41" s="110">
        <f t="shared" si="3"/>
        <v>1674000</v>
      </c>
      <c r="U41" s="104">
        <f t="shared" si="4"/>
        <v>-5.256869772998805</v>
      </c>
      <c r="V41" s="104">
        <f t="shared" si="5"/>
        <v>32.491075</v>
      </c>
      <c r="W41" s="104">
        <f t="shared" si="6"/>
        <v>0.061575</v>
      </c>
      <c r="X41" s="104">
        <f t="shared" si="7"/>
        <v>0</v>
      </c>
      <c r="Y41" s="104">
        <f t="shared" si="8"/>
        <v>34.08264</v>
      </c>
      <c r="Z41" s="240">
        <f t="shared" si="9"/>
        <v>-1.529989999999998</v>
      </c>
      <c r="AA41" s="78"/>
      <c r="AB41" s="77"/>
    </row>
    <row r="42" spans="1:28" s="58" customFormat="1" ht="15">
      <c r="A42" s="196" t="s">
        <v>183</v>
      </c>
      <c r="B42" s="165">
        <v>3741100</v>
      </c>
      <c r="C42" s="163">
        <v>-195700</v>
      </c>
      <c r="D42" s="171">
        <v>-0.05</v>
      </c>
      <c r="E42" s="165">
        <v>100700</v>
      </c>
      <c r="F42" s="113">
        <v>24700</v>
      </c>
      <c r="G42" s="171">
        <v>0.33</v>
      </c>
      <c r="H42" s="165">
        <v>5700</v>
      </c>
      <c r="I42" s="113">
        <v>3800</v>
      </c>
      <c r="J42" s="171">
        <v>2</v>
      </c>
      <c r="K42" s="165">
        <v>3847500</v>
      </c>
      <c r="L42" s="113">
        <v>-167200</v>
      </c>
      <c r="M42" s="128">
        <v>-0.04</v>
      </c>
      <c r="N42" s="174">
        <v>3796200</v>
      </c>
      <c r="O42" s="175">
        <f t="shared" si="0"/>
        <v>0.9866666666666667</v>
      </c>
      <c r="P42" s="109">
        <f>Volume!K42</f>
        <v>300.6</v>
      </c>
      <c r="Q42" s="69">
        <f>Volume!J42</f>
        <v>287.8</v>
      </c>
      <c r="R42" s="240">
        <f t="shared" si="1"/>
        <v>110.73105</v>
      </c>
      <c r="S42" s="104">
        <f t="shared" si="2"/>
        <v>109.254636</v>
      </c>
      <c r="T42" s="110">
        <f t="shared" si="3"/>
        <v>4014700</v>
      </c>
      <c r="U42" s="104">
        <f t="shared" si="4"/>
        <v>-4.164694746805489</v>
      </c>
      <c r="V42" s="104">
        <f t="shared" si="5"/>
        <v>107.668858</v>
      </c>
      <c r="W42" s="104">
        <f t="shared" si="6"/>
        <v>2.898146</v>
      </c>
      <c r="X42" s="104">
        <f t="shared" si="7"/>
        <v>0.164046</v>
      </c>
      <c r="Y42" s="104">
        <f t="shared" si="8"/>
        <v>120.681882</v>
      </c>
      <c r="Z42" s="240">
        <f t="shared" si="9"/>
        <v>-9.950832000000005</v>
      </c>
      <c r="AA42" s="78"/>
      <c r="AB42" s="77"/>
    </row>
    <row r="43" spans="1:26" s="7" customFormat="1" ht="15">
      <c r="A43" s="196" t="s">
        <v>220</v>
      </c>
      <c r="B43" s="165">
        <v>4334400</v>
      </c>
      <c r="C43" s="163">
        <v>-73800</v>
      </c>
      <c r="D43" s="171">
        <v>-0.02</v>
      </c>
      <c r="E43" s="165">
        <v>214200</v>
      </c>
      <c r="F43" s="113">
        <v>-12600</v>
      </c>
      <c r="G43" s="171">
        <v>-0.06</v>
      </c>
      <c r="H43" s="165">
        <v>23400</v>
      </c>
      <c r="I43" s="113">
        <v>0</v>
      </c>
      <c r="J43" s="171">
        <v>0</v>
      </c>
      <c r="K43" s="165">
        <v>4572000</v>
      </c>
      <c r="L43" s="113">
        <v>-86400</v>
      </c>
      <c r="M43" s="128">
        <v>-0.02</v>
      </c>
      <c r="N43" s="174">
        <v>4345200</v>
      </c>
      <c r="O43" s="175">
        <f t="shared" si="0"/>
        <v>0.9503937007874016</v>
      </c>
      <c r="P43" s="109">
        <f>Volume!K43</f>
        <v>104.7</v>
      </c>
      <c r="Q43" s="69">
        <f>Volume!J43</f>
        <v>103.8</v>
      </c>
      <c r="R43" s="240">
        <f t="shared" si="1"/>
        <v>47.45736</v>
      </c>
      <c r="S43" s="104">
        <f t="shared" si="2"/>
        <v>45.103176</v>
      </c>
      <c r="T43" s="110">
        <f t="shared" si="3"/>
        <v>4658400</v>
      </c>
      <c r="U43" s="104">
        <f t="shared" si="4"/>
        <v>-1.8547140649149922</v>
      </c>
      <c r="V43" s="104">
        <f t="shared" si="5"/>
        <v>44.991072</v>
      </c>
      <c r="W43" s="104">
        <f t="shared" si="6"/>
        <v>2.223396</v>
      </c>
      <c r="X43" s="104">
        <f t="shared" si="7"/>
        <v>0.242892</v>
      </c>
      <c r="Y43" s="104">
        <f t="shared" si="8"/>
        <v>48.773448</v>
      </c>
      <c r="Z43" s="240">
        <f t="shared" si="9"/>
        <v>-1.3160880000000006</v>
      </c>
    </row>
    <row r="44" spans="1:26" s="7" customFormat="1" ht="15">
      <c r="A44" s="196" t="s">
        <v>163</v>
      </c>
      <c r="B44" s="165">
        <v>906250</v>
      </c>
      <c r="C44" s="163">
        <v>-26000</v>
      </c>
      <c r="D44" s="171">
        <v>-0.03</v>
      </c>
      <c r="E44" s="165">
        <v>11750</v>
      </c>
      <c r="F44" s="113">
        <v>-9250</v>
      </c>
      <c r="G44" s="171">
        <v>-0.44</v>
      </c>
      <c r="H44" s="165">
        <v>750</v>
      </c>
      <c r="I44" s="113">
        <v>0</v>
      </c>
      <c r="J44" s="171">
        <v>0</v>
      </c>
      <c r="K44" s="165">
        <v>918750</v>
      </c>
      <c r="L44" s="113">
        <v>-35250</v>
      </c>
      <c r="M44" s="128">
        <v>-0.04</v>
      </c>
      <c r="N44" s="174">
        <v>905000</v>
      </c>
      <c r="O44" s="175">
        <f t="shared" si="0"/>
        <v>0.9850340136054422</v>
      </c>
      <c r="P44" s="109">
        <f>Volume!K44</f>
        <v>3450.35</v>
      </c>
      <c r="Q44" s="69">
        <f>Volume!J44</f>
        <v>3388.7</v>
      </c>
      <c r="R44" s="240">
        <f t="shared" si="1"/>
        <v>311.3368125</v>
      </c>
      <c r="S44" s="104">
        <f t="shared" si="2"/>
        <v>306.67735</v>
      </c>
      <c r="T44" s="110">
        <f t="shared" si="3"/>
        <v>954000</v>
      </c>
      <c r="U44" s="104">
        <f t="shared" si="4"/>
        <v>-3.6949685534591192</v>
      </c>
      <c r="V44" s="104">
        <f t="shared" si="5"/>
        <v>307.1009375</v>
      </c>
      <c r="W44" s="104">
        <f t="shared" si="6"/>
        <v>3.9817225</v>
      </c>
      <c r="X44" s="104">
        <f t="shared" si="7"/>
        <v>0.2541525</v>
      </c>
      <c r="Y44" s="104">
        <f t="shared" si="8"/>
        <v>329.16339</v>
      </c>
      <c r="Z44" s="240">
        <f t="shared" si="9"/>
        <v>-17.826577499999985</v>
      </c>
    </row>
    <row r="45" spans="1:26" s="7" customFormat="1" ht="15">
      <c r="A45" s="196" t="s">
        <v>194</v>
      </c>
      <c r="B45" s="165">
        <v>4230800</v>
      </c>
      <c r="C45" s="163">
        <v>-14400</v>
      </c>
      <c r="D45" s="171">
        <v>0</v>
      </c>
      <c r="E45" s="165">
        <v>89600</v>
      </c>
      <c r="F45" s="113">
        <v>2000</v>
      </c>
      <c r="G45" s="171">
        <v>0.02</v>
      </c>
      <c r="H45" s="165">
        <v>3600</v>
      </c>
      <c r="I45" s="113">
        <v>400</v>
      </c>
      <c r="J45" s="171">
        <v>0.13</v>
      </c>
      <c r="K45" s="165">
        <v>4324000</v>
      </c>
      <c r="L45" s="113">
        <v>-12000</v>
      </c>
      <c r="M45" s="128">
        <v>0</v>
      </c>
      <c r="N45" s="174">
        <v>4252400</v>
      </c>
      <c r="O45" s="175">
        <f t="shared" si="0"/>
        <v>0.9834412580943571</v>
      </c>
      <c r="P45" s="109">
        <f>Volume!K45</f>
        <v>741.55</v>
      </c>
      <c r="Q45" s="69">
        <f>Volume!J45</f>
        <v>731.65</v>
      </c>
      <c r="R45" s="240">
        <f t="shared" si="1"/>
        <v>316.36546</v>
      </c>
      <c r="S45" s="104">
        <f t="shared" si="2"/>
        <v>311.126846</v>
      </c>
      <c r="T45" s="110">
        <f t="shared" si="3"/>
        <v>4336000</v>
      </c>
      <c r="U45" s="104">
        <f t="shared" si="4"/>
        <v>-0.27675276752767525</v>
      </c>
      <c r="V45" s="104">
        <f t="shared" si="5"/>
        <v>309.546482</v>
      </c>
      <c r="W45" s="104">
        <f t="shared" si="6"/>
        <v>6.555584</v>
      </c>
      <c r="X45" s="104">
        <f t="shared" si="7"/>
        <v>0.263394</v>
      </c>
      <c r="Y45" s="104">
        <f t="shared" si="8"/>
        <v>321.53608</v>
      </c>
      <c r="Z45" s="240">
        <f t="shared" si="9"/>
        <v>-5.170620000000042</v>
      </c>
    </row>
    <row r="46" spans="1:28" s="58" customFormat="1" ht="15">
      <c r="A46" s="196" t="s">
        <v>221</v>
      </c>
      <c r="B46" s="165">
        <v>7516800</v>
      </c>
      <c r="C46" s="163">
        <v>-211200</v>
      </c>
      <c r="D46" s="171">
        <v>-0.03</v>
      </c>
      <c r="E46" s="165">
        <v>835200</v>
      </c>
      <c r="F46" s="113">
        <v>4800</v>
      </c>
      <c r="G46" s="171">
        <v>0.01</v>
      </c>
      <c r="H46" s="165">
        <v>292800</v>
      </c>
      <c r="I46" s="113">
        <v>19200</v>
      </c>
      <c r="J46" s="171">
        <v>0.07</v>
      </c>
      <c r="K46" s="165">
        <v>8644800</v>
      </c>
      <c r="L46" s="113">
        <v>-187200</v>
      </c>
      <c r="M46" s="128">
        <v>-0.02</v>
      </c>
      <c r="N46" s="174">
        <v>8539200</v>
      </c>
      <c r="O46" s="175">
        <f t="shared" si="0"/>
        <v>0.9877845641310383</v>
      </c>
      <c r="P46" s="109">
        <f>Volume!K46</f>
        <v>149.45</v>
      </c>
      <c r="Q46" s="69">
        <f>Volume!J46</f>
        <v>139.95</v>
      </c>
      <c r="R46" s="240">
        <f t="shared" si="1"/>
        <v>120.983976</v>
      </c>
      <c r="S46" s="104">
        <f t="shared" si="2"/>
        <v>119.506104</v>
      </c>
      <c r="T46" s="110">
        <f t="shared" si="3"/>
        <v>8832000</v>
      </c>
      <c r="U46" s="104">
        <f t="shared" si="4"/>
        <v>-2.119565217391304</v>
      </c>
      <c r="V46" s="104">
        <f t="shared" si="5"/>
        <v>105.19761599999998</v>
      </c>
      <c r="W46" s="104">
        <f t="shared" si="6"/>
        <v>11.688623999999999</v>
      </c>
      <c r="X46" s="104">
        <f t="shared" si="7"/>
        <v>4.097736</v>
      </c>
      <c r="Y46" s="104">
        <f t="shared" si="8"/>
        <v>131.99424</v>
      </c>
      <c r="Z46" s="240">
        <f t="shared" si="9"/>
        <v>-11.010263999999992</v>
      </c>
      <c r="AA46" s="78"/>
      <c r="AB46" s="77"/>
    </row>
    <row r="47" spans="1:28" s="58" customFormat="1" ht="15">
      <c r="A47" s="196" t="s">
        <v>164</v>
      </c>
      <c r="B47" s="165">
        <v>22068900</v>
      </c>
      <c r="C47" s="163">
        <v>-508500</v>
      </c>
      <c r="D47" s="171">
        <v>-0.02</v>
      </c>
      <c r="E47" s="165">
        <v>1293850</v>
      </c>
      <c r="F47" s="113">
        <v>-16950</v>
      </c>
      <c r="G47" s="171">
        <v>-0.01</v>
      </c>
      <c r="H47" s="165">
        <v>203400</v>
      </c>
      <c r="I47" s="113">
        <v>0</v>
      </c>
      <c r="J47" s="171">
        <v>0</v>
      </c>
      <c r="K47" s="165">
        <v>23566150</v>
      </c>
      <c r="L47" s="113">
        <v>-525450</v>
      </c>
      <c r="M47" s="128">
        <v>-0.02</v>
      </c>
      <c r="N47" s="174">
        <v>23261050</v>
      </c>
      <c r="O47" s="175">
        <f t="shared" si="0"/>
        <v>0.9870534643970271</v>
      </c>
      <c r="P47" s="109">
        <f>Volume!K47</f>
        <v>58.9</v>
      </c>
      <c r="Q47" s="69">
        <f>Volume!J47</f>
        <v>56.35</v>
      </c>
      <c r="R47" s="240">
        <f t="shared" si="1"/>
        <v>132.79525525</v>
      </c>
      <c r="S47" s="104">
        <f t="shared" si="2"/>
        <v>131.07601675</v>
      </c>
      <c r="T47" s="110">
        <f t="shared" si="3"/>
        <v>24091600</v>
      </c>
      <c r="U47" s="104">
        <f t="shared" si="4"/>
        <v>-2.1810506566604126</v>
      </c>
      <c r="V47" s="104">
        <f t="shared" si="5"/>
        <v>124.3582515</v>
      </c>
      <c r="W47" s="104">
        <f t="shared" si="6"/>
        <v>7.29084475</v>
      </c>
      <c r="X47" s="104">
        <f t="shared" si="7"/>
        <v>1.146159</v>
      </c>
      <c r="Y47" s="104">
        <f t="shared" si="8"/>
        <v>141.899524</v>
      </c>
      <c r="Z47" s="240">
        <f t="shared" si="9"/>
        <v>-9.104268750000017</v>
      </c>
      <c r="AA47" s="78"/>
      <c r="AB47" s="77"/>
    </row>
    <row r="48" spans="1:28" s="58" customFormat="1" ht="15">
      <c r="A48" s="196" t="s">
        <v>165</v>
      </c>
      <c r="B48" s="165">
        <v>1158300</v>
      </c>
      <c r="C48" s="163">
        <v>-14300</v>
      </c>
      <c r="D48" s="171">
        <v>-0.01</v>
      </c>
      <c r="E48" s="165">
        <v>5200</v>
      </c>
      <c r="F48" s="113">
        <v>0</v>
      </c>
      <c r="G48" s="171">
        <v>0</v>
      </c>
      <c r="H48" s="165">
        <v>9100</v>
      </c>
      <c r="I48" s="113">
        <v>0</v>
      </c>
      <c r="J48" s="171">
        <v>0</v>
      </c>
      <c r="K48" s="165">
        <v>1172600</v>
      </c>
      <c r="L48" s="113">
        <v>-14300</v>
      </c>
      <c r="M48" s="128">
        <v>-0.01</v>
      </c>
      <c r="N48" s="174">
        <v>1164800</v>
      </c>
      <c r="O48" s="175">
        <f t="shared" si="0"/>
        <v>0.9933481152993349</v>
      </c>
      <c r="P48" s="109">
        <f>Volume!K48</f>
        <v>261.15</v>
      </c>
      <c r="Q48" s="69">
        <f>Volume!J48</f>
        <v>251.1</v>
      </c>
      <c r="R48" s="240">
        <f t="shared" si="1"/>
        <v>29.443986</v>
      </c>
      <c r="S48" s="104">
        <f t="shared" si="2"/>
        <v>29.248128</v>
      </c>
      <c r="T48" s="110">
        <f t="shared" si="3"/>
        <v>1186900</v>
      </c>
      <c r="U48" s="104">
        <f t="shared" si="4"/>
        <v>-1.2048192771084338</v>
      </c>
      <c r="V48" s="104">
        <f t="shared" si="5"/>
        <v>29.084913</v>
      </c>
      <c r="W48" s="104">
        <f t="shared" si="6"/>
        <v>0.130572</v>
      </c>
      <c r="X48" s="104">
        <f t="shared" si="7"/>
        <v>0.228501</v>
      </c>
      <c r="Y48" s="104">
        <f t="shared" si="8"/>
        <v>30.9958935</v>
      </c>
      <c r="Z48" s="240">
        <f t="shared" si="9"/>
        <v>-1.5519075000000022</v>
      </c>
      <c r="AA48" s="78"/>
      <c r="AB48" s="77"/>
    </row>
    <row r="49" spans="1:28" s="58" customFormat="1" ht="15">
      <c r="A49" s="196" t="s">
        <v>89</v>
      </c>
      <c r="B49" s="165">
        <v>4075500</v>
      </c>
      <c r="C49" s="163">
        <v>-84000</v>
      </c>
      <c r="D49" s="171">
        <v>-0.02</v>
      </c>
      <c r="E49" s="165">
        <v>172500</v>
      </c>
      <c r="F49" s="113">
        <v>9000</v>
      </c>
      <c r="G49" s="171">
        <v>0.06</v>
      </c>
      <c r="H49" s="165">
        <v>18000</v>
      </c>
      <c r="I49" s="113">
        <v>0</v>
      </c>
      <c r="J49" s="171">
        <v>0</v>
      </c>
      <c r="K49" s="165">
        <v>4266000</v>
      </c>
      <c r="L49" s="113">
        <v>-75000</v>
      </c>
      <c r="M49" s="128">
        <v>-0.02</v>
      </c>
      <c r="N49" s="174">
        <v>4185000</v>
      </c>
      <c r="O49" s="175">
        <f t="shared" si="0"/>
        <v>0.9810126582278481</v>
      </c>
      <c r="P49" s="109">
        <f>Volume!K49</f>
        <v>291.75</v>
      </c>
      <c r="Q49" s="69">
        <f>Volume!J49</f>
        <v>294.3</v>
      </c>
      <c r="R49" s="240">
        <f t="shared" si="1"/>
        <v>125.54838</v>
      </c>
      <c r="S49" s="104">
        <f t="shared" si="2"/>
        <v>123.16455</v>
      </c>
      <c r="T49" s="110">
        <f t="shared" si="3"/>
        <v>4341000</v>
      </c>
      <c r="U49" s="104">
        <f t="shared" si="4"/>
        <v>-1.7277125086385625</v>
      </c>
      <c r="V49" s="104">
        <f t="shared" si="5"/>
        <v>119.941965</v>
      </c>
      <c r="W49" s="104">
        <f t="shared" si="6"/>
        <v>5.076675</v>
      </c>
      <c r="X49" s="104">
        <f t="shared" si="7"/>
        <v>0.52974</v>
      </c>
      <c r="Y49" s="104">
        <f t="shared" si="8"/>
        <v>126.648675</v>
      </c>
      <c r="Z49" s="240">
        <f t="shared" si="9"/>
        <v>-1.1002950000000027</v>
      </c>
      <c r="AA49" s="78"/>
      <c r="AB49" s="77"/>
    </row>
    <row r="50" spans="1:28" s="58" customFormat="1" ht="15">
      <c r="A50" s="196" t="s">
        <v>290</v>
      </c>
      <c r="B50" s="165">
        <v>2767000</v>
      </c>
      <c r="C50" s="163">
        <v>-101000</v>
      </c>
      <c r="D50" s="171">
        <v>-0.04</v>
      </c>
      <c r="E50" s="165">
        <v>67000</v>
      </c>
      <c r="F50" s="113">
        <v>10000</v>
      </c>
      <c r="G50" s="171">
        <v>0.18</v>
      </c>
      <c r="H50" s="165">
        <v>0</v>
      </c>
      <c r="I50" s="113">
        <v>0</v>
      </c>
      <c r="J50" s="171">
        <v>0</v>
      </c>
      <c r="K50" s="165">
        <v>2834000</v>
      </c>
      <c r="L50" s="113">
        <v>-91000</v>
      </c>
      <c r="M50" s="128">
        <v>-0.03</v>
      </c>
      <c r="N50" s="174">
        <v>2794000</v>
      </c>
      <c r="O50" s="175">
        <f t="shared" si="0"/>
        <v>0.9858856739590685</v>
      </c>
      <c r="P50" s="109">
        <f>Volume!K50</f>
        <v>189.7</v>
      </c>
      <c r="Q50" s="69">
        <f>Volume!J50</f>
        <v>185.9</v>
      </c>
      <c r="R50" s="240">
        <f t="shared" si="1"/>
        <v>52.68406</v>
      </c>
      <c r="S50" s="104">
        <f t="shared" si="2"/>
        <v>51.94046</v>
      </c>
      <c r="T50" s="110">
        <f t="shared" si="3"/>
        <v>2925000</v>
      </c>
      <c r="U50" s="104">
        <f t="shared" si="4"/>
        <v>-3.111111111111111</v>
      </c>
      <c r="V50" s="104">
        <f t="shared" si="5"/>
        <v>51.43853</v>
      </c>
      <c r="W50" s="104">
        <f t="shared" si="6"/>
        <v>1.24553</v>
      </c>
      <c r="X50" s="104">
        <f t="shared" si="7"/>
        <v>0</v>
      </c>
      <c r="Y50" s="104">
        <f t="shared" si="8"/>
        <v>55.48725</v>
      </c>
      <c r="Z50" s="240">
        <f t="shared" si="9"/>
        <v>-2.8031900000000007</v>
      </c>
      <c r="AA50" s="78"/>
      <c r="AB50" s="77"/>
    </row>
    <row r="51" spans="1:28" s="58" customFormat="1" ht="15">
      <c r="A51" s="196" t="s">
        <v>272</v>
      </c>
      <c r="B51" s="165">
        <v>1941600</v>
      </c>
      <c r="C51" s="163">
        <v>-313200</v>
      </c>
      <c r="D51" s="171">
        <v>-0.14</v>
      </c>
      <c r="E51" s="165">
        <v>87000</v>
      </c>
      <c r="F51" s="113">
        <v>-4200</v>
      </c>
      <c r="G51" s="171">
        <v>-0.05</v>
      </c>
      <c r="H51" s="165">
        <v>3000</v>
      </c>
      <c r="I51" s="113">
        <v>0</v>
      </c>
      <c r="J51" s="171">
        <v>0</v>
      </c>
      <c r="K51" s="165">
        <v>2031600</v>
      </c>
      <c r="L51" s="113">
        <v>-317400</v>
      </c>
      <c r="M51" s="128">
        <v>-0.14</v>
      </c>
      <c r="N51" s="174">
        <v>2021400</v>
      </c>
      <c r="O51" s="175">
        <f t="shared" si="0"/>
        <v>0.9949793266391022</v>
      </c>
      <c r="P51" s="109">
        <f>Volume!K51</f>
        <v>212.2</v>
      </c>
      <c r="Q51" s="69">
        <f>Volume!J51</f>
        <v>211</v>
      </c>
      <c r="R51" s="240">
        <f t="shared" si="1"/>
        <v>42.86676</v>
      </c>
      <c r="S51" s="104">
        <f t="shared" si="2"/>
        <v>42.65154</v>
      </c>
      <c r="T51" s="110">
        <f t="shared" si="3"/>
        <v>2349000</v>
      </c>
      <c r="U51" s="104">
        <f t="shared" si="4"/>
        <v>-13.512132822477648</v>
      </c>
      <c r="V51" s="104">
        <f t="shared" si="5"/>
        <v>40.96776</v>
      </c>
      <c r="W51" s="104">
        <f t="shared" si="6"/>
        <v>1.8357</v>
      </c>
      <c r="X51" s="104">
        <f t="shared" si="7"/>
        <v>0.0633</v>
      </c>
      <c r="Y51" s="104">
        <f t="shared" si="8"/>
        <v>49.84578</v>
      </c>
      <c r="Z51" s="240">
        <f t="shared" si="9"/>
        <v>-6.9790199999999984</v>
      </c>
      <c r="AA51" s="78"/>
      <c r="AB51" s="77"/>
    </row>
    <row r="52" spans="1:28" s="58" customFormat="1" ht="15">
      <c r="A52" s="196" t="s">
        <v>222</v>
      </c>
      <c r="B52" s="165">
        <v>626700</v>
      </c>
      <c r="C52" s="163">
        <v>-7500</v>
      </c>
      <c r="D52" s="171">
        <v>-0.01</v>
      </c>
      <c r="E52" s="165">
        <v>4200</v>
      </c>
      <c r="F52" s="113">
        <v>0</v>
      </c>
      <c r="G52" s="171">
        <v>0</v>
      </c>
      <c r="H52" s="165">
        <v>600</v>
      </c>
      <c r="I52" s="113">
        <v>0</v>
      </c>
      <c r="J52" s="171">
        <v>0</v>
      </c>
      <c r="K52" s="165">
        <v>631500</v>
      </c>
      <c r="L52" s="113">
        <v>-7500</v>
      </c>
      <c r="M52" s="128">
        <v>-0.01</v>
      </c>
      <c r="N52" s="174">
        <v>596400</v>
      </c>
      <c r="O52" s="175">
        <f t="shared" si="0"/>
        <v>0.9444180522565321</v>
      </c>
      <c r="P52" s="109">
        <f>Volume!K52</f>
        <v>1172.8</v>
      </c>
      <c r="Q52" s="69">
        <f>Volume!J52</f>
        <v>1165.1</v>
      </c>
      <c r="R52" s="240">
        <f t="shared" si="1"/>
        <v>73.576065</v>
      </c>
      <c r="S52" s="104">
        <f t="shared" si="2"/>
        <v>69.486564</v>
      </c>
      <c r="T52" s="110">
        <f t="shared" si="3"/>
        <v>639000</v>
      </c>
      <c r="U52" s="104">
        <f t="shared" si="4"/>
        <v>-1.1737089201877933</v>
      </c>
      <c r="V52" s="104">
        <f t="shared" si="5"/>
        <v>73.016817</v>
      </c>
      <c r="W52" s="104">
        <f t="shared" si="6"/>
        <v>0.489342</v>
      </c>
      <c r="X52" s="104">
        <f t="shared" si="7"/>
        <v>0.069906</v>
      </c>
      <c r="Y52" s="104">
        <f t="shared" si="8"/>
        <v>74.94192</v>
      </c>
      <c r="Z52" s="240">
        <f t="shared" si="9"/>
        <v>-1.3658549999999963</v>
      </c>
      <c r="AA52" s="78"/>
      <c r="AB52" s="77"/>
    </row>
    <row r="53" spans="1:28" s="58" customFormat="1" ht="15">
      <c r="A53" s="196" t="s">
        <v>234</v>
      </c>
      <c r="B53" s="165">
        <v>4941000</v>
      </c>
      <c r="C53" s="163">
        <v>-214000</v>
      </c>
      <c r="D53" s="171">
        <v>-0.04</v>
      </c>
      <c r="E53" s="165">
        <v>263000</v>
      </c>
      <c r="F53" s="113">
        <v>15000</v>
      </c>
      <c r="G53" s="171">
        <v>0.06</v>
      </c>
      <c r="H53" s="165">
        <v>70000</v>
      </c>
      <c r="I53" s="113">
        <v>0</v>
      </c>
      <c r="J53" s="171">
        <v>0</v>
      </c>
      <c r="K53" s="165">
        <v>5274000</v>
      </c>
      <c r="L53" s="113">
        <v>-199000</v>
      </c>
      <c r="M53" s="128">
        <v>-0.04</v>
      </c>
      <c r="N53" s="174">
        <v>5110000</v>
      </c>
      <c r="O53" s="175">
        <f t="shared" si="0"/>
        <v>0.968904057641259</v>
      </c>
      <c r="P53" s="109">
        <f>Volume!K53</f>
        <v>429.25</v>
      </c>
      <c r="Q53" s="69">
        <f>Volume!J53</f>
        <v>417</v>
      </c>
      <c r="R53" s="240">
        <f t="shared" si="1"/>
        <v>219.9258</v>
      </c>
      <c r="S53" s="104">
        <f t="shared" si="2"/>
        <v>213.087</v>
      </c>
      <c r="T53" s="110">
        <f t="shared" si="3"/>
        <v>5473000</v>
      </c>
      <c r="U53" s="104">
        <f t="shared" si="4"/>
        <v>-3.6360314270052987</v>
      </c>
      <c r="V53" s="104">
        <f t="shared" si="5"/>
        <v>206.0397</v>
      </c>
      <c r="W53" s="104">
        <f t="shared" si="6"/>
        <v>10.9671</v>
      </c>
      <c r="X53" s="104">
        <f t="shared" si="7"/>
        <v>2.919</v>
      </c>
      <c r="Y53" s="104">
        <f t="shared" si="8"/>
        <v>234.928525</v>
      </c>
      <c r="Z53" s="240">
        <f t="shared" si="9"/>
        <v>-15.002724999999998</v>
      </c>
      <c r="AA53" s="78"/>
      <c r="AB53" s="77"/>
    </row>
    <row r="54" spans="1:28" s="58" customFormat="1" ht="15">
      <c r="A54" s="196" t="s">
        <v>166</v>
      </c>
      <c r="B54" s="165">
        <v>4920600</v>
      </c>
      <c r="C54" s="163">
        <v>-47200</v>
      </c>
      <c r="D54" s="171">
        <v>-0.01</v>
      </c>
      <c r="E54" s="165">
        <v>339250</v>
      </c>
      <c r="F54" s="113">
        <v>53100</v>
      </c>
      <c r="G54" s="171">
        <v>0.19</v>
      </c>
      <c r="H54" s="165">
        <v>32450</v>
      </c>
      <c r="I54" s="113">
        <v>0</v>
      </c>
      <c r="J54" s="171">
        <v>0</v>
      </c>
      <c r="K54" s="165">
        <v>5292300</v>
      </c>
      <c r="L54" s="113">
        <v>5900</v>
      </c>
      <c r="M54" s="128">
        <v>0</v>
      </c>
      <c r="N54" s="174">
        <v>5168400</v>
      </c>
      <c r="O54" s="175">
        <f t="shared" si="0"/>
        <v>0.9765886287625418</v>
      </c>
      <c r="P54" s="109">
        <f>Volume!K54</f>
        <v>108.6</v>
      </c>
      <c r="Q54" s="69">
        <f>Volume!J54</f>
        <v>105.65</v>
      </c>
      <c r="R54" s="240">
        <f t="shared" si="1"/>
        <v>55.9131495</v>
      </c>
      <c r="S54" s="104">
        <f t="shared" si="2"/>
        <v>54.604146</v>
      </c>
      <c r="T54" s="110">
        <f t="shared" si="3"/>
        <v>5286400</v>
      </c>
      <c r="U54" s="104">
        <f t="shared" si="4"/>
        <v>0.11160714285714285</v>
      </c>
      <c r="V54" s="104">
        <f t="shared" si="5"/>
        <v>51.986139</v>
      </c>
      <c r="W54" s="104">
        <f t="shared" si="6"/>
        <v>3.58417625</v>
      </c>
      <c r="X54" s="104">
        <f t="shared" si="7"/>
        <v>0.34283425</v>
      </c>
      <c r="Y54" s="104">
        <f t="shared" si="8"/>
        <v>57.410304</v>
      </c>
      <c r="Z54" s="240">
        <f t="shared" si="9"/>
        <v>-1.4971544999999935</v>
      </c>
      <c r="AA54" s="78"/>
      <c r="AB54" s="77"/>
    </row>
    <row r="55" spans="1:28" s="58" customFormat="1" ht="15">
      <c r="A55" s="196" t="s">
        <v>223</v>
      </c>
      <c r="B55" s="165">
        <v>408100</v>
      </c>
      <c r="C55" s="163">
        <v>-9625</v>
      </c>
      <c r="D55" s="171">
        <v>-0.02</v>
      </c>
      <c r="E55" s="165">
        <v>175</v>
      </c>
      <c r="F55" s="113">
        <v>0</v>
      </c>
      <c r="G55" s="171">
        <v>0</v>
      </c>
      <c r="H55" s="165">
        <v>175</v>
      </c>
      <c r="I55" s="113">
        <v>0</v>
      </c>
      <c r="J55" s="171">
        <v>0</v>
      </c>
      <c r="K55" s="165">
        <v>408450</v>
      </c>
      <c r="L55" s="113">
        <v>-9625</v>
      </c>
      <c r="M55" s="128">
        <v>-0.02</v>
      </c>
      <c r="N55" s="174">
        <v>404075</v>
      </c>
      <c r="O55" s="175">
        <f t="shared" si="0"/>
        <v>0.9892887746358183</v>
      </c>
      <c r="P55" s="109">
        <f>Volume!K55</f>
        <v>2853.1</v>
      </c>
      <c r="Q55" s="69">
        <f>Volume!J55</f>
        <v>2842.3</v>
      </c>
      <c r="R55" s="240">
        <f t="shared" si="1"/>
        <v>116.0937435</v>
      </c>
      <c r="S55" s="104">
        <f t="shared" si="2"/>
        <v>114.85023725</v>
      </c>
      <c r="T55" s="110">
        <f t="shared" si="3"/>
        <v>418075</v>
      </c>
      <c r="U55" s="104">
        <f t="shared" si="4"/>
        <v>-2.3022185014650485</v>
      </c>
      <c r="V55" s="104">
        <f t="shared" si="5"/>
        <v>115.994263</v>
      </c>
      <c r="W55" s="104">
        <f t="shared" si="6"/>
        <v>0.04974025000000001</v>
      </c>
      <c r="X55" s="104">
        <f t="shared" si="7"/>
        <v>0.04974025000000001</v>
      </c>
      <c r="Y55" s="104">
        <f t="shared" si="8"/>
        <v>119.28097825</v>
      </c>
      <c r="Z55" s="240">
        <f t="shared" si="9"/>
        <v>-3.187234750000002</v>
      </c>
      <c r="AA55" s="78"/>
      <c r="AB55" s="77"/>
    </row>
    <row r="56" spans="1:28" s="58" customFormat="1" ht="15">
      <c r="A56" s="196" t="s">
        <v>291</v>
      </c>
      <c r="B56" s="165">
        <v>6198000</v>
      </c>
      <c r="C56" s="163">
        <v>-469500</v>
      </c>
      <c r="D56" s="171">
        <v>-0.07</v>
      </c>
      <c r="E56" s="165">
        <v>646500</v>
      </c>
      <c r="F56" s="113">
        <v>16500</v>
      </c>
      <c r="G56" s="171">
        <v>0.03</v>
      </c>
      <c r="H56" s="165">
        <v>60000</v>
      </c>
      <c r="I56" s="113">
        <v>1500</v>
      </c>
      <c r="J56" s="171">
        <v>0.03</v>
      </c>
      <c r="K56" s="165">
        <v>6904500</v>
      </c>
      <c r="L56" s="113">
        <v>-451500</v>
      </c>
      <c r="M56" s="128">
        <v>-0.06</v>
      </c>
      <c r="N56" s="174">
        <v>6847500</v>
      </c>
      <c r="O56" s="175">
        <f t="shared" si="0"/>
        <v>0.9917445144470998</v>
      </c>
      <c r="P56" s="109">
        <f>Volume!K56</f>
        <v>154.5</v>
      </c>
      <c r="Q56" s="69">
        <f>Volume!J56</f>
        <v>155.4</v>
      </c>
      <c r="R56" s="240">
        <f t="shared" si="1"/>
        <v>107.29593</v>
      </c>
      <c r="S56" s="104">
        <f t="shared" si="2"/>
        <v>106.41015</v>
      </c>
      <c r="T56" s="110">
        <f t="shared" si="3"/>
        <v>7356000</v>
      </c>
      <c r="U56" s="104">
        <f t="shared" si="4"/>
        <v>-6.137846655791191</v>
      </c>
      <c r="V56" s="104">
        <f t="shared" si="5"/>
        <v>96.31692</v>
      </c>
      <c r="W56" s="104">
        <f t="shared" si="6"/>
        <v>10.04661</v>
      </c>
      <c r="X56" s="104">
        <f t="shared" si="7"/>
        <v>0.9324</v>
      </c>
      <c r="Y56" s="104">
        <f t="shared" si="8"/>
        <v>113.6502</v>
      </c>
      <c r="Z56" s="240">
        <f t="shared" si="9"/>
        <v>-6.35427</v>
      </c>
      <c r="AA56" s="78"/>
      <c r="AB56" s="77"/>
    </row>
    <row r="57" spans="1:26" s="7" customFormat="1" ht="15">
      <c r="A57" s="196" t="s">
        <v>292</v>
      </c>
      <c r="B57" s="165">
        <v>1485400</v>
      </c>
      <c r="C57" s="163">
        <v>36400</v>
      </c>
      <c r="D57" s="171">
        <v>0.03</v>
      </c>
      <c r="E57" s="165">
        <v>15400</v>
      </c>
      <c r="F57" s="113">
        <v>0</v>
      </c>
      <c r="G57" s="171">
        <v>0</v>
      </c>
      <c r="H57" s="165">
        <v>0</v>
      </c>
      <c r="I57" s="113">
        <v>-23800</v>
      </c>
      <c r="J57" s="171">
        <v>-1</v>
      </c>
      <c r="K57" s="165">
        <v>1500800</v>
      </c>
      <c r="L57" s="113">
        <v>12600</v>
      </c>
      <c r="M57" s="128">
        <v>0.01</v>
      </c>
      <c r="N57" s="174">
        <v>1468600</v>
      </c>
      <c r="O57" s="175">
        <f t="shared" si="0"/>
        <v>0.9785447761194029</v>
      </c>
      <c r="P57" s="109">
        <f>Volume!K57</f>
        <v>139.4</v>
      </c>
      <c r="Q57" s="69">
        <f>Volume!J57</f>
        <v>137.75</v>
      </c>
      <c r="R57" s="240">
        <f t="shared" si="1"/>
        <v>20.67352</v>
      </c>
      <c r="S57" s="104">
        <f t="shared" si="2"/>
        <v>20.229965</v>
      </c>
      <c r="T57" s="110">
        <f t="shared" si="3"/>
        <v>1488200</v>
      </c>
      <c r="U57" s="104">
        <f t="shared" si="4"/>
        <v>0.8466603951081844</v>
      </c>
      <c r="V57" s="104">
        <f t="shared" si="5"/>
        <v>20.461385</v>
      </c>
      <c r="W57" s="104">
        <f t="shared" si="6"/>
        <v>0.212135</v>
      </c>
      <c r="X57" s="104">
        <f t="shared" si="7"/>
        <v>0</v>
      </c>
      <c r="Y57" s="104">
        <f t="shared" si="8"/>
        <v>20.745508</v>
      </c>
      <c r="Z57" s="240">
        <f t="shared" si="9"/>
        <v>-0.07198800000000105</v>
      </c>
    </row>
    <row r="58" spans="1:26" s="7" customFormat="1" ht="15">
      <c r="A58" s="196" t="s">
        <v>195</v>
      </c>
      <c r="B58" s="165">
        <v>8777934</v>
      </c>
      <c r="C58" s="163">
        <v>313424</v>
      </c>
      <c r="D58" s="171">
        <v>0.04</v>
      </c>
      <c r="E58" s="165">
        <v>1043372</v>
      </c>
      <c r="F58" s="113">
        <v>92790</v>
      </c>
      <c r="G58" s="171">
        <v>0.1</v>
      </c>
      <c r="H58" s="165">
        <v>109286</v>
      </c>
      <c r="I58" s="113">
        <v>2062</v>
      </c>
      <c r="J58" s="171">
        <v>0.02</v>
      </c>
      <c r="K58" s="165">
        <v>9930592</v>
      </c>
      <c r="L58" s="113">
        <v>408276</v>
      </c>
      <c r="M58" s="128">
        <v>0.04</v>
      </c>
      <c r="N58" s="174">
        <v>9598610</v>
      </c>
      <c r="O58" s="175">
        <f t="shared" si="0"/>
        <v>0.9665697674418605</v>
      </c>
      <c r="P58" s="109">
        <f>Volume!K58</f>
        <v>141.75</v>
      </c>
      <c r="Q58" s="69">
        <f>Volume!J58</f>
        <v>138.85</v>
      </c>
      <c r="R58" s="240">
        <f t="shared" si="1"/>
        <v>137.88626992000002</v>
      </c>
      <c r="S58" s="104">
        <f t="shared" si="2"/>
        <v>133.27669985</v>
      </c>
      <c r="T58" s="110">
        <f t="shared" si="3"/>
        <v>9522316</v>
      </c>
      <c r="U58" s="104">
        <f t="shared" si="4"/>
        <v>4.287570376786488</v>
      </c>
      <c r="V58" s="104">
        <f t="shared" si="5"/>
        <v>121.88161358999999</v>
      </c>
      <c r="W58" s="104">
        <f t="shared" si="6"/>
        <v>14.48722022</v>
      </c>
      <c r="X58" s="104">
        <f t="shared" si="7"/>
        <v>1.51743611</v>
      </c>
      <c r="Y58" s="104">
        <f t="shared" si="8"/>
        <v>134.9788293</v>
      </c>
      <c r="Z58" s="240">
        <f t="shared" si="9"/>
        <v>2.907440620000017</v>
      </c>
    </row>
    <row r="59" spans="1:26" s="7" customFormat="1" ht="15">
      <c r="A59" s="196" t="s">
        <v>293</v>
      </c>
      <c r="B59" s="165">
        <v>10852800</v>
      </c>
      <c r="C59" s="163">
        <v>54600</v>
      </c>
      <c r="D59" s="171">
        <v>0.01</v>
      </c>
      <c r="E59" s="165">
        <v>357000</v>
      </c>
      <c r="F59" s="113">
        <v>19600</v>
      </c>
      <c r="G59" s="171">
        <v>0.06</v>
      </c>
      <c r="H59" s="165">
        <v>14000</v>
      </c>
      <c r="I59" s="113">
        <v>1400</v>
      </c>
      <c r="J59" s="171">
        <v>0.11</v>
      </c>
      <c r="K59" s="165">
        <v>11223800</v>
      </c>
      <c r="L59" s="113">
        <v>75600</v>
      </c>
      <c r="M59" s="128">
        <v>0.01</v>
      </c>
      <c r="N59" s="174">
        <v>10969000</v>
      </c>
      <c r="O59" s="175">
        <f t="shared" si="0"/>
        <v>0.9772982412373706</v>
      </c>
      <c r="P59" s="109">
        <f>Volume!K59</f>
        <v>139.15</v>
      </c>
      <c r="Q59" s="69">
        <f>Volume!J59</f>
        <v>133.7</v>
      </c>
      <c r="R59" s="240">
        <f t="shared" si="1"/>
        <v>150.06220599999997</v>
      </c>
      <c r="S59" s="104">
        <f t="shared" si="2"/>
        <v>146.65552999999997</v>
      </c>
      <c r="T59" s="110">
        <f t="shared" si="3"/>
        <v>11148200</v>
      </c>
      <c r="U59" s="104">
        <f t="shared" si="4"/>
        <v>0.6781363807610197</v>
      </c>
      <c r="V59" s="104">
        <f t="shared" si="5"/>
        <v>145.10193599999997</v>
      </c>
      <c r="W59" s="104">
        <f t="shared" si="6"/>
        <v>4.773089999999999</v>
      </c>
      <c r="X59" s="104">
        <f t="shared" si="7"/>
        <v>0.18717999999999999</v>
      </c>
      <c r="Y59" s="104">
        <f t="shared" si="8"/>
        <v>155.127203</v>
      </c>
      <c r="Z59" s="240">
        <f t="shared" si="9"/>
        <v>-5.064997000000034</v>
      </c>
    </row>
    <row r="60" spans="1:26" s="7" customFormat="1" ht="15">
      <c r="A60" s="196" t="s">
        <v>197</v>
      </c>
      <c r="B60" s="165">
        <v>2142400</v>
      </c>
      <c r="C60" s="163">
        <v>-71500</v>
      </c>
      <c r="D60" s="171">
        <v>-0.03</v>
      </c>
      <c r="E60" s="165">
        <v>5850</v>
      </c>
      <c r="F60" s="113">
        <v>650</v>
      </c>
      <c r="G60" s="171">
        <v>0.13</v>
      </c>
      <c r="H60" s="165">
        <v>0</v>
      </c>
      <c r="I60" s="113">
        <v>0</v>
      </c>
      <c r="J60" s="171">
        <v>0</v>
      </c>
      <c r="K60" s="165">
        <v>2148250</v>
      </c>
      <c r="L60" s="113">
        <v>-70850</v>
      </c>
      <c r="M60" s="128">
        <v>-0.03</v>
      </c>
      <c r="N60" s="174">
        <v>2085850</v>
      </c>
      <c r="O60" s="175">
        <f t="shared" si="0"/>
        <v>0.9709531013615734</v>
      </c>
      <c r="P60" s="109">
        <f>Volume!K60</f>
        <v>662.45</v>
      </c>
      <c r="Q60" s="69">
        <f>Volume!J60</f>
        <v>659.8</v>
      </c>
      <c r="R60" s="240">
        <f t="shared" si="1"/>
        <v>141.741535</v>
      </c>
      <c r="S60" s="104">
        <f t="shared" si="2"/>
        <v>137.624383</v>
      </c>
      <c r="T60" s="110">
        <f t="shared" si="3"/>
        <v>2219100</v>
      </c>
      <c r="U60" s="104">
        <f t="shared" si="4"/>
        <v>-3.192735793790275</v>
      </c>
      <c r="V60" s="104">
        <f t="shared" si="5"/>
        <v>141.355552</v>
      </c>
      <c r="W60" s="104">
        <f t="shared" si="6"/>
        <v>0.38598299999999997</v>
      </c>
      <c r="X60" s="104">
        <f t="shared" si="7"/>
        <v>0</v>
      </c>
      <c r="Y60" s="104">
        <f t="shared" si="8"/>
        <v>147.0042795</v>
      </c>
      <c r="Z60" s="240">
        <f t="shared" si="9"/>
        <v>-5.262744499999997</v>
      </c>
    </row>
    <row r="61" spans="1:26" s="7" customFormat="1" ht="15">
      <c r="A61" s="196" t="s">
        <v>4</v>
      </c>
      <c r="B61" s="165">
        <v>1041600</v>
      </c>
      <c r="C61" s="163">
        <v>-11700</v>
      </c>
      <c r="D61" s="171">
        <v>-0.01</v>
      </c>
      <c r="E61" s="165">
        <v>0</v>
      </c>
      <c r="F61" s="113">
        <v>0</v>
      </c>
      <c r="G61" s="171">
        <v>0</v>
      </c>
      <c r="H61" s="165">
        <v>0</v>
      </c>
      <c r="I61" s="113">
        <v>0</v>
      </c>
      <c r="J61" s="171">
        <v>0</v>
      </c>
      <c r="K61" s="165">
        <v>1041600</v>
      </c>
      <c r="L61" s="113">
        <v>-11700</v>
      </c>
      <c r="M61" s="128">
        <v>-0.01</v>
      </c>
      <c r="N61" s="174">
        <v>1035000</v>
      </c>
      <c r="O61" s="175">
        <f t="shared" si="0"/>
        <v>0.993663594470046</v>
      </c>
      <c r="P61" s="109">
        <f>Volume!K61</f>
        <v>1806.95</v>
      </c>
      <c r="Q61" s="69">
        <f>Volume!J61</f>
        <v>1816.75</v>
      </c>
      <c r="R61" s="240">
        <f t="shared" si="1"/>
        <v>189.23268</v>
      </c>
      <c r="S61" s="104">
        <f t="shared" si="2"/>
        <v>188.033625</v>
      </c>
      <c r="T61" s="110">
        <f t="shared" si="3"/>
        <v>1053300</v>
      </c>
      <c r="U61" s="104">
        <f t="shared" si="4"/>
        <v>-1.110794645400171</v>
      </c>
      <c r="V61" s="104">
        <f t="shared" si="5"/>
        <v>189.23268</v>
      </c>
      <c r="W61" s="104">
        <f t="shared" si="6"/>
        <v>0</v>
      </c>
      <c r="X61" s="104">
        <f t="shared" si="7"/>
        <v>0</v>
      </c>
      <c r="Y61" s="104">
        <f t="shared" si="8"/>
        <v>190.3260435</v>
      </c>
      <c r="Z61" s="240">
        <f t="shared" si="9"/>
        <v>-1.0933635000000095</v>
      </c>
    </row>
    <row r="62" spans="1:26" s="7" customFormat="1" ht="15">
      <c r="A62" s="196" t="s">
        <v>79</v>
      </c>
      <c r="B62" s="165">
        <v>994800</v>
      </c>
      <c r="C62" s="163">
        <v>-133600</v>
      </c>
      <c r="D62" s="171">
        <v>-0.12</v>
      </c>
      <c r="E62" s="165">
        <v>800</v>
      </c>
      <c r="F62" s="113">
        <v>0</v>
      </c>
      <c r="G62" s="171">
        <v>0</v>
      </c>
      <c r="H62" s="165">
        <v>0</v>
      </c>
      <c r="I62" s="113">
        <v>0</v>
      </c>
      <c r="J62" s="171">
        <v>0</v>
      </c>
      <c r="K62" s="165">
        <v>995600</v>
      </c>
      <c r="L62" s="113">
        <v>-133600</v>
      </c>
      <c r="M62" s="128">
        <v>-0.12</v>
      </c>
      <c r="N62" s="174">
        <v>963600</v>
      </c>
      <c r="O62" s="175">
        <f t="shared" si="0"/>
        <v>0.9678585777420651</v>
      </c>
      <c r="P62" s="109">
        <f>Volume!K62</f>
        <v>1109.8</v>
      </c>
      <c r="Q62" s="69">
        <f>Volume!J62</f>
        <v>1113.8</v>
      </c>
      <c r="R62" s="240">
        <f t="shared" si="1"/>
        <v>110.889928</v>
      </c>
      <c r="S62" s="104">
        <f t="shared" si="2"/>
        <v>107.325768</v>
      </c>
      <c r="T62" s="110">
        <f t="shared" si="3"/>
        <v>1129200</v>
      </c>
      <c r="U62" s="104">
        <f t="shared" si="4"/>
        <v>-11.831385051363798</v>
      </c>
      <c r="V62" s="104">
        <f t="shared" si="5"/>
        <v>110.800824</v>
      </c>
      <c r="W62" s="104">
        <f t="shared" si="6"/>
        <v>0.089104</v>
      </c>
      <c r="X62" s="104">
        <f t="shared" si="7"/>
        <v>0</v>
      </c>
      <c r="Y62" s="104">
        <f t="shared" si="8"/>
        <v>125.318616</v>
      </c>
      <c r="Z62" s="240">
        <f t="shared" si="9"/>
        <v>-14.428688000000008</v>
      </c>
    </row>
    <row r="63" spans="1:28" s="58" customFormat="1" ht="15">
      <c r="A63" s="196" t="s">
        <v>196</v>
      </c>
      <c r="B63" s="165">
        <v>1586000</v>
      </c>
      <c r="C63" s="163">
        <v>-27600</v>
      </c>
      <c r="D63" s="171">
        <v>-0.02</v>
      </c>
      <c r="E63" s="165">
        <v>7600</v>
      </c>
      <c r="F63" s="113">
        <v>0</v>
      </c>
      <c r="G63" s="171">
        <v>0</v>
      </c>
      <c r="H63" s="165">
        <v>800</v>
      </c>
      <c r="I63" s="113">
        <v>0</v>
      </c>
      <c r="J63" s="171">
        <v>0</v>
      </c>
      <c r="K63" s="165">
        <v>1594400</v>
      </c>
      <c r="L63" s="113">
        <v>-27600</v>
      </c>
      <c r="M63" s="128">
        <v>-0.02</v>
      </c>
      <c r="N63" s="174">
        <v>1576400</v>
      </c>
      <c r="O63" s="175">
        <f t="shared" si="0"/>
        <v>0.9887104867034621</v>
      </c>
      <c r="P63" s="109">
        <f>Volume!K63</f>
        <v>728.15</v>
      </c>
      <c r="Q63" s="69">
        <f>Volume!J63</f>
        <v>726.1</v>
      </c>
      <c r="R63" s="240">
        <f t="shared" si="1"/>
        <v>115.769384</v>
      </c>
      <c r="S63" s="104">
        <f t="shared" si="2"/>
        <v>114.462404</v>
      </c>
      <c r="T63" s="110">
        <f t="shared" si="3"/>
        <v>1622000</v>
      </c>
      <c r="U63" s="104">
        <f t="shared" si="4"/>
        <v>-1.7016029593094943</v>
      </c>
      <c r="V63" s="104">
        <f t="shared" si="5"/>
        <v>115.15946</v>
      </c>
      <c r="W63" s="104">
        <f t="shared" si="6"/>
        <v>0.551836</v>
      </c>
      <c r="X63" s="104">
        <f t="shared" si="7"/>
        <v>0.058088</v>
      </c>
      <c r="Y63" s="104">
        <f t="shared" si="8"/>
        <v>118.10593</v>
      </c>
      <c r="Z63" s="240">
        <f t="shared" si="9"/>
        <v>-2.3365459999999985</v>
      </c>
      <c r="AA63" s="78"/>
      <c r="AB63" s="77"/>
    </row>
    <row r="64" spans="1:26" s="7" customFormat="1" ht="15">
      <c r="A64" s="196" t="s">
        <v>5</v>
      </c>
      <c r="B64" s="165">
        <v>48285435</v>
      </c>
      <c r="C64" s="163">
        <v>-1063865</v>
      </c>
      <c r="D64" s="171">
        <v>-0.02</v>
      </c>
      <c r="E64" s="165">
        <v>5191725</v>
      </c>
      <c r="F64" s="113">
        <v>264770</v>
      </c>
      <c r="G64" s="171">
        <v>0.05</v>
      </c>
      <c r="H64" s="165">
        <v>1003255</v>
      </c>
      <c r="I64" s="113">
        <v>38280</v>
      </c>
      <c r="J64" s="171">
        <v>0.04</v>
      </c>
      <c r="K64" s="165">
        <v>54480415</v>
      </c>
      <c r="L64" s="113">
        <v>-760815</v>
      </c>
      <c r="M64" s="128">
        <v>-0.01</v>
      </c>
      <c r="N64" s="174">
        <v>49465735</v>
      </c>
      <c r="O64" s="175">
        <f t="shared" si="0"/>
        <v>0.907954445648037</v>
      </c>
      <c r="P64" s="109">
        <f>Volume!K64</f>
        <v>175</v>
      </c>
      <c r="Q64" s="69">
        <f>Volume!J64</f>
        <v>173.75</v>
      </c>
      <c r="R64" s="240">
        <f t="shared" si="1"/>
        <v>946.597210625</v>
      </c>
      <c r="S64" s="104">
        <f t="shared" si="2"/>
        <v>859.467145625</v>
      </c>
      <c r="T64" s="110">
        <f t="shared" si="3"/>
        <v>55241230</v>
      </c>
      <c r="U64" s="104">
        <f t="shared" si="4"/>
        <v>-1.3772593405324247</v>
      </c>
      <c r="V64" s="104">
        <f t="shared" si="5"/>
        <v>838.959433125</v>
      </c>
      <c r="W64" s="104">
        <f t="shared" si="6"/>
        <v>90.206221875</v>
      </c>
      <c r="X64" s="104">
        <f t="shared" si="7"/>
        <v>17.431555625</v>
      </c>
      <c r="Y64" s="104">
        <f t="shared" si="8"/>
        <v>966.721525</v>
      </c>
      <c r="Z64" s="240">
        <f t="shared" si="9"/>
        <v>-20.12431437500004</v>
      </c>
    </row>
    <row r="65" spans="1:28" s="58" customFormat="1" ht="15">
      <c r="A65" s="196" t="s">
        <v>198</v>
      </c>
      <c r="B65" s="165">
        <v>16716000</v>
      </c>
      <c r="C65" s="163">
        <v>194000</v>
      </c>
      <c r="D65" s="171">
        <v>0.01</v>
      </c>
      <c r="E65" s="165">
        <v>3341000</v>
      </c>
      <c r="F65" s="113">
        <v>377000</v>
      </c>
      <c r="G65" s="171">
        <v>0.13</v>
      </c>
      <c r="H65" s="165">
        <v>474000</v>
      </c>
      <c r="I65" s="113">
        <v>35000</v>
      </c>
      <c r="J65" s="171">
        <v>0.08</v>
      </c>
      <c r="K65" s="165">
        <v>20531000</v>
      </c>
      <c r="L65" s="113">
        <v>606000</v>
      </c>
      <c r="M65" s="128">
        <v>0.03</v>
      </c>
      <c r="N65" s="174">
        <v>19878000</v>
      </c>
      <c r="O65" s="175">
        <f t="shared" si="0"/>
        <v>0.9681944376796064</v>
      </c>
      <c r="P65" s="109">
        <f>Volume!K65</f>
        <v>205.6</v>
      </c>
      <c r="Q65" s="69">
        <f>Volume!J65</f>
        <v>202.7</v>
      </c>
      <c r="R65" s="240">
        <f t="shared" si="1"/>
        <v>416.16337</v>
      </c>
      <c r="S65" s="104">
        <f t="shared" si="2"/>
        <v>402.92706</v>
      </c>
      <c r="T65" s="110">
        <f t="shared" si="3"/>
        <v>19925000</v>
      </c>
      <c r="U65" s="104">
        <f t="shared" si="4"/>
        <v>3.041405269761606</v>
      </c>
      <c r="V65" s="104">
        <f t="shared" si="5"/>
        <v>338.83332</v>
      </c>
      <c r="W65" s="104">
        <f t="shared" si="6"/>
        <v>67.72207</v>
      </c>
      <c r="X65" s="104">
        <f t="shared" si="7"/>
        <v>9.60798</v>
      </c>
      <c r="Y65" s="104">
        <f t="shared" si="8"/>
        <v>409.658</v>
      </c>
      <c r="Z65" s="240">
        <f t="shared" si="9"/>
        <v>6.505369999999971</v>
      </c>
      <c r="AA65" s="78"/>
      <c r="AB65" s="77"/>
    </row>
    <row r="66" spans="1:28" s="58" customFormat="1" ht="15">
      <c r="A66" s="196" t="s">
        <v>199</v>
      </c>
      <c r="B66" s="165">
        <v>3520400</v>
      </c>
      <c r="C66" s="163">
        <v>-76700</v>
      </c>
      <c r="D66" s="171">
        <v>-0.02</v>
      </c>
      <c r="E66" s="165">
        <v>153400</v>
      </c>
      <c r="F66" s="113">
        <v>1300</v>
      </c>
      <c r="G66" s="171">
        <v>0.01</v>
      </c>
      <c r="H66" s="165">
        <v>10400</v>
      </c>
      <c r="I66" s="113">
        <v>0</v>
      </c>
      <c r="J66" s="171">
        <v>0</v>
      </c>
      <c r="K66" s="165">
        <v>3684200</v>
      </c>
      <c r="L66" s="113">
        <v>-75400</v>
      </c>
      <c r="M66" s="128">
        <v>-0.02</v>
      </c>
      <c r="N66" s="174">
        <v>3556800</v>
      </c>
      <c r="O66" s="175">
        <f t="shared" si="0"/>
        <v>0.9654199011997178</v>
      </c>
      <c r="P66" s="109">
        <f>Volume!K66</f>
        <v>296.05</v>
      </c>
      <c r="Q66" s="69">
        <f>Volume!J66</f>
        <v>289.85</v>
      </c>
      <c r="R66" s="240">
        <f t="shared" si="1"/>
        <v>106.78653700000001</v>
      </c>
      <c r="S66" s="104">
        <f t="shared" si="2"/>
        <v>103.09384800000001</v>
      </c>
      <c r="T66" s="110">
        <f t="shared" si="3"/>
        <v>3759600</v>
      </c>
      <c r="U66" s="104">
        <f t="shared" si="4"/>
        <v>-2.0055325034578146</v>
      </c>
      <c r="V66" s="104">
        <f t="shared" si="5"/>
        <v>102.03879400000001</v>
      </c>
      <c r="W66" s="104">
        <f t="shared" si="6"/>
        <v>4.446299</v>
      </c>
      <c r="X66" s="104">
        <f t="shared" si="7"/>
        <v>0.30144400000000005</v>
      </c>
      <c r="Y66" s="104">
        <f t="shared" si="8"/>
        <v>111.302958</v>
      </c>
      <c r="Z66" s="240">
        <f t="shared" si="9"/>
        <v>-4.516420999999994</v>
      </c>
      <c r="AA66" s="78"/>
      <c r="AB66" s="77"/>
    </row>
    <row r="67" spans="1:28" s="58" customFormat="1" ht="15">
      <c r="A67" s="196" t="s">
        <v>294</v>
      </c>
      <c r="B67" s="165">
        <v>912900</v>
      </c>
      <c r="C67" s="163">
        <v>82800</v>
      </c>
      <c r="D67" s="171">
        <v>0.1</v>
      </c>
      <c r="E67" s="165">
        <v>600</v>
      </c>
      <c r="F67" s="113">
        <v>0</v>
      </c>
      <c r="G67" s="171">
        <v>0</v>
      </c>
      <c r="H67" s="165">
        <v>0</v>
      </c>
      <c r="I67" s="113">
        <v>0</v>
      </c>
      <c r="J67" s="171">
        <v>0</v>
      </c>
      <c r="K67" s="165">
        <v>913500</v>
      </c>
      <c r="L67" s="113">
        <v>82800</v>
      </c>
      <c r="M67" s="128">
        <v>0.1</v>
      </c>
      <c r="N67" s="174">
        <v>848100</v>
      </c>
      <c r="O67" s="175">
        <f t="shared" si="0"/>
        <v>0.9284072249589491</v>
      </c>
      <c r="P67" s="109">
        <f>Volume!K67</f>
        <v>687.05</v>
      </c>
      <c r="Q67" s="69">
        <f>Volume!J67</f>
        <v>657.3</v>
      </c>
      <c r="R67" s="240">
        <f t="shared" si="1"/>
        <v>60.044355</v>
      </c>
      <c r="S67" s="104">
        <f t="shared" si="2"/>
        <v>55.745613</v>
      </c>
      <c r="T67" s="110">
        <f t="shared" si="3"/>
        <v>830700</v>
      </c>
      <c r="U67" s="104">
        <f t="shared" si="4"/>
        <v>9.967497291440953</v>
      </c>
      <c r="V67" s="104">
        <f t="shared" si="5"/>
        <v>60.004917</v>
      </c>
      <c r="W67" s="104">
        <f t="shared" si="6"/>
        <v>0.039438</v>
      </c>
      <c r="X67" s="104">
        <f t="shared" si="7"/>
        <v>0</v>
      </c>
      <c r="Y67" s="104">
        <f t="shared" si="8"/>
        <v>57.0732435</v>
      </c>
      <c r="Z67" s="240">
        <f t="shared" si="9"/>
        <v>2.9711115000000063</v>
      </c>
      <c r="AA67" s="78"/>
      <c r="AB67" s="77"/>
    </row>
    <row r="68" spans="1:26" s="7" customFormat="1" ht="15">
      <c r="A68" s="196" t="s">
        <v>43</v>
      </c>
      <c r="B68" s="165">
        <v>362400</v>
      </c>
      <c r="C68" s="163">
        <v>-7500</v>
      </c>
      <c r="D68" s="171">
        <v>-0.02</v>
      </c>
      <c r="E68" s="165">
        <v>600</v>
      </c>
      <c r="F68" s="113">
        <v>0</v>
      </c>
      <c r="G68" s="171">
        <v>0</v>
      </c>
      <c r="H68" s="165">
        <v>300</v>
      </c>
      <c r="I68" s="113">
        <v>0</v>
      </c>
      <c r="J68" s="171">
        <v>0</v>
      </c>
      <c r="K68" s="165">
        <v>363300</v>
      </c>
      <c r="L68" s="113">
        <v>-7500</v>
      </c>
      <c r="M68" s="128">
        <v>-0.02</v>
      </c>
      <c r="N68" s="174">
        <v>362100</v>
      </c>
      <c r="O68" s="175">
        <f t="shared" si="0"/>
        <v>0.9966969446738233</v>
      </c>
      <c r="P68" s="109">
        <f>Volume!K68</f>
        <v>1977.95</v>
      </c>
      <c r="Q68" s="69">
        <f>Volume!J68</f>
        <v>1947.3</v>
      </c>
      <c r="R68" s="240">
        <f t="shared" si="1"/>
        <v>70.745409</v>
      </c>
      <c r="S68" s="104">
        <f t="shared" si="2"/>
        <v>70.511733</v>
      </c>
      <c r="T68" s="110">
        <f t="shared" si="3"/>
        <v>370800</v>
      </c>
      <c r="U68" s="104">
        <f t="shared" si="4"/>
        <v>-2.0226537216828477</v>
      </c>
      <c r="V68" s="104">
        <f t="shared" si="5"/>
        <v>70.570152</v>
      </c>
      <c r="W68" s="104">
        <f t="shared" si="6"/>
        <v>0.116838</v>
      </c>
      <c r="X68" s="104">
        <f t="shared" si="7"/>
        <v>0.058419</v>
      </c>
      <c r="Y68" s="104">
        <f t="shared" si="8"/>
        <v>73.342386</v>
      </c>
      <c r="Z68" s="240">
        <f t="shared" si="9"/>
        <v>-2.5969770000000096</v>
      </c>
    </row>
    <row r="69" spans="1:26" s="7" customFormat="1" ht="15">
      <c r="A69" s="196" t="s">
        <v>200</v>
      </c>
      <c r="B69" s="165">
        <v>6659100</v>
      </c>
      <c r="C69" s="163">
        <v>-770700</v>
      </c>
      <c r="D69" s="171">
        <v>-0.1</v>
      </c>
      <c r="E69" s="165">
        <v>297500</v>
      </c>
      <c r="F69" s="113">
        <v>55300</v>
      </c>
      <c r="G69" s="171">
        <v>0.23</v>
      </c>
      <c r="H69" s="165">
        <v>92400</v>
      </c>
      <c r="I69" s="113">
        <v>39900</v>
      </c>
      <c r="J69" s="171">
        <v>0.76</v>
      </c>
      <c r="K69" s="165">
        <v>7049000</v>
      </c>
      <c r="L69" s="113">
        <v>-675500</v>
      </c>
      <c r="M69" s="128">
        <v>-0.09</v>
      </c>
      <c r="N69" s="174">
        <v>6869800</v>
      </c>
      <c r="O69" s="175">
        <f aca="true" t="shared" si="10" ref="O69:O132">N69/K69</f>
        <v>0.9745779543197617</v>
      </c>
      <c r="P69" s="109">
        <f>Volume!K69</f>
        <v>999.7</v>
      </c>
      <c r="Q69" s="69">
        <f>Volume!J69</f>
        <v>996.15</v>
      </c>
      <c r="R69" s="240">
        <f aca="true" t="shared" si="11" ref="R69:R132">Q69*K69/10000000</f>
        <v>702.186135</v>
      </c>
      <c r="S69" s="104">
        <f aca="true" t="shared" si="12" ref="S69:S132">Q69*N69/10000000</f>
        <v>684.335127</v>
      </c>
      <c r="T69" s="110">
        <f aca="true" t="shared" si="13" ref="T69:T132">K69-L69</f>
        <v>7724500</v>
      </c>
      <c r="U69" s="104">
        <f aca="true" t="shared" si="14" ref="U69:U132">L69/T69*100</f>
        <v>-8.744902582691436</v>
      </c>
      <c r="V69" s="104">
        <f aca="true" t="shared" si="15" ref="V69:V132">Q69*B69/10000000</f>
        <v>663.3462465</v>
      </c>
      <c r="W69" s="104">
        <f aca="true" t="shared" si="16" ref="W69:W132">Q69*E69/10000000</f>
        <v>29.6354625</v>
      </c>
      <c r="X69" s="104">
        <f aca="true" t="shared" si="17" ref="X69:X132">Q69*H69/10000000</f>
        <v>9.204426</v>
      </c>
      <c r="Y69" s="104">
        <f aca="true" t="shared" si="18" ref="Y69:Y132">(T69*P69)/10000000</f>
        <v>772.218265</v>
      </c>
      <c r="Z69" s="240">
        <f aca="true" t="shared" si="19" ref="Z69:Z132">R69-Y69</f>
        <v>-70.03212999999994</v>
      </c>
    </row>
    <row r="70" spans="1:28" s="58" customFormat="1" ht="15">
      <c r="A70" s="196" t="s">
        <v>141</v>
      </c>
      <c r="B70" s="165">
        <v>46416000</v>
      </c>
      <c r="C70" s="163">
        <v>-8112000</v>
      </c>
      <c r="D70" s="171">
        <v>-0.15</v>
      </c>
      <c r="E70" s="165">
        <v>8184000</v>
      </c>
      <c r="F70" s="113">
        <v>-873600</v>
      </c>
      <c r="G70" s="171">
        <v>-0.1</v>
      </c>
      <c r="H70" s="165">
        <v>1584000</v>
      </c>
      <c r="I70" s="113">
        <v>-264000</v>
      </c>
      <c r="J70" s="171">
        <v>-0.14</v>
      </c>
      <c r="K70" s="165">
        <v>56184000</v>
      </c>
      <c r="L70" s="113">
        <v>-9249600</v>
      </c>
      <c r="M70" s="128">
        <v>-0.14</v>
      </c>
      <c r="N70" s="174">
        <v>54936000</v>
      </c>
      <c r="O70" s="175">
        <f t="shared" si="10"/>
        <v>0.9777872703972661</v>
      </c>
      <c r="P70" s="109">
        <f>Volume!K70</f>
        <v>106.8</v>
      </c>
      <c r="Q70" s="69">
        <f>Volume!J70</f>
        <v>97.75</v>
      </c>
      <c r="R70" s="240">
        <f t="shared" si="11"/>
        <v>549.1986</v>
      </c>
      <c r="S70" s="104">
        <f t="shared" si="12"/>
        <v>536.9994</v>
      </c>
      <c r="T70" s="110">
        <f t="shared" si="13"/>
        <v>65433600</v>
      </c>
      <c r="U70" s="104">
        <f t="shared" si="14"/>
        <v>-14.135856807511738</v>
      </c>
      <c r="V70" s="104">
        <f t="shared" si="15"/>
        <v>453.7164</v>
      </c>
      <c r="W70" s="104">
        <f t="shared" si="16"/>
        <v>79.9986</v>
      </c>
      <c r="X70" s="104">
        <f t="shared" si="17"/>
        <v>15.4836</v>
      </c>
      <c r="Y70" s="104">
        <f t="shared" si="18"/>
        <v>698.830848</v>
      </c>
      <c r="Z70" s="240">
        <f t="shared" si="19"/>
        <v>-149.6322479999999</v>
      </c>
      <c r="AA70" s="78"/>
      <c r="AB70" s="77"/>
    </row>
    <row r="71" spans="1:26" s="7" customFormat="1" ht="15">
      <c r="A71" s="196" t="s">
        <v>184</v>
      </c>
      <c r="B71" s="165">
        <v>20980400</v>
      </c>
      <c r="C71" s="163">
        <v>2277400</v>
      </c>
      <c r="D71" s="171">
        <v>0.12</v>
      </c>
      <c r="E71" s="165">
        <v>4613800</v>
      </c>
      <c r="F71" s="113">
        <v>955800</v>
      </c>
      <c r="G71" s="171">
        <v>0.26</v>
      </c>
      <c r="H71" s="165">
        <v>607700</v>
      </c>
      <c r="I71" s="113">
        <v>11800</v>
      </c>
      <c r="J71" s="171">
        <v>0.02</v>
      </c>
      <c r="K71" s="165">
        <v>26201900</v>
      </c>
      <c r="L71" s="113">
        <v>3245000</v>
      </c>
      <c r="M71" s="128">
        <v>0.14</v>
      </c>
      <c r="N71" s="174">
        <v>25092700</v>
      </c>
      <c r="O71" s="175">
        <f t="shared" si="10"/>
        <v>0.9576671920738572</v>
      </c>
      <c r="P71" s="109">
        <f>Volume!K71</f>
        <v>104.85</v>
      </c>
      <c r="Q71" s="69">
        <f>Volume!J71</f>
        <v>100.45</v>
      </c>
      <c r="R71" s="240">
        <f t="shared" si="11"/>
        <v>263.1980855</v>
      </c>
      <c r="S71" s="104">
        <f t="shared" si="12"/>
        <v>252.0561715</v>
      </c>
      <c r="T71" s="110">
        <f t="shared" si="13"/>
        <v>22956900</v>
      </c>
      <c r="U71" s="104">
        <f t="shared" si="14"/>
        <v>14.135183757388848</v>
      </c>
      <c r="V71" s="104">
        <f t="shared" si="15"/>
        <v>210.748118</v>
      </c>
      <c r="W71" s="104">
        <f t="shared" si="16"/>
        <v>46.345621</v>
      </c>
      <c r="X71" s="104">
        <f t="shared" si="17"/>
        <v>6.1043465</v>
      </c>
      <c r="Y71" s="104">
        <f t="shared" si="18"/>
        <v>240.7030965</v>
      </c>
      <c r="Z71" s="240">
        <f t="shared" si="19"/>
        <v>22.494989000000004</v>
      </c>
    </row>
    <row r="72" spans="1:28" s="58" customFormat="1" ht="15">
      <c r="A72" s="196" t="s">
        <v>175</v>
      </c>
      <c r="B72" s="165">
        <v>75600000</v>
      </c>
      <c r="C72" s="163">
        <v>-8032500</v>
      </c>
      <c r="D72" s="171">
        <v>-0.1</v>
      </c>
      <c r="E72" s="165">
        <v>21451500</v>
      </c>
      <c r="F72" s="113">
        <v>-976500</v>
      </c>
      <c r="G72" s="171">
        <v>-0.04</v>
      </c>
      <c r="H72" s="165">
        <v>6867000</v>
      </c>
      <c r="I72" s="113">
        <v>-504000</v>
      </c>
      <c r="J72" s="171">
        <v>-0.07</v>
      </c>
      <c r="K72" s="165">
        <v>103918500</v>
      </c>
      <c r="L72" s="113">
        <v>-9513000</v>
      </c>
      <c r="M72" s="128">
        <v>-0.08</v>
      </c>
      <c r="N72" s="174">
        <v>99382500</v>
      </c>
      <c r="O72" s="175">
        <f t="shared" si="10"/>
        <v>0.9563504092149137</v>
      </c>
      <c r="P72" s="109">
        <f>Volume!K72</f>
        <v>31.15</v>
      </c>
      <c r="Q72" s="69">
        <f>Volume!J72</f>
        <v>29.1</v>
      </c>
      <c r="R72" s="240">
        <f t="shared" si="11"/>
        <v>302.402835</v>
      </c>
      <c r="S72" s="104">
        <f t="shared" si="12"/>
        <v>289.203075</v>
      </c>
      <c r="T72" s="110">
        <f t="shared" si="13"/>
        <v>113431500</v>
      </c>
      <c r="U72" s="104">
        <f t="shared" si="14"/>
        <v>-8.386559289086366</v>
      </c>
      <c r="V72" s="104">
        <f t="shared" si="15"/>
        <v>219.996</v>
      </c>
      <c r="W72" s="104">
        <f t="shared" si="16"/>
        <v>62.423865</v>
      </c>
      <c r="X72" s="104">
        <f t="shared" si="17"/>
        <v>19.98297</v>
      </c>
      <c r="Y72" s="104">
        <f t="shared" si="18"/>
        <v>353.3391225</v>
      </c>
      <c r="Z72" s="240">
        <f t="shared" si="19"/>
        <v>-50.93628749999999</v>
      </c>
      <c r="AA72" s="78"/>
      <c r="AB72" s="77"/>
    </row>
    <row r="73" spans="1:26" s="7" customFormat="1" ht="15">
      <c r="A73" s="196" t="s">
        <v>142</v>
      </c>
      <c r="B73" s="165">
        <v>7372750</v>
      </c>
      <c r="C73" s="163">
        <v>136500</v>
      </c>
      <c r="D73" s="171">
        <v>0.02</v>
      </c>
      <c r="E73" s="165">
        <v>176750</v>
      </c>
      <c r="F73" s="113">
        <v>-14000</v>
      </c>
      <c r="G73" s="171">
        <v>-0.07</v>
      </c>
      <c r="H73" s="165">
        <v>1750</v>
      </c>
      <c r="I73" s="113">
        <v>0</v>
      </c>
      <c r="J73" s="171">
        <v>0</v>
      </c>
      <c r="K73" s="165">
        <v>7551250</v>
      </c>
      <c r="L73" s="113">
        <v>122500</v>
      </c>
      <c r="M73" s="128">
        <v>0.02</v>
      </c>
      <c r="N73" s="174">
        <v>7467250</v>
      </c>
      <c r="O73" s="175">
        <f t="shared" si="10"/>
        <v>0.9888760139049826</v>
      </c>
      <c r="P73" s="109">
        <f>Volume!K73</f>
        <v>156.75</v>
      </c>
      <c r="Q73" s="69">
        <f>Volume!J73</f>
        <v>153.3</v>
      </c>
      <c r="R73" s="240">
        <f t="shared" si="11"/>
        <v>115.7606625</v>
      </c>
      <c r="S73" s="104">
        <f t="shared" si="12"/>
        <v>114.4729425</v>
      </c>
      <c r="T73" s="110">
        <f t="shared" si="13"/>
        <v>7428750</v>
      </c>
      <c r="U73" s="104">
        <f t="shared" si="14"/>
        <v>1.6489988221436984</v>
      </c>
      <c r="V73" s="104">
        <f t="shared" si="15"/>
        <v>113.0242575</v>
      </c>
      <c r="W73" s="104">
        <f t="shared" si="16"/>
        <v>2.7095775000000004</v>
      </c>
      <c r="X73" s="104">
        <f t="shared" si="17"/>
        <v>0.0268275</v>
      </c>
      <c r="Y73" s="104">
        <f t="shared" si="18"/>
        <v>116.44565625</v>
      </c>
      <c r="Z73" s="240">
        <f t="shared" si="19"/>
        <v>-0.6849937500000038</v>
      </c>
    </row>
    <row r="74" spans="1:26" s="7" customFormat="1" ht="15">
      <c r="A74" s="196" t="s">
        <v>176</v>
      </c>
      <c r="B74" s="165">
        <v>26642300</v>
      </c>
      <c r="C74" s="163">
        <v>1625450</v>
      </c>
      <c r="D74" s="171">
        <v>0.06</v>
      </c>
      <c r="E74" s="165">
        <v>3013100</v>
      </c>
      <c r="F74" s="113">
        <v>577100</v>
      </c>
      <c r="G74" s="171">
        <v>0.24</v>
      </c>
      <c r="H74" s="165">
        <v>365400</v>
      </c>
      <c r="I74" s="113">
        <v>56550</v>
      </c>
      <c r="J74" s="171">
        <v>0.18</v>
      </c>
      <c r="K74" s="165">
        <v>30020800</v>
      </c>
      <c r="L74" s="113">
        <v>2259100</v>
      </c>
      <c r="M74" s="128">
        <v>0.08</v>
      </c>
      <c r="N74" s="174">
        <v>28614300</v>
      </c>
      <c r="O74" s="175">
        <f t="shared" si="10"/>
        <v>0.9531491499227203</v>
      </c>
      <c r="P74" s="109">
        <f>Volume!K74</f>
        <v>220.7</v>
      </c>
      <c r="Q74" s="69">
        <f>Volume!J74</f>
        <v>206.3</v>
      </c>
      <c r="R74" s="240">
        <f t="shared" si="11"/>
        <v>619.329104</v>
      </c>
      <c r="S74" s="104">
        <f t="shared" si="12"/>
        <v>590.313009</v>
      </c>
      <c r="T74" s="110">
        <f t="shared" si="13"/>
        <v>27761700</v>
      </c>
      <c r="U74" s="104">
        <f t="shared" si="14"/>
        <v>8.137469967617257</v>
      </c>
      <c r="V74" s="104">
        <f t="shared" si="15"/>
        <v>549.630649</v>
      </c>
      <c r="W74" s="104">
        <f t="shared" si="16"/>
        <v>62.160253</v>
      </c>
      <c r="X74" s="104">
        <f t="shared" si="17"/>
        <v>7.538202</v>
      </c>
      <c r="Y74" s="104">
        <f t="shared" si="18"/>
        <v>612.700719</v>
      </c>
      <c r="Z74" s="240">
        <f t="shared" si="19"/>
        <v>6.62838499999998</v>
      </c>
    </row>
    <row r="75" spans="1:26" s="7" customFormat="1" ht="15">
      <c r="A75" s="196" t="s">
        <v>167</v>
      </c>
      <c r="B75" s="165">
        <v>23323300</v>
      </c>
      <c r="C75" s="163">
        <v>-900900</v>
      </c>
      <c r="D75" s="171">
        <v>-0.04</v>
      </c>
      <c r="E75" s="165">
        <v>1609300</v>
      </c>
      <c r="F75" s="113">
        <v>215600</v>
      </c>
      <c r="G75" s="171">
        <v>0.15</v>
      </c>
      <c r="H75" s="165">
        <v>154000</v>
      </c>
      <c r="I75" s="113">
        <v>23100</v>
      </c>
      <c r="J75" s="171">
        <v>0.18</v>
      </c>
      <c r="K75" s="165">
        <v>25086600</v>
      </c>
      <c r="L75" s="113">
        <v>-662200</v>
      </c>
      <c r="M75" s="128">
        <v>-0.03</v>
      </c>
      <c r="N75" s="174">
        <v>24509100</v>
      </c>
      <c r="O75" s="175">
        <f t="shared" si="10"/>
        <v>0.9769797421731123</v>
      </c>
      <c r="P75" s="109">
        <f>Volume!K75</f>
        <v>60.45</v>
      </c>
      <c r="Q75" s="69">
        <f>Volume!J75</f>
        <v>56.3</v>
      </c>
      <c r="R75" s="240">
        <f t="shared" si="11"/>
        <v>141.237558</v>
      </c>
      <c r="S75" s="104">
        <f t="shared" si="12"/>
        <v>137.986233</v>
      </c>
      <c r="T75" s="110">
        <f t="shared" si="13"/>
        <v>25748800</v>
      </c>
      <c r="U75" s="104">
        <f t="shared" si="14"/>
        <v>-2.5717703349282295</v>
      </c>
      <c r="V75" s="104">
        <f t="shared" si="15"/>
        <v>131.310179</v>
      </c>
      <c r="W75" s="104">
        <f t="shared" si="16"/>
        <v>9.060359</v>
      </c>
      <c r="X75" s="104">
        <f t="shared" si="17"/>
        <v>0.86702</v>
      </c>
      <c r="Y75" s="104">
        <f t="shared" si="18"/>
        <v>155.651496</v>
      </c>
      <c r="Z75" s="240">
        <f t="shared" si="19"/>
        <v>-14.413938000000002</v>
      </c>
    </row>
    <row r="76" spans="1:26" s="7" customFormat="1" ht="15">
      <c r="A76" s="196" t="s">
        <v>201</v>
      </c>
      <c r="B76" s="165">
        <v>2506400</v>
      </c>
      <c r="C76" s="163">
        <v>-66000</v>
      </c>
      <c r="D76" s="171">
        <v>-0.03</v>
      </c>
      <c r="E76" s="165">
        <v>230600</v>
      </c>
      <c r="F76" s="113">
        <v>600</v>
      </c>
      <c r="G76" s="171">
        <v>0</v>
      </c>
      <c r="H76" s="165">
        <v>50600</v>
      </c>
      <c r="I76" s="113">
        <v>4800</v>
      </c>
      <c r="J76" s="171">
        <v>0.1</v>
      </c>
      <c r="K76" s="165">
        <v>2787600</v>
      </c>
      <c r="L76" s="113">
        <v>-60600</v>
      </c>
      <c r="M76" s="128">
        <v>-0.02</v>
      </c>
      <c r="N76" s="174">
        <v>2723000</v>
      </c>
      <c r="O76" s="175">
        <f t="shared" si="10"/>
        <v>0.9768259434639116</v>
      </c>
      <c r="P76" s="109">
        <f>Volume!K76</f>
        <v>2373.7</v>
      </c>
      <c r="Q76" s="69">
        <f>Volume!J76</f>
        <v>2361.25</v>
      </c>
      <c r="R76" s="240">
        <f t="shared" si="11"/>
        <v>658.22205</v>
      </c>
      <c r="S76" s="104">
        <f t="shared" si="12"/>
        <v>642.968375</v>
      </c>
      <c r="T76" s="110">
        <f t="shared" si="13"/>
        <v>2848200</v>
      </c>
      <c r="U76" s="104">
        <f t="shared" si="14"/>
        <v>-2.127659574468085</v>
      </c>
      <c r="V76" s="104">
        <f t="shared" si="15"/>
        <v>591.8237</v>
      </c>
      <c r="W76" s="104">
        <f t="shared" si="16"/>
        <v>54.450425</v>
      </c>
      <c r="X76" s="104">
        <f t="shared" si="17"/>
        <v>11.947925</v>
      </c>
      <c r="Y76" s="104">
        <f t="shared" si="18"/>
        <v>676.0772339999999</v>
      </c>
      <c r="Z76" s="240">
        <f t="shared" si="19"/>
        <v>-17.855183999999895</v>
      </c>
    </row>
    <row r="77" spans="1:26" s="7" customFormat="1" ht="15">
      <c r="A77" s="196" t="s">
        <v>143</v>
      </c>
      <c r="B77" s="165">
        <v>1121000</v>
      </c>
      <c r="C77" s="163">
        <v>-53100</v>
      </c>
      <c r="D77" s="171">
        <v>-0.05</v>
      </c>
      <c r="E77" s="165">
        <v>0</v>
      </c>
      <c r="F77" s="113">
        <v>-20650</v>
      </c>
      <c r="G77" s="171">
        <v>-1</v>
      </c>
      <c r="H77" s="165">
        <v>76700</v>
      </c>
      <c r="I77" s="113">
        <v>0</v>
      </c>
      <c r="J77" s="171">
        <v>0</v>
      </c>
      <c r="K77" s="165">
        <v>1197700</v>
      </c>
      <c r="L77" s="113">
        <v>-73750</v>
      </c>
      <c r="M77" s="128">
        <v>-0.06</v>
      </c>
      <c r="N77" s="174">
        <v>1180000</v>
      </c>
      <c r="O77" s="175">
        <f t="shared" si="10"/>
        <v>0.9852216748768473</v>
      </c>
      <c r="P77" s="109">
        <f>Volume!K77</f>
        <v>118</v>
      </c>
      <c r="Q77" s="69">
        <f>Volume!J77</f>
        <v>118</v>
      </c>
      <c r="R77" s="240">
        <f t="shared" si="11"/>
        <v>14.13286</v>
      </c>
      <c r="S77" s="104">
        <f t="shared" si="12"/>
        <v>13.924</v>
      </c>
      <c r="T77" s="110">
        <f t="shared" si="13"/>
        <v>1271450</v>
      </c>
      <c r="U77" s="104">
        <f t="shared" si="14"/>
        <v>-5.800464037122969</v>
      </c>
      <c r="V77" s="104">
        <f t="shared" si="15"/>
        <v>13.2278</v>
      </c>
      <c r="W77" s="104">
        <f t="shared" si="16"/>
        <v>0</v>
      </c>
      <c r="X77" s="104">
        <f t="shared" si="17"/>
        <v>0.90506</v>
      </c>
      <c r="Y77" s="104">
        <f t="shared" si="18"/>
        <v>15.00311</v>
      </c>
      <c r="Z77" s="240">
        <f t="shared" si="19"/>
        <v>-0.8702499999999986</v>
      </c>
    </row>
    <row r="78" spans="1:28" s="58" customFormat="1" ht="15">
      <c r="A78" s="196" t="s">
        <v>90</v>
      </c>
      <c r="B78" s="165">
        <v>1390200</v>
      </c>
      <c r="C78" s="163">
        <v>-600</v>
      </c>
      <c r="D78" s="171">
        <v>0</v>
      </c>
      <c r="E78" s="165">
        <v>2400</v>
      </c>
      <c r="F78" s="113">
        <v>0</v>
      </c>
      <c r="G78" s="171">
        <v>0</v>
      </c>
      <c r="H78" s="165">
        <v>0</v>
      </c>
      <c r="I78" s="113">
        <v>0</v>
      </c>
      <c r="J78" s="171">
        <v>0</v>
      </c>
      <c r="K78" s="165">
        <v>1392600</v>
      </c>
      <c r="L78" s="113">
        <v>-600</v>
      </c>
      <c r="M78" s="128">
        <v>0</v>
      </c>
      <c r="N78" s="174">
        <v>1365600</v>
      </c>
      <c r="O78" s="175">
        <f t="shared" si="10"/>
        <v>0.980611805256355</v>
      </c>
      <c r="P78" s="109">
        <f>Volume!K78</f>
        <v>471.45</v>
      </c>
      <c r="Q78" s="69">
        <f>Volume!J78</f>
        <v>463.8</v>
      </c>
      <c r="R78" s="240">
        <f t="shared" si="11"/>
        <v>64.588788</v>
      </c>
      <c r="S78" s="104">
        <f t="shared" si="12"/>
        <v>63.336528</v>
      </c>
      <c r="T78" s="110">
        <f t="shared" si="13"/>
        <v>1393200</v>
      </c>
      <c r="U78" s="104">
        <f t="shared" si="14"/>
        <v>-0.04306632213608958</v>
      </c>
      <c r="V78" s="104">
        <f t="shared" si="15"/>
        <v>64.477476</v>
      </c>
      <c r="W78" s="104">
        <f t="shared" si="16"/>
        <v>0.111312</v>
      </c>
      <c r="X78" s="104">
        <f t="shared" si="17"/>
        <v>0</v>
      </c>
      <c r="Y78" s="104">
        <f t="shared" si="18"/>
        <v>65.682414</v>
      </c>
      <c r="Z78" s="240">
        <f t="shared" si="19"/>
        <v>-1.0936260000000004</v>
      </c>
      <c r="AA78" s="78"/>
      <c r="AB78" s="77"/>
    </row>
    <row r="79" spans="1:26" s="7" customFormat="1" ht="15">
      <c r="A79" s="196" t="s">
        <v>35</v>
      </c>
      <c r="B79" s="165">
        <v>10411500</v>
      </c>
      <c r="C79" s="163">
        <v>245300</v>
      </c>
      <c r="D79" s="171">
        <v>0.02</v>
      </c>
      <c r="E79" s="165">
        <v>425700</v>
      </c>
      <c r="F79" s="113">
        <v>27500</v>
      </c>
      <c r="G79" s="171">
        <v>0.07</v>
      </c>
      <c r="H79" s="165">
        <v>25300</v>
      </c>
      <c r="I79" s="113">
        <v>7700</v>
      </c>
      <c r="J79" s="171">
        <v>0.44</v>
      </c>
      <c r="K79" s="165">
        <v>10862500</v>
      </c>
      <c r="L79" s="113">
        <v>280500</v>
      </c>
      <c r="M79" s="128">
        <v>0.03</v>
      </c>
      <c r="N79" s="174">
        <v>10703000</v>
      </c>
      <c r="O79" s="175">
        <f t="shared" si="10"/>
        <v>0.9853164556962025</v>
      </c>
      <c r="P79" s="109">
        <f>Volume!K79</f>
        <v>275.4</v>
      </c>
      <c r="Q79" s="69">
        <f>Volume!J79</f>
        <v>268.35</v>
      </c>
      <c r="R79" s="240">
        <f t="shared" si="11"/>
        <v>291.49518750000004</v>
      </c>
      <c r="S79" s="104">
        <f t="shared" si="12"/>
        <v>287.2150050000001</v>
      </c>
      <c r="T79" s="110">
        <f t="shared" si="13"/>
        <v>10582000</v>
      </c>
      <c r="U79" s="104">
        <f t="shared" si="14"/>
        <v>2.6507276507276507</v>
      </c>
      <c r="V79" s="104">
        <f t="shared" si="15"/>
        <v>279.3926025</v>
      </c>
      <c r="W79" s="104">
        <f t="shared" si="16"/>
        <v>11.423659500000001</v>
      </c>
      <c r="X79" s="104">
        <f t="shared" si="17"/>
        <v>0.6789255000000001</v>
      </c>
      <c r="Y79" s="104">
        <f t="shared" si="18"/>
        <v>291.42828</v>
      </c>
      <c r="Z79" s="240">
        <f t="shared" si="19"/>
        <v>0.06690750000007029</v>
      </c>
    </row>
    <row r="80" spans="1:26" s="7" customFormat="1" ht="15">
      <c r="A80" s="196" t="s">
        <v>6</v>
      </c>
      <c r="B80" s="165">
        <v>15619500</v>
      </c>
      <c r="C80" s="163">
        <v>-639000</v>
      </c>
      <c r="D80" s="171">
        <v>-0.04</v>
      </c>
      <c r="E80" s="165">
        <v>1986750</v>
      </c>
      <c r="F80" s="113">
        <v>-7875</v>
      </c>
      <c r="G80" s="171">
        <v>0</v>
      </c>
      <c r="H80" s="165">
        <v>227250</v>
      </c>
      <c r="I80" s="113">
        <v>2250</v>
      </c>
      <c r="J80" s="171">
        <v>0.01</v>
      </c>
      <c r="K80" s="165">
        <v>17833500</v>
      </c>
      <c r="L80" s="113">
        <v>-644625</v>
      </c>
      <c r="M80" s="128">
        <v>-0.03</v>
      </c>
      <c r="N80" s="174">
        <v>17490375</v>
      </c>
      <c r="O80" s="175">
        <f t="shared" si="10"/>
        <v>0.9807595256119102</v>
      </c>
      <c r="P80" s="109">
        <f>Volume!K80</f>
        <v>176.45</v>
      </c>
      <c r="Q80" s="69">
        <f>Volume!J80</f>
        <v>176.4</v>
      </c>
      <c r="R80" s="240">
        <f t="shared" si="11"/>
        <v>314.58294</v>
      </c>
      <c r="S80" s="104">
        <f t="shared" si="12"/>
        <v>308.530215</v>
      </c>
      <c r="T80" s="110">
        <f t="shared" si="13"/>
        <v>18478125</v>
      </c>
      <c r="U80" s="104">
        <f t="shared" si="14"/>
        <v>-3.4885844748858448</v>
      </c>
      <c r="V80" s="104">
        <f t="shared" si="15"/>
        <v>275.52798</v>
      </c>
      <c r="W80" s="104">
        <f t="shared" si="16"/>
        <v>35.04627</v>
      </c>
      <c r="X80" s="104">
        <f t="shared" si="17"/>
        <v>4.00869</v>
      </c>
      <c r="Y80" s="104">
        <f t="shared" si="18"/>
        <v>326.046515625</v>
      </c>
      <c r="Z80" s="240">
        <f t="shared" si="19"/>
        <v>-11.463575624999976</v>
      </c>
    </row>
    <row r="81" spans="1:28" s="58" customFormat="1" ht="15">
      <c r="A81" s="196" t="s">
        <v>177</v>
      </c>
      <c r="B81" s="165">
        <v>11615000</v>
      </c>
      <c r="C81" s="163">
        <v>51000</v>
      </c>
      <c r="D81" s="171">
        <v>0</v>
      </c>
      <c r="E81" s="165">
        <v>879000</v>
      </c>
      <c r="F81" s="113">
        <v>136000</v>
      </c>
      <c r="G81" s="171">
        <v>0.18</v>
      </c>
      <c r="H81" s="165">
        <v>87000</v>
      </c>
      <c r="I81" s="113">
        <v>2000</v>
      </c>
      <c r="J81" s="171">
        <v>0.02</v>
      </c>
      <c r="K81" s="165">
        <v>12581000</v>
      </c>
      <c r="L81" s="113">
        <v>189000</v>
      </c>
      <c r="M81" s="128">
        <v>0.02</v>
      </c>
      <c r="N81" s="174">
        <v>12075000</v>
      </c>
      <c r="O81" s="175">
        <f t="shared" si="10"/>
        <v>0.9597806215722121</v>
      </c>
      <c r="P81" s="109">
        <f>Volume!K81</f>
        <v>416.95</v>
      </c>
      <c r="Q81" s="69">
        <f>Volume!J81</f>
        <v>405.65</v>
      </c>
      <c r="R81" s="240">
        <f t="shared" si="11"/>
        <v>510.348265</v>
      </c>
      <c r="S81" s="104">
        <f t="shared" si="12"/>
        <v>489.822375</v>
      </c>
      <c r="T81" s="110">
        <f t="shared" si="13"/>
        <v>12392000</v>
      </c>
      <c r="U81" s="104">
        <f t="shared" si="14"/>
        <v>1.5251775338928342</v>
      </c>
      <c r="V81" s="104">
        <f t="shared" si="15"/>
        <v>471.162475</v>
      </c>
      <c r="W81" s="104">
        <f t="shared" si="16"/>
        <v>35.656635</v>
      </c>
      <c r="X81" s="104">
        <f t="shared" si="17"/>
        <v>3.529155</v>
      </c>
      <c r="Y81" s="104">
        <f t="shared" si="18"/>
        <v>516.68444</v>
      </c>
      <c r="Z81" s="240">
        <f t="shared" si="19"/>
        <v>-6.336174999999969</v>
      </c>
      <c r="AA81" s="78"/>
      <c r="AB81" s="77"/>
    </row>
    <row r="82" spans="1:26" s="7" customFormat="1" ht="15">
      <c r="A82" s="196" t="s">
        <v>168</v>
      </c>
      <c r="B82" s="165">
        <v>141600</v>
      </c>
      <c r="C82" s="163">
        <v>-3600</v>
      </c>
      <c r="D82" s="171">
        <v>-0.02</v>
      </c>
      <c r="E82" s="165">
        <v>0</v>
      </c>
      <c r="F82" s="113">
        <v>0</v>
      </c>
      <c r="G82" s="171">
        <v>0</v>
      </c>
      <c r="H82" s="165">
        <v>1200</v>
      </c>
      <c r="I82" s="113">
        <v>0</v>
      </c>
      <c r="J82" s="171">
        <v>0</v>
      </c>
      <c r="K82" s="165">
        <v>142800</v>
      </c>
      <c r="L82" s="113">
        <v>-3600</v>
      </c>
      <c r="M82" s="128">
        <v>-0.02</v>
      </c>
      <c r="N82" s="174">
        <v>140400</v>
      </c>
      <c r="O82" s="175">
        <f t="shared" si="10"/>
        <v>0.9831932773109243</v>
      </c>
      <c r="P82" s="109">
        <f>Volume!K82</f>
        <v>676.7</v>
      </c>
      <c r="Q82" s="69">
        <f>Volume!J82</f>
        <v>679.4</v>
      </c>
      <c r="R82" s="240">
        <f t="shared" si="11"/>
        <v>9.701832</v>
      </c>
      <c r="S82" s="104">
        <f t="shared" si="12"/>
        <v>9.538776</v>
      </c>
      <c r="T82" s="110">
        <f t="shared" si="13"/>
        <v>146400</v>
      </c>
      <c r="U82" s="104">
        <f t="shared" si="14"/>
        <v>-2.459016393442623</v>
      </c>
      <c r="V82" s="104">
        <f t="shared" si="15"/>
        <v>9.620304</v>
      </c>
      <c r="W82" s="104">
        <f t="shared" si="16"/>
        <v>0</v>
      </c>
      <c r="X82" s="104">
        <f t="shared" si="17"/>
        <v>0.081528</v>
      </c>
      <c r="Y82" s="104">
        <f t="shared" si="18"/>
        <v>9.906888</v>
      </c>
      <c r="Z82" s="240">
        <f t="shared" si="19"/>
        <v>-0.2050560000000008</v>
      </c>
    </row>
    <row r="83" spans="1:26" s="7" customFormat="1" ht="15">
      <c r="A83" s="196" t="s">
        <v>132</v>
      </c>
      <c r="B83" s="165">
        <v>1759200</v>
      </c>
      <c r="C83" s="163">
        <v>-98000</v>
      </c>
      <c r="D83" s="171">
        <v>-0.05</v>
      </c>
      <c r="E83" s="165">
        <v>9200</v>
      </c>
      <c r="F83" s="113">
        <v>0</v>
      </c>
      <c r="G83" s="171">
        <v>0</v>
      </c>
      <c r="H83" s="165">
        <v>0</v>
      </c>
      <c r="I83" s="113">
        <v>0</v>
      </c>
      <c r="J83" s="171">
        <v>0</v>
      </c>
      <c r="K83" s="165">
        <v>1768400</v>
      </c>
      <c r="L83" s="113">
        <v>-98000</v>
      </c>
      <c r="M83" s="128">
        <v>-0.05</v>
      </c>
      <c r="N83" s="174">
        <v>1749600</v>
      </c>
      <c r="O83" s="175">
        <f t="shared" si="10"/>
        <v>0.989368921058584</v>
      </c>
      <c r="P83" s="109">
        <f>Volume!K83</f>
        <v>788.3</v>
      </c>
      <c r="Q83" s="69">
        <f>Volume!J83</f>
        <v>776.95</v>
      </c>
      <c r="R83" s="240">
        <f t="shared" si="11"/>
        <v>137.395838</v>
      </c>
      <c r="S83" s="104">
        <f t="shared" si="12"/>
        <v>135.935172</v>
      </c>
      <c r="T83" s="110">
        <f t="shared" si="13"/>
        <v>1866400</v>
      </c>
      <c r="U83" s="104">
        <f t="shared" si="14"/>
        <v>-5.250750107158166</v>
      </c>
      <c r="V83" s="104">
        <f t="shared" si="15"/>
        <v>136.681044</v>
      </c>
      <c r="W83" s="104">
        <f t="shared" si="16"/>
        <v>0.714794</v>
      </c>
      <c r="X83" s="104">
        <f t="shared" si="17"/>
        <v>0</v>
      </c>
      <c r="Y83" s="104">
        <f t="shared" si="18"/>
        <v>147.128312</v>
      </c>
      <c r="Z83" s="240">
        <f t="shared" si="19"/>
        <v>-9.732473999999996</v>
      </c>
    </row>
    <row r="84" spans="1:28" s="58" customFormat="1" ht="15">
      <c r="A84" s="196" t="s">
        <v>144</v>
      </c>
      <c r="B84" s="165">
        <v>332750</v>
      </c>
      <c r="C84" s="163">
        <v>-5250</v>
      </c>
      <c r="D84" s="171">
        <v>-0.02</v>
      </c>
      <c r="E84" s="165">
        <v>0</v>
      </c>
      <c r="F84" s="113">
        <v>0</v>
      </c>
      <c r="G84" s="171">
        <v>0</v>
      </c>
      <c r="H84" s="165">
        <v>0</v>
      </c>
      <c r="I84" s="113">
        <v>0</v>
      </c>
      <c r="J84" s="171">
        <v>0</v>
      </c>
      <c r="K84" s="165">
        <v>332750</v>
      </c>
      <c r="L84" s="113">
        <v>-5250</v>
      </c>
      <c r="M84" s="128">
        <v>-0.02</v>
      </c>
      <c r="N84" s="174">
        <v>331500</v>
      </c>
      <c r="O84" s="175">
        <f t="shared" si="10"/>
        <v>0.9962434259954921</v>
      </c>
      <c r="P84" s="109">
        <f>Volume!K84</f>
        <v>2526.3</v>
      </c>
      <c r="Q84" s="69">
        <f>Volume!J84</f>
        <v>2443.85</v>
      </c>
      <c r="R84" s="240">
        <f t="shared" si="11"/>
        <v>81.31910875</v>
      </c>
      <c r="S84" s="104">
        <f t="shared" si="12"/>
        <v>81.0136275</v>
      </c>
      <c r="T84" s="110">
        <f t="shared" si="13"/>
        <v>338000</v>
      </c>
      <c r="U84" s="104">
        <f t="shared" si="14"/>
        <v>-1.5532544378698225</v>
      </c>
      <c r="V84" s="104">
        <f t="shared" si="15"/>
        <v>81.31910875</v>
      </c>
      <c r="W84" s="104">
        <f t="shared" si="16"/>
        <v>0</v>
      </c>
      <c r="X84" s="104">
        <f t="shared" si="17"/>
        <v>0</v>
      </c>
      <c r="Y84" s="104">
        <f t="shared" si="18"/>
        <v>85.38894</v>
      </c>
      <c r="Z84" s="240">
        <f t="shared" si="19"/>
        <v>-4.069831250000007</v>
      </c>
      <c r="AA84" s="78"/>
      <c r="AB84" s="77"/>
    </row>
    <row r="85" spans="1:26" s="7" customFormat="1" ht="15">
      <c r="A85" s="196" t="s">
        <v>295</v>
      </c>
      <c r="B85" s="165">
        <v>1690500</v>
      </c>
      <c r="C85" s="163">
        <v>-32100</v>
      </c>
      <c r="D85" s="171">
        <v>-0.02</v>
      </c>
      <c r="E85" s="165">
        <v>3300</v>
      </c>
      <c r="F85" s="113">
        <v>900</v>
      </c>
      <c r="G85" s="171">
        <v>0.38</v>
      </c>
      <c r="H85" s="165">
        <v>600</v>
      </c>
      <c r="I85" s="113">
        <v>0</v>
      </c>
      <c r="J85" s="171">
        <v>0</v>
      </c>
      <c r="K85" s="165">
        <v>1694400</v>
      </c>
      <c r="L85" s="113">
        <v>-31200</v>
      </c>
      <c r="M85" s="128">
        <v>-0.02</v>
      </c>
      <c r="N85" s="174">
        <v>1641600</v>
      </c>
      <c r="O85" s="175">
        <f t="shared" si="10"/>
        <v>0.9688385269121813</v>
      </c>
      <c r="P85" s="109">
        <f>Volume!K85</f>
        <v>678.55</v>
      </c>
      <c r="Q85" s="69">
        <f>Volume!J85</f>
        <v>659.5</v>
      </c>
      <c r="R85" s="240">
        <f t="shared" si="11"/>
        <v>111.74568</v>
      </c>
      <c r="S85" s="104">
        <f t="shared" si="12"/>
        <v>108.26352</v>
      </c>
      <c r="T85" s="110">
        <f t="shared" si="13"/>
        <v>1725600</v>
      </c>
      <c r="U85" s="104">
        <f t="shared" si="14"/>
        <v>-1.808066759388039</v>
      </c>
      <c r="V85" s="104">
        <f t="shared" si="15"/>
        <v>111.488475</v>
      </c>
      <c r="W85" s="104">
        <f t="shared" si="16"/>
        <v>0.217635</v>
      </c>
      <c r="X85" s="104">
        <f t="shared" si="17"/>
        <v>0.03957</v>
      </c>
      <c r="Y85" s="104">
        <f t="shared" si="18"/>
        <v>117.090588</v>
      </c>
      <c r="Z85" s="240">
        <f t="shared" si="19"/>
        <v>-5.344908000000004</v>
      </c>
    </row>
    <row r="86" spans="1:28" s="58" customFormat="1" ht="15">
      <c r="A86" s="196" t="s">
        <v>133</v>
      </c>
      <c r="B86" s="165">
        <v>24950000</v>
      </c>
      <c r="C86" s="163">
        <v>-2837500</v>
      </c>
      <c r="D86" s="171">
        <v>-0.1</v>
      </c>
      <c r="E86" s="165">
        <v>3912500</v>
      </c>
      <c r="F86" s="113">
        <v>-100000</v>
      </c>
      <c r="G86" s="171">
        <v>-0.02</v>
      </c>
      <c r="H86" s="165">
        <v>162500</v>
      </c>
      <c r="I86" s="113">
        <v>-12500</v>
      </c>
      <c r="J86" s="171">
        <v>-0.07</v>
      </c>
      <c r="K86" s="165">
        <v>29025000</v>
      </c>
      <c r="L86" s="113">
        <v>-2950000</v>
      </c>
      <c r="M86" s="128">
        <v>-0.09</v>
      </c>
      <c r="N86" s="174">
        <v>28162500</v>
      </c>
      <c r="O86" s="175">
        <f t="shared" si="10"/>
        <v>0.9702842377260982</v>
      </c>
      <c r="P86" s="109">
        <f>Volume!K86</f>
        <v>34.35</v>
      </c>
      <c r="Q86" s="69">
        <f>Volume!J86</f>
        <v>32.45</v>
      </c>
      <c r="R86" s="240">
        <f t="shared" si="11"/>
        <v>94.18612500000002</v>
      </c>
      <c r="S86" s="104">
        <f t="shared" si="12"/>
        <v>91.38731250000001</v>
      </c>
      <c r="T86" s="110">
        <f t="shared" si="13"/>
        <v>31975000</v>
      </c>
      <c r="U86" s="104">
        <f t="shared" si="14"/>
        <v>-9.225957779515246</v>
      </c>
      <c r="V86" s="104">
        <f t="shared" si="15"/>
        <v>80.96275000000001</v>
      </c>
      <c r="W86" s="104">
        <f t="shared" si="16"/>
        <v>12.696062500000002</v>
      </c>
      <c r="X86" s="104">
        <f t="shared" si="17"/>
        <v>0.5273125</v>
      </c>
      <c r="Y86" s="104">
        <f t="shared" si="18"/>
        <v>109.834125</v>
      </c>
      <c r="Z86" s="240">
        <f t="shared" si="19"/>
        <v>-15.647999999999982</v>
      </c>
      <c r="AA86" s="78"/>
      <c r="AB86" s="77"/>
    </row>
    <row r="87" spans="1:26" s="7" customFormat="1" ht="15">
      <c r="A87" s="196" t="s">
        <v>169</v>
      </c>
      <c r="B87" s="165">
        <v>9072000</v>
      </c>
      <c r="C87" s="163">
        <v>-160000</v>
      </c>
      <c r="D87" s="171">
        <v>-0.02</v>
      </c>
      <c r="E87" s="165">
        <v>124000</v>
      </c>
      <c r="F87" s="113">
        <v>0</v>
      </c>
      <c r="G87" s="171">
        <v>0</v>
      </c>
      <c r="H87" s="165">
        <v>88000</v>
      </c>
      <c r="I87" s="113">
        <v>0</v>
      </c>
      <c r="J87" s="171">
        <v>0</v>
      </c>
      <c r="K87" s="165">
        <v>9284000</v>
      </c>
      <c r="L87" s="113">
        <v>-160000</v>
      </c>
      <c r="M87" s="128">
        <v>-0.02</v>
      </c>
      <c r="N87" s="174">
        <v>9208000</v>
      </c>
      <c r="O87" s="175">
        <f t="shared" si="10"/>
        <v>0.991813873330461</v>
      </c>
      <c r="P87" s="109">
        <f>Volume!K87</f>
        <v>123.1</v>
      </c>
      <c r="Q87" s="69">
        <f>Volume!J87</f>
        <v>120.85</v>
      </c>
      <c r="R87" s="240">
        <f t="shared" si="11"/>
        <v>112.19714</v>
      </c>
      <c r="S87" s="104">
        <f t="shared" si="12"/>
        <v>111.27868</v>
      </c>
      <c r="T87" s="110">
        <f t="shared" si="13"/>
        <v>9444000</v>
      </c>
      <c r="U87" s="104">
        <f t="shared" si="14"/>
        <v>-1.69419737399407</v>
      </c>
      <c r="V87" s="104">
        <f t="shared" si="15"/>
        <v>109.63512</v>
      </c>
      <c r="W87" s="104">
        <f t="shared" si="16"/>
        <v>1.49854</v>
      </c>
      <c r="X87" s="104">
        <f t="shared" si="17"/>
        <v>1.06348</v>
      </c>
      <c r="Y87" s="104">
        <f t="shared" si="18"/>
        <v>116.25564</v>
      </c>
      <c r="Z87" s="240">
        <f t="shared" si="19"/>
        <v>-4.058499999999995</v>
      </c>
    </row>
    <row r="88" spans="1:26" s="7" customFormat="1" ht="15">
      <c r="A88" s="196" t="s">
        <v>296</v>
      </c>
      <c r="B88" s="165">
        <v>3221350</v>
      </c>
      <c r="C88" s="163">
        <v>-55550</v>
      </c>
      <c r="D88" s="171">
        <v>-0.02</v>
      </c>
      <c r="E88" s="165">
        <v>6050</v>
      </c>
      <c r="F88" s="113">
        <v>0</v>
      </c>
      <c r="G88" s="171">
        <v>0</v>
      </c>
      <c r="H88" s="165">
        <v>0</v>
      </c>
      <c r="I88" s="113">
        <v>0</v>
      </c>
      <c r="J88" s="171">
        <v>0</v>
      </c>
      <c r="K88" s="165">
        <v>3227400</v>
      </c>
      <c r="L88" s="113">
        <v>-55550</v>
      </c>
      <c r="M88" s="128">
        <v>-0.02</v>
      </c>
      <c r="N88" s="174">
        <v>3216950</v>
      </c>
      <c r="O88" s="175">
        <f t="shared" si="10"/>
        <v>0.9967620995228357</v>
      </c>
      <c r="P88" s="109">
        <f>Volume!K88</f>
        <v>458.3</v>
      </c>
      <c r="Q88" s="69">
        <f>Volume!J88</f>
        <v>446.55</v>
      </c>
      <c r="R88" s="240">
        <f t="shared" si="11"/>
        <v>144.119547</v>
      </c>
      <c r="S88" s="104">
        <f t="shared" si="12"/>
        <v>143.65290225</v>
      </c>
      <c r="T88" s="110">
        <f t="shared" si="13"/>
        <v>3282950</v>
      </c>
      <c r="U88" s="104">
        <f t="shared" si="14"/>
        <v>-1.6920757245769813</v>
      </c>
      <c r="V88" s="104">
        <f t="shared" si="15"/>
        <v>143.84938425</v>
      </c>
      <c r="W88" s="104">
        <f t="shared" si="16"/>
        <v>0.27016275</v>
      </c>
      <c r="X88" s="104">
        <f t="shared" si="17"/>
        <v>0</v>
      </c>
      <c r="Y88" s="104">
        <f t="shared" si="18"/>
        <v>150.4575985</v>
      </c>
      <c r="Z88" s="240">
        <f t="shared" si="19"/>
        <v>-6.3380514999999775</v>
      </c>
    </row>
    <row r="89" spans="1:26" s="7" customFormat="1" ht="15">
      <c r="A89" s="196" t="s">
        <v>297</v>
      </c>
      <c r="B89" s="165">
        <v>1546600</v>
      </c>
      <c r="C89" s="163">
        <v>55000</v>
      </c>
      <c r="D89" s="171">
        <v>0.04</v>
      </c>
      <c r="E89" s="165">
        <v>6600</v>
      </c>
      <c r="F89" s="113">
        <v>550</v>
      </c>
      <c r="G89" s="171">
        <v>0.09</v>
      </c>
      <c r="H89" s="165">
        <v>550</v>
      </c>
      <c r="I89" s="113">
        <v>0</v>
      </c>
      <c r="J89" s="171">
        <v>0</v>
      </c>
      <c r="K89" s="165">
        <v>1553750</v>
      </c>
      <c r="L89" s="113">
        <v>55550</v>
      </c>
      <c r="M89" s="128">
        <v>0.04</v>
      </c>
      <c r="N89" s="174">
        <v>1519100</v>
      </c>
      <c r="O89" s="175">
        <f t="shared" si="10"/>
        <v>0.9776991150442478</v>
      </c>
      <c r="P89" s="109">
        <f>Volume!K89</f>
        <v>512.65</v>
      </c>
      <c r="Q89" s="69">
        <f>Volume!J89</f>
        <v>505.15</v>
      </c>
      <c r="R89" s="240">
        <f t="shared" si="11"/>
        <v>78.48768125</v>
      </c>
      <c r="S89" s="104">
        <f t="shared" si="12"/>
        <v>76.7373365</v>
      </c>
      <c r="T89" s="110">
        <f t="shared" si="13"/>
        <v>1498200</v>
      </c>
      <c r="U89" s="104">
        <f t="shared" si="14"/>
        <v>3.7077826725403815</v>
      </c>
      <c r="V89" s="104">
        <f t="shared" si="15"/>
        <v>78.126499</v>
      </c>
      <c r="W89" s="104">
        <f t="shared" si="16"/>
        <v>0.333399</v>
      </c>
      <c r="X89" s="104">
        <f t="shared" si="17"/>
        <v>0.02778325</v>
      </c>
      <c r="Y89" s="104">
        <f t="shared" si="18"/>
        <v>76.805223</v>
      </c>
      <c r="Z89" s="240">
        <f t="shared" si="19"/>
        <v>1.6824582499999963</v>
      </c>
    </row>
    <row r="90" spans="1:28" s="58" customFormat="1" ht="15">
      <c r="A90" s="196" t="s">
        <v>178</v>
      </c>
      <c r="B90" s="165">
        <v>2707500</v>
      </c>
      <c r="C90" s="163">
        <v>-472500</v>
      </c>
      <c r="D90" s="171">
        <v>-0.15</v>
      </c>
      <c r="E90" s="165">
        <v>112500</v>
      </c>
      <c r="F90" s="113">
        <v>15000</v>
      </c>
      <c r="G90" s="171">
        <v>0.15</v>
      </c>
      <c r="H90" s="165">
        <v>45000</v>
      </c>
      <c r="I90" s="113">
        <v>0</v>
      </c>
      <c r="J90" s="171">
        <v>0</v>
      </c>
      <c r="K90" s="165">
        <v>2865000</v>
      </c>
      <c r="L90" s="113">
        <v>-457500</v>
      </c>
      <c r="M90" s="128">
        <v>-0.14</v>
      </c>
      <c r="N90" s="174">
        <v>2810000</v>
      </c>
      <c r="O90" s="175">
        <f t="shared" si="10"/>
        <v>0.9808027923211169</v>
      </c>
      <c r="P90" s="109">
        <f>Volume!K90</f>
        <v>188.35</v>
      </c>
      <c r="Q90" s="69">
        <f>Volume!J90</f>
        <v>186.35</v>
      </c>
      <c r="R90" s="240">
        <f t="shared" si="11"/>
        <v>53.389275</v>
      </c>
      <c r="S90" s="104">
        <f t="shared" si="12"/>
        <v>52.36435</v>
      </c>
      <c r="T90" s="110">
        <f t="shared" si="13"/>
        <v>3322500</v>
      </c>
      <c r="U90" s="104">
        <f t="shared" si="14"/>
        <v>-13.769751693002258</v>
      </c>
      <c r="V90" s="104">
        <f t="shared" si="15"/>
        <v>50.4542625</v>
      </c>
      <c r="W90" s="104">
        <f t="shared" si="16"/>
        <v>2.0964375</v>
      </c>
      <c r="X90" s="104">
        <f t="shared" si="17"/>
        <v>0.838575</v>
      </c>
      <c r="Y90" s="104">
        <f t="shared" si="18"/>
        <v>62.5792875</v>
      </c>
      <c r="Z90" s="240">
        <f t="shared" si="19"/>
        <v>-9.190012500000002</v>
      </c>
      <c r="AA90" s="78"/>
      <c r="AB90" s="77"/>
    </row>
    <row r="91" spans="1:28" s="58" customFormat="1" ht="15">
      <c r="A91" s="196" t="s">
        <v>145</v>
      </c>
      <c r="B91" s="165">
        <v>3053200</v>
      </c>
      <c r="C91" s="163">
        <v>51000</v>
      </c>
      <c r="D91" s="171">
        <v>0.02</v>
      </c>
      <c r="E91" s="165">
        <v>158100</v>
      </c>
      <c r="F91" s="113">
        <v>20400</v>
      </c>
      <c r="G91" s="171">
        <v>0.15</v>
      </c>
      <c r="H91" s="165">
        <v>15300</v>
      </c>
      <c r="I91" s="113">
        <v>-1700</v>
      </c>
      <c r="J91" s="171">
        <v>-0.1</v>
      </c>
      <c r="K91" s="165">
        <v>3226600</v>
      </c>
      <c r="L91" s="113">
        <v>69700</v>
      </c>
      <c r="M91" s="128">
        <v>0.02</v>
      </c>
      <c r="N91" s="174">
        <v>3160300</v>
      </c>
      <c r="O91" s="175">
        <f t="shared" si="10"/>
        <v>0.9794520547945206</v>
      </c>
      <c r="P91" s="109">
        <f>Volume!K91</f>
        <v>165.5</v>
      </c>
      <c r="Q91" s="69">
        <f>Volume!J91</f>
        <v>167.6</v>
      </c>
      <c r="R91" s="240">
        <f t="shared" si="11"/>
        <v>54.077816</v>
      </c>
      <c r="S91" s="104">
        <f t="shared" si="12"/>
        <v>52.966628</v>
      </c>
      <c r="T91" s="110">
        <f t="shared" si="13"/>
        <v>3156900</v>
      </c>
      <c r="U91" s="104">
        <f t="shared" si="14"/>
        <v>2.2078621432417878</v>
      </c>
      <c r="V91" s="104">
        <f t="shared" si="15"/>
        <v>51.171632</v>
      </c>
      <c r="W91" s="104">
        <f t="shared" si="16"/>
        <v>2.649756</v>
      </c>
      <c r="X91" s="104">
        <f t="shared" si="17"/>
        <v>0.256428</v>
      </c>
      <c r="Y91" s="104">
        <f t="shared" si="18"/>
        <v>52.246695</v>
      </c>
      <c r="Z91" s="240">
        <f t="shared" si="19"/>
        <v>1.831120999999996</v>
      </c>
      <c r="AA91" s="78"/>
      <c r="AB91" s="77"/>
    </row>
    <row r="92" spans="1:26" s="7" customFormat="1" ht="15">
      <c r="A92" s="196" t="s">
        <v>273</v>
      </c>
      <c r="B92" s="165">
        <v>7375450</v>
      </c>
      <c r="C92" s="163">
        <v>236300</v>
      </c>
      <c r="D92" s="171">
        <v>0.03</v>
      </c>
      <c r="E92" s="165">
        <v>308550</v>
      </c>
      <c r="F92" s="113">
        <v>60350</v>
      </c>
      <c r="G92" s="171">
        <v>0.24</v>
      </c>
      <c r="H92" s="165">
        <v>17000</v>
      </c>
      <c r="I92" s="113">
        <v>5100</v>
      </c>
      <c r="J92" s="171">
        <v>0.43</v>
      </c>
      <c r="K92" s="165">
        <v>7701000</v>
      </c>
      <c r="L92" s="113">
        <v>301750</v>
      </c>
      <c r="M92" s="128">
        <v>0.04</v>
      </c>
      <c r="N92" s="174">
        <v>7414550</v>
      </c>
      <c r="O92" s="175">
        <f t="shared" si="10"/>
        <v>0.9628035320088301</v>
      </c>
      <c r="P92" s="109">
        <f>Volume!K92</f>
        <v>228.95</v>
      </c>
      <c r="Q92" s="69">
        <f>Volume!J92</f>
        <v>215.75</v>
      </c>
      <c r="R92" s="240">
        <f t="shared" si="11"/>
        <v>166.149075</v>
      </c>
      <c r="S92" s="104">
        <f t="shared" si="12"/>
        <v>159.96891625</v>
      </c>
      <c r="T92" s="110">
        <f t="shared" si="13"/>
        <v>7399250</v>
      </c>
      <c r="U92" s="104">
        <f t="shared" si="14"/>
        <v>4.0781160252728315</v>
      </c>
      <c r="V92" s="104">
        <f t="shared" si="15"/>
        <v>159.12533375</v>
      </c>
      <c r="W92" s="104">
        <f t="shared" si="16"/>
        <v>6.65696625</v>
      </c>
      <c r="X92" s="104">
        <f t="shared" si="17"/>
        <v>0.366775</v>
      </c>
      <c r="Y92" s="104">
        <f t="shared" si="18"/>
        <v>169.40582875</v>
      </c>
      <c r="Z92" s="240">
        <f t="shared" si="19"/>
        <v>-3.2567537500000014</v>
      </c>
    </row>
    <row r="93" spans="1:28" s="58" customFormat="1" ht="15">
      <c r="A93" s="196" t="s">
        <v>210</v>
      </c>
      <c r="B93" s="165">
        <v>1381000</v>
      </c>
      <c r="C93" s="163">
        <v>128400</v>
      </c>
      <c r="D93" s="171">
        <v>0.1</v>
      </c>
      <c r="E93" s="165">
        <v>56800</v>
      </c>
      <c r="F93" s="113">
        <v>6400</v>
      </c>
      <c r="G93" s="171">
        <v>0.13</v>
      </c>
      <c r="H93" s="165">
        <v>7000</v>
      </c>
      <c r="I93" s="113">
        <v>200</v>
      </c>
      <c r="J93" s="171">
        <v>0.03</v>
      </c>
      <c r="K93" s="165">
        <v>1444800</v>
      </c>
      <c r="L93" s="113">
        <v>135000</v>
      </c>
      <c r="M93" s="128">
        <v>0.1</v>
      </c>
      <c r="N93" s="174">
        <v>1418400</v>
      </c>
      <c r="O93" s="175">
        <f t="shared" si="10"/>
        <v>0.9817275747508306</v>
      </c>
      <c r="P93" s="109">
        <f>Volume!K93</f>
        <v>1756.75</v>
      </c>
      <c r="Q93" s="69">
        <f>Volume!J93</f>
        <v>1716.15</v>
      </c>
      <c r="R93" s="240">
        <f t="shared" si="11"/>
        <v>247.949352</v>
      </c>
      <c r="S93" s="104">
        <f t="shared" si="12"/>
        <v>243.418716</v>
      </c>
      <c r="T93" s="110">
        <f t="shared" si="13"/>
        <v>1309800</v>
      </c>
      <c r="U93" s="104">
        <f t="shared" si="14"/>
        <v>10.306917086578103</v>
      </c>
      <c r="V93" s="104">
        <f t="shared" si="15"/>
        <v>237.000315</v>
      </c>
      <c r="W93" s="104">
        <f t="shared" si="16"/>
        <v>9.747732</v>
      </c>
      <c r="X93" s="104">
        <f t="shared" si="17"/>
        <v>1.201305</v>
      </c>
      <c r="Y93" s="104">
        <f t="shared" si="18"/>
        <v>230.099115</v>
      </c>
      <c r="Z93" s="240">
        <f t="shared" si="19"/>
        <v>17.850236999999993</v>
      </c>
      <c r="AA93" s="78"/>
      <c r="AB93" s="77"/>
    </row>
    <row r="94" spans="1:28" s="58" customFormat="1" ht="15">
      <c r="A94" s="196" t="s">
        <v>298</v>
      </c>
      <c r="B94" s="165">
        <v>327600</v>
      </c>
      <c r="C94" s="163">
        <v>-19950</v>
      </c>
      <c r="D94" s="171">
        <v>-0.06</v>
      </c>
      <c r="E94" s="165">
        <v>1050</v>
      </c>
      <c r="F94" s="113">
        <v>0</v>
      </c>
      <c r="G94" s="171">
        <v>0</v>
      </c>
      <c r="H94" s="165">
        <v>0</v>
      </c>
      <c r="I94" s="113">
        <v>0</v>
      </c>
      <c r="J94" s="171">
        <v>0</v>
      </c>
      <c r="K94" s="165">
        <v>328650</v>
      </c>
      <c r="L94" s="113">
        <v>-19950</v>
      </c>
      <c r="M94" s="128">
        <v>-0.06</v>
      </c>
      <c r="N94" s="174">
        <v>311500</v>
      </c>
      <c r="O94" s="175">
        <f t="shared" si="10"/>
        <v>0.9478168264110756</v>
      </c>
      <c r="P94" s="109">
        <f>Volume!K94</f>
        <v>625.3</v>
      </c>
      <c r="Q94" s="69">
        <f>Volume!J94</f>
        <v>609.05</v>
      </c>
      <c r="R94" s="240">
        <f t="shared" si="11"/>
        <v>20.016428249999997</v>
      </c>
      <c r="S94" s="104">
        <f t="shared" si="12"/>
        <v>18.9719075</v>
      </c>
      <c r="T94" s="110">
        <f t="shared" si="13"/>
        <v>348600</v>
      </c>
      <c r="U94" s="104">
        <f t="shared" si="14"/>
        <v>-5.72289156626506</v>
      </c>
      <c r="V94" s="104">
        <f t="shared" si="15"/>
        <v>19.952478</v>
      </c>
      <c r="W94" s="104">
        <f t="shared" si="16"/>
        <v>0.06395025</v>
      </c>
      <c r="X94" s="104">
        <f t="shared" si="17"/>
        <v>0</v>
      </c>
      <c r="Y94" s="104">
        <f t="shared" si="18"/>
        <v>21.797957999999998</v>
      </c>
      <c r="Z94" s="240">
        <f t="shared" si="19"/>
        <v>-1.7815297500000007</v>
      </c>
      <c r="AA94" s="78"/>
      <c r="AB94" s="77"/>
    </row>
    <row r="95" spans="1:26" s="7" customFormat="1" ht="15">
      <c r="A95" s="196" t="s">
        <v>7</v>
      </c>
      <c r="B95" s="165">
        <v>2464800</v>
      </c>
      <c r="C95" s="163">
        <v>-24050</v>
      </c>
      <c r="D95" s="171">
        <v>-0.01</v>
      </c>
      <c r="E95" s="165">
        <v>95550</v>
      </c>
      <c r="F95" s="113">
        <v>4550</v>
      </c>
      <c r="G95" s="171">
        <v>0.05</v>
      </c>
      <c r="H95" s="165">
        <v>3900</v>
      </c>
      <c r="I95" s="113">
        <v>0</v>
      </c>
      <c r="J95" s="171">
        <v>0</v>
      </c>
      <c r="K95" s="165">
        <v>2564250</v>
      </c>
      <c r="L95" s="113">
        <v>-19500</v>
      </c>
      <c r="M95" s="128">
        <v>-0.01</v>
      </c>
      <c r="N95" s="174">
        <v>2533700</v>
      </c>
      <c r="O95" s="175">
        <f t="shared" si="10"/>
        <v>0.98808618504436</v>
      </c>
      <c r="P95" s="109">
        <f>Volume!K95</f>
        <v>931.4</v>
      </c>
      <c r="Q95" s="69">
        <f>Volume!J95</f>
        <v>920.05</v>
      </c>
      <c r="R95" s="240">
        <f t="shared" si="11"/>
        <v>235.92382125</v>
      </c>
      <c r="S95" s="104">
        <f t="shared" si="12"/>
        <v>233.1130685</v>
      </c>
      <c r="T95" s="110">
        <f t="shared" si="13"/>
        <v>2583750</v>
      </c>
      <c r="U95" s="104">
        <f t="shared" si="14"/>
        <v>-0.7547169811320755</v>
      </c>
      <c r="V95" s="104">
        <f t="shared" si="15"/>
        <v>226.773924</v>
      </c>
      <c r="W95" s="104">
        <f t="shared" si="16"/>
        <v>8.79107775</v>
      </c>
      <c r="X95" s="104">
        <f t="shared" si="17"/>
        <v>0.3588195</v>
      </c>
      <c r="Y95" s="104">
        <f t="shared" si="18"/>
        <v>240.650475</v>
      </c>
      <c r="Z95" s="240">
        <f t="shared" si="19"/>
        <v>-4.726653749999997</v>
      </c>
    </row>
    <row r="96" spans="1:28" s="58" customFormat="1" ht="15">
      <c r="A96" s="196" t="s">
        <v>170</v>
      </c>
      <c r="B96" s="165">
        <v>2289600</v>
      </c>
      <c r="C96" s="163">
        <v>-8400</v>
      </c>
      <c r="D96" s="171">
        <v>0</v>
      </c>
      <c r="E96" s="165">
        <v>1200</v>
      </c>
      <c r="F96" s="113">
        <v>0</v>
      </c>
      <c r="G96" s="171">
        <v>0</v>
      </c>
      <c r="H96" s="165">
        <v>0</v>
      </c>
      <c r="I96" s="113">
        <v>0</v>
      </c>
      <c r="J96" s="171">
        <v>0</v>
      </c>
      <c r="K96" s="165">
        <v>2290800</v>
      </c>
      <c r="L96" s="113">
        <v>-8400</v>
      </c>
      <c r="M96" s="128">
        <v>0</v>
      </c>
      <c r="N96" s="174">
        <v>2188800</v>
      </c>
      <c r="O96" s="175">
        <f t="shared" si="10"/>
        <v>0.9554740701938188</v>
      </c>
      <c r="P96" s="109">
        <f>Volume!K96</f>
        <v>521.65</v>
      </c>
      <c r="Q96" s="69">
        <f>Volume!J96</f>
        <v>523.3</v>
      </c>
      <c r="R96" s="240">
        <f t="shared" si="11"/>
        <v>119.877564</v>
      </c>
      <c r="S96" s="104">
        <f t="shared" si="12"/>
        <v>114.539904</v>
      </c>
      <c r="T96" s="110">
        <f t="shared" si="13"/>
        <v>2299200</v>
      </c>
      <c r="U96" s="104">
        <f t="shared" si="14"/>
        <v>-0.36534446764091855</v>
      </c>
      <c r="V96" s="104">
        <f t="shared" si="15"/>
        <v>119.814768</v>
      </c>
      <c r="W96" s="104">
        <f t="shared" si="16"/>
        <v>0.062796</v>
      </c>
      <c r="X96" s="104">
        <f t="shared" si="17"/>
        <v>0</v>
      </c>
      <c r="Y96" s="104">
        <f t="shared" si="18"/>
        <v>119.937768</v>
      </c>
      <c r="Z96" s="240">
        <f t="shared" si="19"/>
        <v>-0.060203999999998814</v>
      </c>
      <c r="AA96" s="78"/>
      <c r="AB96" s="77"/>
    </row>
    <row r="97" spans="1:28" s="58" customFormat="1" ht="15">
      <c r="A97" s="196" t="s">
        <v>224</v>
      </c>
      <c r="B97" s="165">
        <v>1462400</v>
      </c>
      <c r="C97" s="163">
        <v>-27200</v>
      </c>
      <c r="D97" s="171">
        <v>-0.02</v>
      </c>
      <c r="E97" s="165">
        <v>33600</v>
      </c>
      <c r="F97" s="113">
        <v>0</v>
      </c>
      <c r="G97" s="171">
        <v>0</v>
      </c>
      <c r="H97" s="165">
        <v>3600</v>
      </c>
      <c r="I97" s="113">
        <v>0</v>
      </c>
      <c r="J97" s="171">
        <v>0</v>
      </c>
      <c r="K97" s="165">
        <v>1499600</v>
      </c>
      <c r="L97" s="113">
        <v>-27200</v>
      </c>
      <c r="M97" s="128">
        <v>-0.02</v>
      </c>
      <c r="N97" s="174">
        <v>1468000</v>
      </c>
      <c r="O97" s="175">
        <f t="shared" si="10"/>
        <v>0.9789277140570819</v>
      </c>
      <c r="P97" s="109">
        <f>Volume!K97</f>
        <v>962.55</v>
      </c>
      <c r="Q97" s="69">
        <f>Volume!J97</f>
        <v>941.7</v>
      </c>
      <c r="R97" s="240">
        <f t="shared" si="11"/>
        <v>141.217332</v>
      </c>
      <c r="S97" s="104">
        <f t="shared" si="12"/>
        <v>138.24156</v>
      </c>
      <c r="T97" s="110">
        <f t="shared" si="13"/>
        <v>1526800</v>
      </c>
      <c r="U97" s="104">
        <f t="shared" si="14"/>
        <v>-1.7815037987948652</v>
      </c>
      <c r="V97" s="104">
        <f t="shared" si="15"/>
        <v>137.714208</v>
      </c>
      <c r="W97" s="104">
        <f t="shared" si="16"/>
        <v>3.164112</v>
      </c>
      <c r="X97" s="104">
        <f t="shared" si="17"/>
        <v>0.339012</v>
      </c>
      <c r="Y97" s="104">
        <f t="shared" si="18"/>
        <v>146.962134</v>
      </c>
      <c r="Z97" s="240">
        <f t="shared" si="19"/>
        <v>-5.744801999999993</v>
      </c>
      <c r="AA97" s="78"/>
      <c r="AB97" s="77"/>
    </row>
    <row r="98" spans="1:28" s="58" customFormat="1" ht="15">
      <c r="A98" s="196" t="s">
        <v>207</v>
      </c>
      <c r="B98" s="165">
        <v>6240000</v>
      </c>
      <c r="C98" s="163">
        <v>-93750</v>
      </c>
      <c r="D98" s="171">
        <v>-0.01</v>
      </c>
      <c r="E98" s="165">
        <v>581250</v>
      </c>
      <c r="F98" s="113">
        <v>1250</v>
      </c>
      <c r="G98" s="171">
        <v>0</v>
      </c>
      <c r="H98" s="165">
        <v>33750</v>
      </c>
      <c r="I98" s="113">
        <v>0</v>
      </c>
      <c r="J98" s="171">
        <v>0</v>
      </c>
      <c r="K98" s="165">
        <v>6855000</v>
      </c>
      <c r="L98" s="113">
        <v>-92500</v>
      </c>
      <c r="M98" s="128">
        <v>-0.01</v>
      </c>
      <c r="N98" s="174">
        <v>6736250</v>
      </c>
      <c r="O98" s="175">
        <f t="shared" si="10"/>
        <v>0.9826768781911014</v>
      </c>
      <c r="P98" s="109">
        <f>Volume!K98</f>
        <v>222.65</v>
      </c>
      <c r="Q98" s="69">
        <f>Volume!J98</f>
        <v>221.25</v>
      </c>
      <c r="R98" s="240">
        <f t="shared" si="11"/>
        <v>151.666875</v>
      </c>
      <c r="S98" s="104">
        <f t="shared" si="12"/>
        <v>149.03953125</v>
      </c>
      <c r="T98" s="110">
        <f t="shared" si="13"/>
        <v>6947500</v>
      </c>
      <c r="U98" s="104">
        <f t="shared" si="14"/>
        <v>-1.331414177761785</v>
      </c>
      <c r="V98" s="104">
        <f t="shared" si="15"/>
        <v>138.06</v>
      </c>
      <c r="W98" s="104">
        <f t="shared" si="16"/>
        <v>12.86015625</v>
      </c>
      <c r="X98" s="104">
        <f t="shared" si="17"/>
        <v>0.74671875</v>
      </c>
      <c r="Y98" s="104">
        <f t="shared" si="18"/>
        <v>154.6860875</v>
      </c>
      <c r="Z98" s="240">
        <f t="shared" si="19"/>
        <v>-3.019212500000009</v>
      </c>
      <c r="AA98" s="78"/>
      <c r="AB98" s="77"/>
    </row>
    <row r="99" spans="1:28" s="58" customFormat="1" ht="15">
      <c r="A99" s="196" t="s">
        <v>299</v>
      </c>
      <c r="B99" s="165">
        <v>693000</v>
      </c>
      <c r="C99" s="163">
        <v>21750</v>
      </c>
      <c r="D99" s="171">
        <v>0.03</v>
      </c>
      <c r="E99" s="165">
        <v>3250</v>
      </c>
      <c r="F99" s="113">
        <v>250</v>
      </c>
      <c r="G99" s="171">
        <v>0.08</v>
      </c>
      <c r="H99" s="165">
        <v>750</v>
      </c>
      <c r="I99" s="113">
        <v>0</v>
      </c>
      <c r="J99" s="171">
        <v>0</v>
      </c>
      <c r="K99" s="165">
        <v>697000</v>
      </c>
      <c r="L99" s="113">
        <v>22000</v>
      </c>
      <c r="M99" s="128">
        <v>0.03</v>
      </c>
      <c r="N99" s="174">
        <v>695500</v>
      </c>
      <c r="O99" s="175">
        <f t="shared" si="10"/>
        <v>0.9978479196556671</v>
      </c>
      <c r="P99" s="109">
        <f>Volume!K99</f>
        <v>921.25</v>
      </c>
      <c r="Q99" s="69">
        <f>Volume!J99</f>
        <v>882.8</v>
      </c>
      <c r="R99" s="240">
        <f t="shared" si="11"/>
        <v>61.53116</v>
      </c>
      <c r="S99" s="104">
        <f t="shared" si="12"/>
        <v>61.39874</v>
      </c>
      <c r="T99" s="110">
        <f t="shared" si="13"/>
        <v>675000</v>
      </c>
      <c r="U99" s="104">
        <f t="shared" si="14"/>
        <v>3.259259259259259</v>
      </c>
      <c r="V99" s="104">
        <f t="shared" si="15"/>
        <v>61.17804</v>
      </c>
      <c r="W99" s="104">
        <f t="shared" si="16"/>
        <v>0.28691</v>
      </c>
      <c r="X99" s="104">
        <f t="shared" si="17"/>
        <v>0.06621</v>
      </c>
      <c r="Y99" s="104">
        <f t="shared" si="18"/>
        <v>62.184375</v>
      </c>
      <c r="Z99" s="240">
        <f t="shared" si="19"/>
        <v>-0.653215000000003</v>
      </c>
      <c r="AA99" s="78"/>
      <c r="AB99" s="77"/>
    </row>
    <row r="100" spans="1:28" s="58" customFormat="1" ht="15">
      <c r="A100" s="196" t="s">
        <v>279</v>
      </c>
      <c r="B100" s="165">
        <v>11486400</v>
      </c>
      <c r="C100" s="163">
        <v>-1600</v>
      </c>
      <c r="D100" s="171">
        <v>0</v>
      </c>
      <c r="E100" s="165">
        <v>560000</v>
      </c>
      <c r="F100" s="113">
        <v>104000</v>
      </c>
      <c r="G100" s="171">
        <v>0.23</v>
      </c>
      <c r="H100" s="165">
        <v>35200</v>
      </c>
      <c r="I100" s="113">
        <v>9600</v>
      </c>
      <c r="J100" s="171">
        <v>0.38</v>
      </c>
      <c r="K100" s="165">
        <v>12081600</v>
      </c>
      <c r="L100" s="113">
        <v>112000</v>
      </c>
      <c r="M100" s="128">
        <v>0.01</v>
      </c>
      <c r="N100" s="174">
        <v>11721600</v>
      </c>
      <c r="O100" s="175">
        <f t="shared" si="10"/>
        <v>0.9702026221692491</v>
      </c>
      <c r="P100" s="109">
        <f>Volume!K100</f>
        <v>312.45</v>
      </c>
      <c r="Q100" s="69">
        <f>Volume!J100</f>
        <v>294.25</v>
      </c>
      <c r="R100" s="240">
        <f t="shared" si="11"/>
        <v>355.50108</v>
      </c>
      <c r="S100" s="104">
        <f t="shared" si="12"/>
        <v>344.90808</v>
      </c>
      <c r="T100" s="110">
        <f t="shared" si="13"/>
        <v>11969600</v>
      </c>
      <c r="U100" s="104">
        <f t="shared" si="14"/>
        <v>0.9357037829167223</v>
      </c>
      <c r="V100" s="104">
        <f t="shared" si="15"/>
        <v>337.98732</v>
      </c>
      <c r="W100" s="104">
        <f t="shared" si="16"/>
        <v>16.478</v>
      </c>
      <c r="X100" s="104">
        <f t="shared" si="17"/>
        <v>1.03576</v>
      </c>
      <c r="Y100" s="104">
        <f t="shared" si="18"/>
        <v>373.990152</v>
      </c>
      <c r="Z100" s="240">
        <f t="shared" si="19"/>
        <v>-18.48907200000002</v>
      </c>
      <c r="AA100" s="78"/>
      <c r="AB100" s="77"/>
    </row>
    <row r="101" spans="1:28" s="58" customFormat="1" ht="15">
      <c r="A101" s="196" t="s">
        <v>146</v>
      </c>
      <c r="B101" s="165">
        <v>10697800</v>
      </c>
      <c r="C101" s="163">
        <v>-44500</v>
      </c>
      <c r="D101" s="171">
        <v>0</v>
      </c>
      <c r="E101" s="165">
        <v>703100</v>
      </c>
      <c r="F101" s="113">
        <v>35600</v>
      </c>
      <c r="G101" s="171">
        <v>0.05</v>
      </c>
      <c r="H101" s="165">
        <v>53400</v>
      </c>
      <c r="I101" s="113">
        <v>8900</v>
      </c>
      <c r="J101" s="171">
        <v>0.2</v>
      </c>
      <c r="K101" s="165">
        <v>11454300</v>
      </c>
      <c r="L101" s="113">
        <v>0</v>
      </c>
      <c r="M101" s="128">
        <v>0</v>
      </c>
      <c r="N101" s="174">
        <v>11009300</v>
      </c>
      <c r="O101" s="175">
        <f t="shared" si="10"/>
        <v>0.9611499611499611</v>
      </c>
      <c r="P101" s="109">
        <f>Volume!K101</f>
        <v>42.55</v>
      </c>
      <c r="Q101" s="69">
        <f>Volume!J101</f>
        <v>41.7</v>
      </c>
      <c r="R101" s="240">
        <f t="shared" si="11"/>
        <v>47.76443100000001</v>
      </c>
      <c r="S101" s="104">
        <f t="shared" si="12"/>
        <v>45.908781000000005</v>
      </c>
      <c r="T101" s="110">
        <f t="shared" si="13"/>
        <v>11454300</v>
      </c>
      <c r="U101" s="104">
        <f t="shared" si="14"/>
        <v>0</v>
      </c>
      <c r="V101" s="104">
        <f t="shared" si="15"/>
        <v>44.609826000000005</v>
      </c>
      <c r="W101" s="104">
        <f t="shared" si="16"/>
        <v>2.9319270000000004</v>
      </c>
      <c r="X101" s="104">
        <f t="shared" si="17"/>
        <v>0.222678</v>
      </c>
      <c r="Y101" s="104">
        <f t="shared" si="18"/>
        <v>48.738046499999996</v>
      </c>
      <c r="Z101" s="240">
        <f t="shared" si="19"/>
        <v>-0.9736154999999869</v>
      </c>
      <c r="AA101" s="78"/>
      <c r="AB101" s="77"/>
    </row>
    <row r="102" spans="1:26" s="7" customFormat="1" ht="15">
      <c r="A102" s="196" t="s">
        <v>8</v>
      </c>
      <c r="B102" s="165">
        <v>35268800</v>
      </c>
      <c r="C102" s="163">
        <v>17600</v>
      </c>
      <c r="D102" s="171">
        <v>0</v>
      </c>
      <c r="E102" s="165">
        <v>4660800</v>
      </c>
      <c r="F102" s="113">
        <v>700800</v>
      </c>
      <c r="G102" s="171">
        <v>0.18</v>
      </c>
      <c r="H102" s="165">
        <v>524800</v>
      </c>
      <c r="I102" s="113">
        <v>51200</v>
      </c>
      <c r="J102" s="171">
        <v>0.11</v>
      </c>
      <c r="K102" s="165">
        <v>40454400</v>
      </c>
      <c r="L102" s="113">
        <v>769600</v>
      </c>
      <c r="M102" s="128">
        <v>0.02</v>
      </c>
      <c r="N102" s="174">
        <v>39440000</v>
      </c>
      <c r="O102" s="175">
        <f t="shared" si="10"/>
        <v>0.9749248536623952</v>
      </c>
      <c r="P102" s="109">
        <f>Volume!K102</f>
        <v>164.05</v>
      </c>
      <c r="Q102" s="69">
        <f>Volume!J102</f>
        <v>157.7</v>
      </c>
      <c r="R102" s="240">
        <f t="shared" si="11"/>
        <v>637.965888</v>
      </c>
      <c r="S102" s="104">
        <f t="shared" si="12"/>
        <v>621.9688</v>
      </c>
      <c r="T102" s="110">
        <f t="shared" si="13"/>
        <v>39684800</v>
      </c>
      <c r="U102" s="104">
        <f t="shared" si="14"/>
        <v>1.9392815385235656</v>
      </c>
      <c r="V102" s="104">
        <f t="shared" si="15"/>
        <v>556.188976</v>
      </c>
      <c r="W102" s="104">
        <f t="shared" si="16"/>
        <v>73.500816</v>
      </c>
      <c r="X102" s="104">
        <f t="shared" si="17"/>
        <v>8.276096</v>
      </c>
      <c r="Y102" s="104">
        <f t="shared" si="18"/>
        <v>651.029144</v>
      </c>
      <c r="Z102" s="240">
        <f t="shared" si="19"/>
        <v>-13.063256000000024</v>
      </c>
    </row>
    <row r="103" spans="1:28" s="58" customFormat="1" ht="15">
      <c r="A103" s="196" t="s">
        <v>300</v>
      </c>
      <c r="B103" s="165">
        <v>3119000</v>
      </c>
      <c r="C103" s="163">
        <v>-19000</v>
      </c>
      <c r="D103" s="171">
        <v>-0.01</v>
      </c>
      <c r="E103" s="165">
        <v>26000</v>
      </c>
      <c r="F103" s="113">
        <v>0</v>
      </c>
      <c r="G103" s="171">
        <v>0</v>
      </c>
      <c r="H103" s="165">
        <v>0</v>
      </c>
      <c r="I103" s="113">
        <v>0</v>
      </c>
      <c r="J103" s="171">
        <v>0</v>
      </c>
      <c r="K103" s="165">
        <v>3145000</v>
      </c>
      <c r="L103" s="113">
        <v>-19000</v>
      </c>
      <c r="M103" s="128">
        <v>-0.01</v>
      </c>
      <c r="N103" s="174">
        <v>3125000</v>
      </c>
      <c r="O103" s="175">
        <f t="shared" si="10"/>
        <v>0.9936406995230525</v>
      </c>
      <c r="P103" s="109">
        <f>Volume!K103</f>
        <v>214.8</v>
      </c>
      <c r="Q103" s="69">
        <f>Volume!J103</f>
        <v>220.35</v>
      </c>
      <c r="R103" s="240">
        <f t="shared" si="11"/>
        <v>69.300075</v>
      </c>
      <c r="S103" s="104">
        <f t="shared" si="12"/>
        <v>68.859375</v>
      </c>
      <c r="T103" s="110">
        <f t="shared" si="13"/>
        <v>3164000</v>
      </c>
      <c r="U103" s="104">
        <f t="shared" si="14"/>
        <v>-0.6005056890012642</v>
      </c>
      <c r="V103" s="104">
        <f t="shared" si="15"/>
        <v>68.727165</v>
      </c>
      <c r="W103" s="104">
        <f t="shared" si="16"/>
        <v>0.57291</v>
      </c>
      <c r="X103" s="104">
        <f t="shared" si="17"/>
        <v>0</v>
      </c>
      <c r="Y103" s="104">
        <f t="shared" si="18"/>
        <v>67.96272</v>
      </c>
      <c r="Z103" s="240">
        <f t="shared" si="19"/>
        <v>1.3373550000000023</v>
      </c>
      <c r="AA103" s="78"/>
      <c r="AB103" s="77"/>
    </row>
    <row r="104" spans="1:28" s="58" customFormat="1" ht="15">
      <c r="A104" s="196" t="s">
        <v>179</v>
      </c>
      <c r="B104" s="165">
        <v>40964000</v>
      </c>
      <c r="C104" s="163">
        <v>-2296000</v>
      </c>
      <c r="D104" s="171">
        <v>-0.05</v>
      </c>
      <c r="E104" s="165">
        <v>6384000</v>
      </c>
      <c r="F104" s="113">
        <v>-168000</v>
      </c>
      <c r="G104" s="171">
        <v>-0.03</v>
      </c>
      <c r="H104" s="165">
        <v>700000</v>
      </c>
      <c r="I104" s="113">
        <v>0</v>
      </c>
      <c r="J104" s="171">
        <v>0</v>
      </c>
      <c r="K104" s="165">
        <v>48048000</v>
      </c>
      <c r="L104" s="113">
        <v>-2464000</v>
      </c>
      <c r="M104" s="128">
        <v>-0.05</v>
      </c>
      <c r="N104" s="174">
        <v>46956000</v>
      </c>
      <c r="O104" s="175">
        <f t="shared" si="10"/>
        <v>0.9772727272727273</v>
      </c>
      <c r="P104" s="109">
        <f>Volume!K104</f>
        <v>17.7</v>
      </c>
      <c r="Q104" s="69">
        <f>Volume!J104</f>
        <v>16.65</v>
      </c>
      <c r="R104" s="240">
        <f t="shared" si="11"/>
        <v>79.99991999999999</v>
      </c>
      <c r="S104" s="104">
        <f t="shared" si="12"/>
        <v>78.18173999999999</v>
      </c>
      <c r="T104" s="110">
        <f t="shared" si="13"/>
        <v>50512000</v>
      </c>
      <c r="U104" s="104">
        <f t="shared" si="14"/>
        <v>-4.878048780487805</v>
      </c>
      <c r="V104" s="104">
        <f t="shared" si="15"/>
        <v>68.20506</v>
      </c>
      <c r="W104" s="104">
        <f t="shared" si="16"/>
        <v>10.629359999999998</v>
      </c>
      <c r="X104" s="104">
        <f t="shared" si="17"/>
        <v>1.1654999999999998</v>
      </c>
      <c r="Y104" s="104">
        <f t="shared" si="18"/>
        <v>89.40624</v>
      </c>
      <c r="Z104" s="240">
        <f t="shared" si="19"/>
        <v>-9.406320000000008</v>
      </c>
      <c r="AA104" s="78"/>
      <c r="AB104" s="77"/>
    </row>
    <row r="105" spans="1:28" s="58" customFormat="1" ht="15">
      <c r="A105" s="196" t="s">
        <v>202</v>
      </c>
      <c r="B105" s="165">
        <v>3110750</v>
      </c>
      <c r="C105" s="163">
        <v>-97750</v>
      </c>
      <c r="D105" s="171">
        <v>-0.03</v>
      </c>
      <c r="E105" s="165">
        <v>125350</v>
      </c>
      <c r="F105" s="113">
        <v>0</v>
      </c>
      <c r="G105" s="171">
        <v>0</v>
      </c>
      <c r="H105" s="165">
        <v>2300</v>
      </c>
      <c r="I105" s="113">
        <v>0</v>
      </c>
      <c r="J105" s="171">
        <v>0</v>
      </c>
      <c r="K105" s="165">
        <v>3238400</v>
      </c>
      <c r="L105" s="113">
        <v>-97750</v>
      </c>
      <c r="M105" s="128">
        <v>-0.03</v>
      </c>
      <c r="N105" s="174">
        <v>3098100</v>
      </c>
      <c r="O105" s="175">
        <f t="shared" si="10"/>
        <v>0.9566761363636364</v>
      </c>
      <c r="P105" s="109">
        <f>Volume!K105</f>
        <v>234.1</v>
      </c>
      <c r="Q105" s="69">
        <f>Volume!J105</f>
        <v>233.2</v>
      </c>
      <c r="R105" s="240">
        <f t="shared" si="11"/>
        <v>75.519488</v>
      </c>
      <c r="S105" s="104">
        <f t="shared" si="12"/>
        <v>72.247692</v>
      </c>
      <c r="T105" s="110">
        <f t="shared" si="13"/>
        <v>3336150</v>
      </c>
      <c r="U105" s="104">
        <f t="shared" si="14"/>
        <v>-2.930024129610479</v>
      </c>
      <c r="V105" s="104">
        <f t="shared" si="15"/>
        <v>72.54269</v>
      </c>
      <c r="W105" s="104">
        <f t="shared" si="16"/>
        <v>2.923162</v>
      </c>
      <c r="X105" s="104">
        <f t="shared" si="17"/>
        <v>0.053636</v>
      </c>
      <c r="Y105" s="104">
        <f t="shared" si="18"/>
        <v>78.0992715</v>
      </c>
      <c r="Z105" s="240">
        <f t="shared" si="19"/>
        <v>-2.579783500000005</v>
      </c>
      <c r="AA105" s="78"/>
      <c r="AB105" s="77"/>
    </row>
    <row r="106" spans="1:28" s="58" customFormat="1" ht="15">
      <c r="A106" s="196" t="s">
        <v>171</v>
      </c>
      <c r="B106" s="165">
        <v>4125000</v>
      </c>
      <c r="C106" s="163">
        <v>-30800</v>
      </c>
      <c r="D106" s="171">
        <v>-0.01</v>
      </c>
      <c r="E106" s="165">
        <v>13200</v>
      </c>
      <c r="F106" s="113">
        <v>-2200</v>
      </c>
      <c r="G106" s="171">
        <v>-0.14</v>
      </c>
      <c r="H106" s="165">
        <v>24200</v>
      </c>
      <c r="I106" s="113">
        <v>2200</v>
      </c>
      <c r="J106" s="171">
        <v>0.1</v>
      </c>
      <c r="K106" s="165">
        <v>4162400</v>
      </c>
      <c r="L106" s="113">
        <v>-30800</v>
      </c>
      <c r="M106" s="128">
        <v>-0.01</v>
      </c>
      <c r="N106" s="174">
        <v>4131600</v>
      </c>
      <c r="O106" s="175">
        <f t="shared" si="10"/>
        <v>0.992600422832981</v>
      </c>
      <c r="P106" s="109">
        <f>Volume!K106</f>
        <v>323.35</v>
      </c>
      <c r="Q106" s="69">
        <f>Volume!J106</f>
        <v>310.2</v>
      </c>
      <c r="R106" s="240">
        <f t="shared" si="11"/>
        <v>129.117648</v>
      </c>
      <c r="S106" s="104">
        <f t="shared" si="12"/>
        <v>128.162232</v>
      </c>
      <c r="T106" s="110">
        <f t="shared" si="13"/>
        <v>4193200</v>
      </c>
      <c r="U106" s="104">
        <f t="shared" si="14"/>
        <v>-0.7345225603357817</v>
      </c>
      <c r="V106" s="104">
        <f t="shared" si="15"/>
        <v>127.9575</v>
      </c>
      <c r="W106" s="104">
        <f t="shared" si="16"/>
        <v>0.409464</v>
      </c>
      <c r="X106" s="104">
        <f t="shared" si="17"/>
        <v>0.750684</v>
      </c>
      <c r="Y106" s="104">
        <f t="shared" si="18"/>
        <v>135.587122</v>
      </c>
      <c r="Z106" s="240">
        <f t="shared" si="19"/>
        <v>-6.469473999999991</v>
      </c>
      <c r="AA106" s="78"/>
      <c r="AB106" s="77"/>
    </row>
    <row r="107" spans="1:28" s="58" customFormat="1" ht="15">
      <c r="A107" s="196" t="s">
        <v>147</v>
      </c>
      <c r="B107" s="165">
        <v>5109400</v>
      </c>
      <c r="C107" s="163">
        <v>29500</v>
      </c>
      <c r="D107" s="171">
        <v>0.01</v>
      </c>
      <c r="E107" s="165">
        <v>383500</v>
      </c>
      <c r="F107" s="113">
        <v>112100</v>
      </c>
      <c r="G107" s="171">
        <v>0.41</v>
      </c>
      <c r="H107" s="165">
        <v>11800</v>
      </c>
      <c r="I107" s="113">
        <v>11800</v>
      </c>
      <c r="J107" s="171">
        <v>0</v>
      </c>
      <c r="K107" s="165">
        <v>5504700</v>
      </c>
      <c r="L107" s="113">
        <v>153400</v>
      </c>
      <c r="M107" s="128">
        <v>0.03</v>
      </c>
      <c r="N107" s="174">
        <v>5268700</v>
      </c>
      <c r="O107" s="175">
        <f t="shared" si="10"/>
        <v>0.9571275455519829</v>
      </c>
      <c r="P107" s="109">
        <f>Volume!K107</f>
        <v>63.9</v>
      </c>
      <c r="Q107" s="69">
        <f>Volume!J107</f>
        <v>62.15</v>
      </c>
      <c r="R107" s="240">
        <f t="shared" si="11"/>
        <v>34.2117105</v>
      </c>
      <c r="S107" s="104">
        <f t="shared" si="12"/>
        <v>32.7449705</v>
      </c>
      <c r="T107" s="110">
        <f t="shared" si="13"/>
        <v>5351300</v>
      </c>
      <c r="U107" s="104">
        <f t="shared" si="14"/>
        <v>2.8665931642778393</v>
      </c>
      <c r="V107" s="104">
        <f t="shared" si="15"/>
        <v>31.754921</v>
      </c>
      <c r="W107" s="104">
        <f t="shared" si="16"/>
        <v>2.3834525</v>
      </c>
      <c r="X107" s="104">
        <f t="shared" si="17"/>
        <v>0.073337</v>
      </c>
      <c r="Y107" s="104">
        <f t="shared" si="18"/>
        <v>34.194807</v>
      </c>
      <c r="Z107" s="240">
        <f t="shared" si="19"/>
        <v>0.016903500000005067</v>
      </c>
      <c r="AA107" s="78"/>
      <c r="AB107" s="77"/>
    </row>
    <row r="108" spans="1:26" s="7" customFormat="1" ht="15">
      <c r="A108" s="196" t="s">
        <v>148</v>
      </c>
      <c r="B108" s="165">
        <v>1283260</v>
      </c>
      <c r="C108" s="163">
        <v>22990</v>
      </c>
      <c r="D108" s="171">
        <v>0.02</v>
      </c>
      <c r="E108" s="165">
        <v>0</v>
      </c>
      <c r="F108" s="113">
        <v>0</v>
      </c>
      <c r="G108" s="171">
        <v>0</v>
      </c>
      <c r="H108" s="165">
        <v>0</v>
      </c>
      <c r="I108" s="113">
        <v>0</v>
      </c>
      <c r="J108" s="171">
        <v>0</v>
      </c>
      <c r="K108" s="165">
        <v>1283260</v>
      </c>
      <c r="L108" s="113">
        <v>22990</v>
      </c>
      <c r="M108" s="128">
        <v>0.02</v>
      </c>
      <c r="N108" s="174">
        <v>1281170</v>
      </c>
      <c r="O108" s="175">
        <f t="shared" si="10"/>
        <v>0.998371335504886</v>
      </c>
      <c r="P108" s="109">
        <f>Volume!K108</f>
        <v>257.75</v>
      </c>
      <c r="Q108" s="69">
        <f>Volume!J108</f>
        <v>255.5</v>
      </c>
      <c r="R108" s="240">
        <f t="shared" si="11"/>
        <v>32.787293</v>
      </c>
      <c r="S108" s="104">
        <f t="shared" si="12"/>
        <v>32.7338935</v>
      </c>
      <c r="T108" s="110">
        <f t="shared" si="13"/>
        <v>1260270</v>
      </c>
      <c r="U108" s="104">
        <f t="shared" si="14"/>
        <v>1.8242122719734661</v>
      </c>
      <c r="V108" s="104">
        <f t="shared" si="15"/>
        <v>32.787293</v>
      </c>
      <c r="W108" s="104">
        <f t="shared" si="16"/>
        <v>0</v>
      </c>
      <c r="X108" s="104">
        <f t="shared" si="17"/>
        <v>0</v>
      </c>
      <c r="Y108" s="104">
        <f t="shared" si="18"/>
        <v>32.48345925</v>
      </c>
      <c r="Z108" s="240">
        <f t="shared" si="19"/>
        <v>0.30383374999999546</v>
      </c>
    </row>
    <row r="109" spans="1:26" s="7" customFormat="1" ht="15">
      <c r="A109" s="196" t="s">
        <v>122</v>
      </c>
      <c r="B109" s="165">
        <v>18395000</v>
      </c>
      <c r="C109" s="163">
        <v>-2174250</v>
      </c>
      <c r="D109" s="171">
        <v>-0.11</v>
      </c>
      <c r="E109" s="165">
        <v>5564000</v>
      </c>
      <c r="F109" s="113">
        <v>-104000</v>
      </c>
      <c r="G109" s="171">
        <v>-0.02</v>
      </c>
      <c r="H109" s="165">
        <v>936000</v>
      </c>
      <c r="I109" s="113">
        <v>39000</v>
      </c>
      <c r="J109" s="171">
        <v>0.04</v>
      </c>
      <c r="K109" s="165">
        <v>24895000</v>
      </c>
      <c r="L109" s="113">
        <v>-2239250</v>
      </c>
      <c r="M109" s="128">
        <v>-0.08</v>
      </c>
      <c r="N109" s="174">
        <v>24228750</v>
      </c>
      <c r="O109" s="175">
        <f t="shared" si="10"/>
        <v>0.9732375979112271</v>
      </c>
      <c r="P109" s="109">
        <f>Volume!K109</f>
        <v>142.75</v>
      </c>
      <c r="Q109" s="69">
        <f>Volume!J109</f>
        <v>145.1</v>
      </c>
      <c r="R109" s="240">
        <f t="shared" si="11"/>
        <v>361.22645</v>
      </c>
      <c r="S109" s="104">
        <f t="shared" si="12"/>
        <v>351.5591625</v>
      </c>
      <c r="T109" s="110">
        <f t="shared" si="13"/>
        <v>27134250</v>
      </c>
      <c r="U109" s="104">
        <f t="shared" si="14"/>
        <v>-8.252485327584141</v>
      </c>
      <c r="V109" s="104">
        <f t="shared" si="15"/>
        <v>266.91145</v>
      </c>
      <c r="W109" s="104">
        <f t="shared" si="16"/>
        <v>80.73364</v>
      </c>
      <c r="X109" s="104">
        <f t="shared" si="17"/>
        <v>13.58136</v>
      </c>
      <c r="Y109" s="104">
        <f t="shared" si="18"/>
        <v>387.34141875</v>
      </c>
      <c r="Z109" s="240">
        <f t="shared" si="19"/>
        <v>-26.114968750000003</v>
      </c>
    </row>
    <row r="110" spans="1:26" s="7" customFormat="1" ht="15">
      <c r="A110" s="204" t="s">
        <v>36</v>
      </c>
      <c r="B110" s="165">
        <v>6592500</v>
      </c>
      <c r="C110" s="163">
        <v>-326700</v>
      </c>
      <c r="D110" s="171">
        <v>-0.05</v>
      </c>
      <c r="E110" s="165">
        <v>245700</v>
      </c>
      <c r="F110" s="113">
        <v>13950</v>
      </c>
      <c r="G110" s="171">
        <v>0.06</v>
      </c>
      <c r="H110" s="165">
        <v>12600</v>
      </c>
      <c r="I110" s="113">
        <v>450</v>
      </c>
      <c r="J110" s="171">
        <v>0.04</v>
      </c>
      <c r="K110" s="165">
        <v>6850800</v>
      </c>
      <c r="L110" s="113">
        <v>-312300</v>
      </c>
      <c r="M110" s="128">
        <v>-0.04</v>
      </c>
      <c r="N110" s="174">
        <v>6716250</v>
      </c>
      <c r="O110" s="175">
        <f t="shared" si="10"/>
        <v>0.9803599579611141</v>
      </c>
      <c r="P110" s="109">
        <f>Volume!K110</f>
        <v>894</v>
      </c>
      <c r="Q110" s="69">
        <f>Volume!J110</f>
        <v>883.9</v>
      </c>
      <c r="R110" s="240">
        <f t="shared" si="11"/>
        <v>605.542212</v>
      </c>
      <c r="S110" s="104">
        <f t="shared" si="12"/>
        <v>593.6493375</v>
      </c>
      <c r="T110" s="110">
        <f t="shared" si="13"/>
        <v>7163100</v>
      </c>
      <c r="U110" s="104">
        <f t="shared" si="14"/>
        <v>-4.359844201532856</v>
      </c>
      <c r="V110" s="104">
        <f t="shared" si="15"/>
        <v>582.711075</v>
      </c>
      <c r="W110" s="104">
        <f t="shared" si="16"/>
        <v>21.717423</v>
      </c>
      <c r="X110" s="104">
        <f t="shared" si="17"/>
        <v>1.113714</v>
      </c>
      <c r="Y110" s="104">
        <f t="shared" si="18"/>
        <v>640.38114</v>
      </c>
      <c r="Z110" s="240">
        <f t="shared" si="19"/>
        <v>-34.83892800000001</v>
      </c>
    </row>
    <row r="111" spans="1:26" s="7" customFormat="1" ht="15">
      <c r="A111" s="196" t="s">
        <v>172</v>
      </c>
      <c r="B111" s="165">
        <v>3471300</v>
      </c>
      <c r="C111" s="163">
        <v>161700</v>
      </c>
      <c r="D111" s="171">
        <v>0.05</v>
      </c>
      <c r="E111" s="165">
        <v>67200</v>
      </c>
      <c r="F111" s="113">
        <v>2100</v>
      </c>
      <c r="G111" s="171">
        <v>0.03</v>
      </c>
      <c r="H111" s="165">
        <v>6300</v>
      </c>
      <c r="I111" s="113">
        <v>1050</v>
      </c>
      <c r="J111" s="171">
        <v>0.2</v>
      </c>
      <c r="K111" s="165">
        <v>3544800</v>
      </c>
      <c r="L111" s="113">
        <v>164850</v>
      </c>
      <c r="M111" s="128">
        <v>0.05</v>
      </c>
      <c r="N111" s="174">
        <v>3510150</v>
      </c>
      <c r="O111" s="175">
        <f t="shared" si="10"/>
        <v>0.9902251184834123</v>
      </c>
      <c r="P111" s="109">
        <f>Volume!K111</f>
        <v>268.15</v>
      </c>
      <c r="Q111" s="69">
        <f>Volume!J111</f>
        <v>265.15</v>
      </c>
      <c r="R111" s="240">
        <f t="shared" si="11"/>
        <v>93.990372</v>
      </c>
      <c r="S111" s="104">
        <f t="shared" si="12"/>
        <v>93.07162724999999</v>
      </c>
      <c r="T111" s="110">
        <f t="shared" si="13"/>
        <v>3379950</v>
      </c>
      <c r="U111" s="104">
        <f t="shared" si="14"/>
        <v>4.877291084187636</v>
      </c>
      <c r="V111" s="104">
        <f t="shared" si="15"/>
        <v>92.04151949999999</v>
      </c>
      <c r="W111" s="104">
        <f t="shared" si="16"/>
        <v>1.781808</v>
      </c>
      <c r="X111" s="104">
        <f t="shared" si="17"/>
        <v>0.16704449999999998</v>
      </c>
      <c r="Y111" s="104">
        <f t="shared" si="18"/>
        <v>90.63335924999998</v>
      </c>
      <c r="Z111" s="240">
        <f t="shared" si="19"/>
        <v>3.3570127500000098</v>
      </c>
    </row>
    <row r="112" spans="1:26" s="7" customFormat="1" ht="15">
      <c r="A112" s="196" t="s">
        <v>80</v>
      </c>
      <c r="B112" s="165">
        <v>2294400</v>
      </c>
      <c r="C112" s="163">
        <v>-98400</v>
      </c>
      <c r="D112" s="171">
        <v>-0.04</v>
      </c>
      <c r="E112" s="165">
        <v>20400</v>
      </c>
      <c r="F112" s="113">
        <v>1200</v>
      </c>
      <c r="G112" s="171">
        <v>0.06</v>
      </c>
      <c r="H112" s="165">
        <v>0</v>
      </c>
      <c r="I112" s="113">
        <v>0</v>
      </c>
      <c r="J112" s="171">
        <v>0</v>
      </c>
      <c r="K112" s="165">
        <v>2314800</v>
      </c>
      <c r="L112" s="113">
        <v>-97200</v>
      </c>
      <c r="M112" s="128">
        <v>-0.04</v>
      </c>
      <c r="N112" s="174">
        <v>2298000</v>
      </c>
      <c r="O112" s="175">
        <f t="shared" si="10"/>
        <v>0.9927423535510628</v>
      </c>
      <c r="P112" s="109">
        <f>Volume!K112</f>
        <v>226.4</v>
      </c>
      <c r="Q112" s="69">
        <f>Volume!J112</f>
        <v>232.55</v>
      </c>
      <c r="R112" s="240">
        <f t="shared" si="11"/>
        <v>53.830674</v>
      </c>
      <c r="S112" s="104">
        <f t="shared" si="12"/>
        <v>53.43999</v>
      </c>
      <c r="T112" s="110">
        <f t="shared" si="13"/>
        <v>2412000</v>
      </c>
      <c r="U112" s="104">
        <f t="shared" si="14"/>
        <v>-4.029850746268656</v>
      </c>
      <c r="V112" s="104">
        <f t="shared" si="15"/>
        <v>53.356272</v>
      </c>
      <c r="W112" s="104">
        <f t="shared" si="16"/>
        <v>0.474402</v>
      </c>
      <c r="X112" s="104">
        <f t="shared" si="17"/>
        <v>0</v>
      </c>
      <c r="Y112" s="104">
        <f t="shared" si="18"/>
        <v>54.60768</v>
      </c>
      <c r="Z112" s="240">
        <f t="shared" si="19"/>
        <v>-0.7770060000000001</v>
      </c>
    </row>
    <row r="113" spans="1:26" s="7" customFormat="1" ht="15">
      <c r="A113" s="196" t="s">
        <v>275</v>
      </c>
      <c r="B113" s="165">
        <v>5700800</v>
      </c>
      <c r="C113" s="163">
        <v>-302400</v>
      </c>
      <c r="D113" s="171">
        <v>-0.05</v>
      </c>
      <c r="E113" s="165">
        <v>136500</v>
      </c>
      <c r="F113" s="113">
        <v>-2100</v>
      </c>
      <c r="G113" s="171">
        <v>-0.02</v>
      </c>
      <c r="H113" s="165">
        <v>2800</v>
      </c>
      <c r="I113" s="113">
        <v>-700</v>
      </c>
      <c r="J113" s="171">
        <v>-0.2</v>
      </c>
      <c r="K113" s="165">
        <v>5840100</v>
      </c>
      <c r="L113" s="113">
        <v>-305200</v>
      </c>
      <c r="M113" s="128">
        <v>-0.05</v>
      </c>
      <c r="N113" s="174">
        <v>5765900</v>
      </c>
      <c r="O113" s="175">
        <f t="shared" si="10"/>
        <v>0.9872947381037996</v>
      </c>
      <c r="P113" s="109">
        <f>Volume!K113</f>
        <v>360.5</v>
      </c>
      <c r="Q113" s="69">
        <f>Volume!J113</f>
        <v>338.8</v>
      </c>
      <c r="R113" s="240">
        <f t="shared" si="11"/>
        <v>197.862588</v>
      </c>
      <c r="S113" s="104">
        <f t="shared" si="12"/>
        <v>195.348692</v>
      </c>
      <c r="T113" s="110">
        <f t="shared" si="13"/>
        <v>6145300</v>
      </c>
      <c r="U113" s="104">
        <f t="shared" si="14"/>
        <v>-4.966397083950335</v>
      </c>
      <c r="V113" s="104">
        <f t="shared" si="15"/>
        <v>193.143104</v>
      </c>
      <c r="W113" s="104">
        <f t="shared" si="16"/>
        <v>4.62462</v>
      </c>
      <c r="X113" s="104">
        <f t="shared" si="17"/>
        <v>0.094864</v>
      </c>
      <c r="Y113" s="104">
        <f t="shared" si="18"/>
        <v>221.538065</v>
      </c>
      <c r="Z113" s="240">
        <f t="shared" si="19"/>
        <v>-23.675477</v>
      </c>
    </row>
    <row r="114" spans="1:26" s="7" customFormat="1" ht="15">
      <c r="A114" s="196" t="s">
        <v>225</v>
      </c>
      <c r="B114" s="165">
        <v>1025700</v>
      </c>
      <c r="C114" s="163">
        <v>-102050</v>
      </c>
      <c r="D114" s="171">
        <v>-0.09</v>
      </c>
      <c r="E114" s="165">
        <v>0</v>
      </c>
      <c r="F114" s="113">
        <v>0</v>
      </c>
      <c r="G114" s="171">
        <v>0</v>
      </c>
      <c r="H114" s="165">
        <v>0</v>
      </c>
      <c r="I114" s="113">
        <v>0</v>
      </c>
      <c r="J114" s="171">
        <v>0</v>
      </c>
      <c r="K114" s="165">
        <v>1025700</v>
      </c>
      <c r="L114" s="113">
        <v>-102050</v>
      </c>
      <c r="M114" s="128">
        <v>-0.09</v>
      </c>
      <c r="N114" s="174">
        <v>1002300</v>
      </c>
      <c r="O114" s="175">
        <f t="shared" si="10"/>
        <v>0.9771863117870723</v>
      </c>
      <c r="P114" s="109">
        <f>Volume!K114</f>
        <v>436.4</v>
      </c>
      <c r="Q114" s="69">
        <f>Volume!J114</f>
        <v>438.05</v>
      </c>
      <c r="R114" s="240">
        <f t="shared" si="11"/>
        <v>44.9307885</v>
      </c>
      <c r="S114" s="104">
        <f t="shared" si="12"/>
        <v>43.9057515</v>
      </c>
      <c r="T114" s="110">
        <f t="shared" si="13"/>
        <v>1127750</v>
      </c>
      <c r="U114" s="104">
        <f t="shared" si="14"/>
        <v>-9.048991354466859</v>
      </c>
      <c r="V114" s="104">
        <f t="shared" si="15"/>
        <v>44.9307885</v>
      </c>
      <c r="W114" s="104">
        <f t="shared" si="16"/>
        <v>0</v>
      </c>
      <c r="X114" s="104">
        <f t="shared" si="17"/>
        <v>0</v>
      </c>
      <c r="Y114" s="104">
        <f t="shared" si="18"/>
        <v>49.21501</v>
      </c>
      <c r="Z114" s="240">
        <f t="shared" si="19"/>
        <v>-4.284221500000001</v>
      </c>
    </row>
    <row r="115" spans="1:26" s="7" customFormat="1" ht="15">
      <c r="A115" s="196" t="s">
        <v>81</v>
      </c>
      <c r="B115" s="165">
        <v>4431600</v>
      </c>
      <c r="C115" s="163">
        <v>-259200</v>
      </c>
      <c r="D115" s="171">
        <v>-0.06</v>
      </c>
      <c r="E115" s="165">
        <v>8400</v>
      </c>
      <c r="F115" s="113">
        <v>1200</v>
      </c>
      <c r="G115" s="171">
        <v>0.17</v>
      </c>
      <c r="H115" s="165">
        <v>0</v>
      </c>
      <c r="I115" s="113">
        <v>0</v>
      </c>
      <c r="J115" s="171">
        <v>0</v>
      </c>
      <c r="K115" s="165">
        <v>4440000</v>
      </c>
      <c r="L115" s="113">
        <v>-258000</v>
      </c>
      <c r="M115" s="128">
        <v>-0.05</v>
      </c>
      <c r="N115" s="174">
        <v>4411200</v>
      </c>
      <c r="O115" s="175">
        <f t="shared" si="10"/>
        <v>0.9935135135135135</v>
      </c>
      <c r="P115" s="109">
        <f>Volume!K115</f>
        <v>516.4</v>
      </c>
      <c r="Q115" s="69">
        <f>Volume!J115</f>
        <v>505.45</v>
      </c>
      <c r="R115" s="240">
        <f t="shared" si="11"/>
        <v>224.4198</v>
      </c>
      <c r="S115" s="104">
        <f t="shared" si="12"/>
        <v>222.964104</v>
      </c>
      <c r="T115" s="110">
        <f t="shared" si="13"/>
        <v>4698000</v>
      </c>
      <c r="U115" s="104">
        <f t="shared" si="14"/>
        <v>-5.491698595146871</v>
      </c>
      <c r="V115" s="104">
        <f t="shared" si="15"/>
        <v>223.995222</v>
      </c>
      <c r="W115" s="104">
        <f t="shared" si="16"/>
        <v>0.424578</v>
      </c>
      <c r="X115" s="104">
        <f t="shared" si="17"/>
        <v>0</v>
      </c>
      <c r="Y115" s="104">
        <f t="shared" si="18"/>
        <v>242.60472</v>
      </c>
      <c r="Z115" s="240">
        <f t="shared" si="19"/>
        <v>-18.184919999999977</v>
      </c>
    </row>
    <row r="116" spans="1:28" s="58" customFormat="1" ht="15">
      <c r="A116" s="196" t="s">
        <v>226</v>
      </c>
      <c r="B116" s="165">
        <v>6630400</v>
      </c>
      <c r="C116" s="163">
        <v>-89600</v>
      </c>
      <c r="D116" s="171">
        <v>-0.01</v>
      </c>
      <c r="E116" s="165">
        <v>686000</v>
      </c>
      <c r="F116" s="113">
        <v>33600</v>
      </c>
      <c r="G116" s="171">
        <v>0.05</v>
      </c>
      <c r="H116" s="165">
        <v>117600</v>
      </c>
      <c r="I116" s="113">
        <v>0</v>
      </c>
      <c r="J116" s="171">
        <v>0</v>
      </c>
      <c r="K116" s="165">
        <v>7434000</v>
      </c>
      <c r="L116" s="113">
        <v>-56000</v>
      </c>
      <c r="M116" s="128">
        <v>-0.01</v>
      </c>
      <c r="N116" s="174">
        <v>7330400</v>
      </c>
      <c r="O116" s="175">
        <f t="shared" si="10"/>
        <v>0.9860640301318268</v>
      </c>
      <c r="P116" s="109">
        <f>Volume!K116</f>
        <v>228.1</v>
      </c>
      <c r="Q116" s="69">
        <f>Volume!J116</f>
        <v>220.3</v>
      </c>
      <c r="R116" s="240">
        <f t="shared" si="11"/>
        <v>163.77102</v>
      </c>
      <c r="S116" s="104">
        <f t="shared" si="12"/>
        <v>161.488712</v>
      </c>
      <c r="T116" s="110">
        <f t="shared" si="13"/>
        <v>7490000</v>
      </c>
      <c r="U116" s="104">
        <f t="shared" si="14"/>
        <v>-0.7476635514018692</v>
      </c>
      <c r="V116" s="104">
        <f t="shared" si="15"/>
        <v>146.067712</v>
      </c>
      <c r="W116" s="104">
        <f t="shared" si="16"/>
        <v>15.11258</v>
      </c>
      <c r="X116" s="104">
        <f t="shared" si="17"/>
        <v>2.590728</v>
      </c>
      <c r="Y116" s="104">
        <f t="shared" si="18"/>
        <v>170.8469</v>
      </c>
      <c r="Z116" s="240">
        <f t="shared" si="19"/>
        <v>-7.075880000000012</v>
      </c>
      <c r="AA116" s="78"/>
      <c r="AB116" s="77"/>
    </row>
    <row r="117" spans="1:26" s="7" customFormat="1" ht="15">
      <c r="A117" s="196" t="s">
        <v>301</v>
      </c>
      <c r="B117" s="165">
        <v>4127200</v>
      </c>
      <c r="C117" s="163">
        <v>111100</v>
      </c>
      <c r="D117" s="171">
        <v>0.03</v>
      </c>
      <c r="E117" s="165">
        <v>53900</v>
      </c>
      <c r="F117" s="113">
        <v>15400</v>
      </c>
      <c r="G117" s="171">
        <v>0.4</v>
      </c>
      <c r="H117" s="165">
        <v>11000</v>
      </c>
      <c r="I117" s="113">
        <v>0</v>
      </c>
      <c r="J117" s="171">
        <v>0</v>
      </c>
      <c r="K117" s="165">
        <v>4192100</v>
      </c>
      <c r="L117" s="113">
        <v>126500</v>
      </c>
      <c r="M117" s="128">
        <v>0.03</v>
      </c>
      <c r="N117" s="174">
        <v>4148100</v>
      </c>
      <c r="O117" s="175">
        <f t="shared" si="10"/>
        <v>0.9895040671739701</v>
      </c>
      <c r="P117" s="109">
        <f>Volume!K117</f>
        <v>367.3</v>
      </c>
      <c r="Q117" s="69">
        <f>Volume!J117</f>
        <v>368.25</v>
      </c>
      <c r="R117" s="240">
        <f t="shared" si="11"/>
        <v>154.3740825</v>
      </c>
      <c r="S117" s="104">
        <f t="shared" si="12"/>
        <v>152.7537825</v>
      </c>
      <c r="T117" s="110">
        <f t="shared" si="13"/>
        <v>4065600</v>
      </c>
      <c r="U117" s="104">
        <f t="shared" si="14"/>
        <v>3.1114718614718617</v>
      </c>
      <c r="V117" s="104">
        <f t="shared" si="15"/>
        <v>151.98414</v>
      </c>
      <c r="W117" s="104">
        <f t="shared" si="16"/>
        <v>1.9848675</v>
      </c>
      <c r="X117" s="104">
        <f t="shared" si="17"/>
        <v>0.405075</v>
      </c>
      <c r="Y117" s="104">
        <f t="shared" si="18"/>
        <v>149.329488</v>
      </c>
      <c r="Z117" s="240">
        <f t="shared" si="19"/>
        <v>5.044594499999988</v>
      </c>
    </row>
    <row r="118" spans="1:28" s="58" customFormat="1" ht="15">
      <c r="A118" s="196" t="s">
        <v>227</v>
      </c>
      <c r="B118" s="165">
        <v>3427500</v>
      </c>
      <c r="C118" s="163">
        <v>-71400</v>
      </c>
      <c r="D118" s="171">
        <v>-0.02</v>
      </c>
      <c r="E118" s="165">
        <v>9000</v>
      </c>
      <c r="F118" s="113">
        <v>2700</v>
      </c>
      <c r="G118" s="171">
        <v>0.43</v>
      </c>
      <c r="H118" s="165">
        <v>0</v>
      </c>
      <c r="I118" s="113">
        <v>0</v>
      </c>
      <c r="J118" s="171">
        <v>0</v>
      </c>
      <c r="K118" s="165">
        <v>3436500</v>
      </c>
      <c r="L118" s="113">
        <v>-68700</v>
      </c>
      <c r="M118" s="128">
        <v>-0.02</v>
      </c>
      <c r="N118" s="174">
        <v>3423000</v>
      </c>
      <c r="O118" s="175">
        <f t="shared" si="10"/>
        <v>0.9960715844609341</v>
      </c>
      <c r="P118" s="109">
        <f>Volume!K118</f>
        <v>1042.75</v>
      </c>
      <c r="Q118" s="69">
        <f>Volume!J118</f>
        <v>1066.05</v>
      </c>
      <c r="R118" s="240">
        <f t="shared" si="11"/>
        <v>366.3480825</v>
      </c>
      <c r="S118" s="104">
        <f t="shared" si="12"/>
        <v>364.908915</v>
      </c>
      <c r="T118" s="110">
        <f t="shared" si="13"/>
        <v>3505200</v>
      </c>
      <c r="U118" s="104">
        <f t="shared" si="14"/>
        <v>-1.9599452242382747</v>
      </c>
      <c r="V118" s="104">
        <f t="shared" si="15"/>
        <v>365.3886375</v>
      </c>
      <c r="W118" s="104">
        <f t="shared" si="16"/>
        <v>0.959445</v>
      </c>
      <c r="X118" s="104">
        <f t="shared" si="17"/>
        <v>0</v>
      </c>
      <c r="Y118" s="104">
        <f t="shared" si="18"/>
        <v>365.50473</v>
      </c>
      <c r="Z118" s="240">
        <f t="shared" si="19"/>
        <v>0.8433524999999804</v>
      </c>
      <c r="AA118" s="78"/>
      <c r="AB118" s="77"/>
    </row>
    <row r="119" spans="1:28" s="58" customFormat="1" ht="15">
      <c r="A119" s="196" t="s">
        <v>228</v>
      </c>
      <c r="B119" s="165">
        <v>4896000</v>
      </c>
      <c r="C119" s="163">
        <v>-302400</v>
      </c>
      <c r="D119" s="171">
        <v>-0.06</v>
      </c>
      <c r="E119" s="165">
        <v>347200</v>
      </c>
      <c r="F119" s="113">
        <v>28000</v>
      </c>
      <c r="G119" s="171">
        <v>0.09</v>
      </c>
      <c r="H119" s="165">
        <v>63200</v>
      </c>
      <c r="I119" s="113">
        <v>1600</v>
      </c>
      <c r="J119" s="171">
        <v>0.03</v>
      </c>
      <c r="K119" s="165">
        <v>5306400</v>
      </c>
      <c r="L119" s="113">
        <v>-272800</v>
      </c>
      <c r="M119" s="128">
        <v>-0.05</v>
      </c>
      <c r="N119" s="174">
        <v>5264800</v>
      </c>
      <c r="O119" s="175">
        <f t="shared" si="10"/>
        <v>0.9921604100708579</v>
      </c>
      <c r="P119" s="109">
        <f>Volume!K119</f>
        <v>420.95</v>
      </c>
      <c r="Q119" s="69">
        <f>Volume!J119</f>
        <v>416.75</v>
      </c>
      <c r="R119" s="240">
        <f t="shared" si="11"/>
        <v>221.14422</v>
      </c>
      <c r="S119" s="104">
        <f t="shared" si="12"/>
        <v>219.41054</v>
      </c>
      <c r="T119" s="110">
        <f t="shared" si="13"/>
        <v>5579200</v>
      </c>
      <c r="U119" s="104">
        <f t="shared" si="14"/>
        <v>-4.889589905362776</v>
      </c>
      <c r="V119" s="104">
        <f t="shared" si="15"/>
        <v>204.0408</v>
      </c>
      <c r="W119" s="104">
        <f t="shared" si="16"/>
        <v>14.46956</v>
      </c>
      <c r="X119" s="104">
        <f t="shared" si="17"/>
        <v>2.63386</v>
      </c>
      <c r="Y119" s="104">
        <f t="shared" si="18"/>
        <v>234.856424</v>
      </c>
      <c r="Z119" s="240">
        <f t="shared" si="19"/>
        <v>-13.712204000000014</v>
      </c>
      <c r="AA119" s="78"/>
      <c r="AB119" s="77"/>
    </row>
    <row r="120" spans="1:28" s="58" customFormat="1" ht="15">
      <c r="A120" s="196" t="s">
        <v>235</v>
      </c>
      <c r="B120" s="165">
        <v>17316600</v>
      </c>
      <c r="C120" s="163">
        <v>102900</v>
      </c>
      <c r="D120" s="171">
        <v>0.01</v>
      </c>
      <c r="E120" s="165">
        <v>1981700</v>
      </c>
      <c r="F120" s="113">
        <v>200900</v>
      </c>
      <c r="G120" s="171">
        <v>0.11</v>
      </c>
      <c r="H120" s="165">
        <v>441000</v>
      </c>
      <c r="I120" s="113">
        <v>16800</v>
      </c>
      <c r="J120" s="171">
        <v>0.04</v>
      </c>
      <c r="K120" s="165">
        <v>19739300</v>
      </c>
      <c r="L120" s="113">
        <v>320600</v>
      </c>
      <c r="M120" s="128">
        <v>0.02</v>
      </c>
      <c r="N120" s="174">
        <v>19132400</v>
      </c>
      <c r="O120" s="175">
        <f t="shared" si="10"/>
        <v>0.9692542288733643</v>
      </c>
      <c r="P120" s="109">
        <f>Volume!K120</f>
        <v>489.05</v>
      </c>
      <c r="Q120" s="69">
        <f>Volume!J120</f>
        <v>476.2</v>
      </c>
      <c r="R120" s="240">
        <f t="shared" si="11"/>
        <v>939.985466</v>
      </c>
      <c r="S120" s="104">
        <f t="shared" si="12"/>
        <v>911.084888</v>
      </c>
      <c r="T120" s="110">
        <f t="shared" si="13"/>
        <v>19418700</v>
      </c>
      <c r="U120" s="104">
        <f t="shared" si="14"/>
        <v>1.6509859053386686</v>
      </c>
      <c r="V120" s="104">
        <f t="shared" si="15"/>
        <v>824.616492</v>
      </c>
      <c r="W120" s="104">
        <f t="shared" si="16"/>
        <v>94.368554</v>
      </c>
      <c r="X120" s="104">
        <f t="shared" si="17"/>
        <v>21.00042</v>
      </c>
      <c r="Y120" s="104">
        <f t="shared" si="18"/>
        <v>949.6715235</v>
      </c>
      <c r="Z120" s="240">
        <f t="shared" si="19"/>
        <v>-9.68605750000006</v>
      </c>
      <c r="AA120" s="78"/>
      <c r="AB120" s="77"/>
    </row>
    <row r="121" spans="1:28" s="58" customFormat="1" ht="15">
      <c r="A121" s="196" t="s">
        <v>98</v>
      </c>
      <c r="B121" s="165">
        <v>5738150</v>
      </c>
      <c r="C121" s="163">
        <v>-178750</v>
      </c>
      <c r="D121" s="171">
        <v>-0.03</v>
      </c>
      <c r="E121" s="165">
        <v>185900</v>
      </c>
      <c r="F121" s="113">
        <v>4950</v>
      </c>
      <c r="G121" s="171">
        <v>0.03</v>
      </c>
      <c r="H121" s="165">
        <v>22550</v>
      </c>
      <c r="I121" s="113">
        <v>2200</v>
      </c>
      <c r="J121" s="171">
        <v>0.11</v>
      </c>
      <c r="K121" s="165">
        <v>5946600</v>
      </c>
      <c r="L121" s="113">
        <v>-171600</v>
      </c>
      <c r="M121" s="128">
        <v>-0.03</v>
      </c>
      <c r="N121" s="174">
        <v>5918000</v>
      </c>
      <c r="O121" s="175">
        <f t="shared" si="10"/>
        <v>0.9951905290418054</v>
      </c>
      <c r="P121" s="109">
        <f>Volume!K121</f>
        <v>565.05</v>
      </c>
      <c r="Q121" s="69">
        <f>Volume!J121</f>
        <v>555.35</v>
      </c>
      <c r="R121" s="240">
        <f t="shared" si="11"/>
        <v>330.244431</v>
      </c>
      <c r="S121" s="104">
        <f t="shared" si="12"/>
        <v>328.65613</v>
      </c>
      <c r="T121" s="110">
        <f t="shared" si="13"/>
        <v>6118200</v>
      </c>
      <c r="U121" s="104">
        <f t="shared" si="14"/>
        <v>-2.8047464940668827</v>
      </c>
      <c r="V121" s="104">
        <f t="shared" si="15"/>
        <v>318.66816025</v>
      </c>
      <c r="W121" s="104">
        <f t="shared" si="16"/>
        <v>10.3239565</v>
      </c>
      <c r="X121" s="104">
        <f t="shared" si="17"/>
        <v>1.25231425</v>
      </c>
      <c r="Y121" s="104">
        <f t="shared" si="18"/>
        <v>345.70889099999994</v>
      </c>
      <c r="Z121" s="240">
        <f t="shared" si="19"/>
        <v>-15.464459999999917</v>
      </c>
      <c r="AA121" s="78"/>
      <c r="AB121" s="77"/>
    </row>
    <row r="122" spans="1:28" s="58" customFormat="1" ht="15">
      <c r="A122" s="196" t="s">
        <v>149</v>
      </c>
      <c r="B122" s="165">
        <v>4632650</v>
      </c>
      <c r="C122" s="163">
        <v>-149050</v>
      </c>
      <c r="D122" s="171">
        <v>-0.03</v>
      </c>
      <c r="E122" s="165">
        <v>196350</v>
      </c>
      <c r="F122" s="113">
        <v>2750</v>
      </c>
      <c r="G122" s="171">
        <v>0.01</v>
      </c>
      <c r="H122" s="165">
        <v>100100</v>
      </c>
      <c r="I122" s="113">
        <v>-2750</v>
      </c>
      <c r="J122" s="171">
        <v>-0.03</v>
      </c>
      <c r="K122" s="165">
        <v>4929100</v>
      </c>
      <c r="L122" s="113">
        <v>-149050</v>
      </c>
      <c r="M122" s="128">
        <v>-0.03</v>
      </c>
      <c r="N122" s="174">
        <v>4811950</v>
      </c>
      <c r="O122" s="175">
        <f t="shared" si="10"/>
        <v>0.9762329837089935</v>
      </c>
      <c r="P122" s="109">
        <f>Volume!K122</f>
        <v>723.85</v>
      </c>
      <c r="Q122" s="69">
        <f>Volume!J122</f>
        <v>708.4</v>
      </c>
      <c r="R122" s="240">
        <f t="shared" si="11"/>
        <v>349.177444</v>
      </c>
      <c r="S122" s="104">
        <f t="shared" si="12"/>
        <v>340.878538</v>
      </c>
      <c r="T122" s="110">
        <f t="shared" si="13"/>
        <v>5078150</v>
      </c>
      <c r="U122" s="104">
        <f t="shared" si="14"/>
        <v>-2.935124011697173</v>
      </c>
      <c r="V122" s="104">
        <f t="shared" si="15"/>
        <v>328.176926</v>
      </c>
      <c r="W122" s="104">
        <f t="shared" si="16"/>
        <v>13.909434</v>
      </c>
      <c r="X122" s="104">
        <f t="shared" si="17"/>
        <v>7.091084</v>
      </c>
      <c r="Y122" s="104">
        <f t="shared" si="18"/>
        <v>367.58188775</v>
      </c>
      <c r="Z122" s="240">
        <f t="shared" si="19"/>
        <v>-18.40444375000004</v>
      </c>
      <c r="AA122" s="78"/>
      <c r="AB122" s="77"/>
    </row>
    <row r="123" spans="1:26" s="7" customFormat="1" ht="15">
      <c r="A123" s="196" t="s">
        <v>203</v>
      </c>
      <c r="B123" s="165">
        <v>11313300</v>
      </c>
      <c r="C123" s="163">
        <v>-130500</v>
      </c>
      <c r="D123" s="171">
        <v>-0.01</v>
      </c>
      <c r="E123" s="165">
        <v>1659900</v>
      </c>
      <c r="F123" s="113">
        <v>6300</v>
      </c>
      <c r="G123" s="171">
        <v>0</v>
      </c>
      <c r="H123" s="165">
        <v>369000</v>
      </c>
      <c r="I123" s="113">
        <v>5700</v>
      </c>
      <c r="J123" s="171">
        <v>0.02</v>
      </c>
      <c r="K123" s="165">
        <v>13342200</v>
      </c>
      <c r="L123" s="113">
        <v>-118500</v>
      </c>
      <c r="M123" s="128">
        <v>-0.01</v>
      </c>
      <c r="N123" s="174">
        <v>13251000</v>
      </c>
      <c r="O123" s="175">
        <f t="shared" si="10"/>
        <v>0.9931645455771911</v>
      </c>
      <c r="P123" s="109">
        <f>Volume!K123</f>
        <v>1397.05</v>
      </c>
      <c r="Q123" s="69">
        <f>Volume!J123</f>
        <v>1391.8</v>
      </c>
      <c r="R123" s="240">
        <f t="shared" si="11"/>
        <v>1856.967396</v>
      </c>
      <c r="S123" s="104">
        <f t="shared" si="12"/>
        <v>1844.27418</v>
      </c>
      <c r="T123" s="110">
        <f t="shared" si="13"/>
        <v>13460700</v>
      </c>
      <c r="U123" s="104">
        <f t="shared" si="14"/>
        <v>-0.8803405469254942</v>
      </c>
      <c r="V123" s="104">
        <f t="shared" si="15"/>
        <v>1574.585094</v>
      </c>
      <c r="W123" s="104">
        <f t="shared" si="16"/>
        <v>231.024882</v>
      </c>
      <c r="X123" s="104">
        <f t="shared" si="17"/>
        <v>51.35742</v>
      </c>
      <c r="Y123" s="104">
        <f t="shared" si="18"/>
        <v>1880.5270935</v>
      </c>
      <c r="Z123" s="240">
        <f t="shared" si="19"/>
        <v>-23.559697500000084</v>
      </c>
    </row>
    <row r="124" spans="1:26" s="7" customFormat="1" ht="15">
      <c r="A124" s="196" t="s">
        <v>302</v>
      </c>
      <c r="B124" s="165">
        <v>852500</v>
      </c>
      <c r="C124" s="163">
        <v>77000</v>
      </c>
      <c r="D124" s="171">
        <v>0.1</v>
      </c>
      <c r="E124" s="165">
        <v>8000</v>
      </c>
      <c r="F124" s="113">
        <v>0</v>
      </c>
      <c r="G124" s="171">
        <v>0</v>
      </c>
      <c r="H124" s="165">
        <v>0</v>
      </c>
      <c r="I124" s="113">
        <v>0</v>
      </c>
      <c r="J124" s="171">
        <v>0</v>
      </c>
      <c r="K124" s="165">
        <v>860500</v>
      </c>
      <c r="L124" s="113">
        <v>77000</v>
      </c>
      <c r="M124" s="128">
        <v>0.1</v>
      </c>
      <c r="N124" s="174">
        <v>751000</v>
      </c>
      <c r="O124" s="175">
        <f t="shared" si="10"/>
        <v>0.872748402091807</v>
      </c>
      <c r="P124" s="109">
        <f>Volume!K124</f>
        <v>315.15</v>
      </c>
      <c r="Q124" s="69">
        <f>Volume!J124</f>
        <v>304.8</v>
      </c>
      <c r="R124" s="240">
        <f t="shared" si="11"/>
        <v>26.22804</v>
      </c>
      <c r="S124" s="104">
        <f t="shared" si="12"/>
        <v>22.89048</v>
      </c>
      <c r="T124" s="110">
        <f t="shared" si="13"/>
        <v>783500</v>
      </c>
      <c r="U124" s="104">
        <f t="shared" si="14"/>
        <v>9.82769623484365</v>
      </c>
      <c r="V124" s="104">
        <f t="shared" si="15"/>
        <v>25.9842</v>
      </c>
      <c r="W124" s="104">
        <f t="shared" si="16"/>
        <v>0.24384</v>
      </c>
      <c r="X124" s="104">
        <f t="shared" si="17"/>
        <v>0</v>
      </c>
      <c r="Y124" s="104">
        <f t="shared" si="18"/>
        <v>24.692002499999997</v>
      </c>
      <c r="Z124" s="240">
        <f t="shared" si="19"/>
        <v>1.5360375000000026</v>
      </c>
    </row>
    <row r="125" spans="1:28" s="58" customFormat="1" ht="13.5" customHeight="1">
      <c r="A125" s="196" t="s">
        <v>217</v>
      </c>
      <c r="B125" s="165">
        <v>36669100</v>
      </c>
      <c r="C125" s="163">
        <v>-150750</v>
      </c>
      <c r="D125" s="171">
        <v>0</v>
      </c>
      <c r="E125" s="165">
        <v>5989800</v>
      </c>
      <c r="F125" s="113">
        <v>77050</v>
      </c>
      <c r="G125" s="171">
        <v>0.01</v>
      </c>
      <c r="H125" s="165">
        <v>1055250</v>
      </c>
      <c r="I125" s="113">
        <v>-30150</v>
      </c>
      <c r="J125" s="171">
        <v>-0.03</v>
      </c>
      <c r="K125" s="165">
        <v>43714150</v>
      </c>
      <c r="L125" s="113">
        <v>-103850</v>
      </c>
      <c r="M125" s="128">
        <v>0</v>
      </c>
      <c r="N125" s="174">
        <v>38374250</v>
      </c>
      <c r="O125" s="175">
        <f t="shared" si="10"/>
        <v>0.8778450455973638</v>
      </c>
      <c r="P125" s="109">
        <f>Volume!K125</f>
        <v>68.3</v>
      </c>
      <c r="Q125" s="69">
        <f>Volume!J125</f>
        <v>67.65</v>
      </c>
      <c r="R125" s="240">
        <f t="shared" si="11"/>
        <v>295.72622475000003</v>
      </c>
      <c r="S125" s="104">
        <f t="shared" si="12"/>
        <v>259.60180125</v>
      </c>
      <c r="T125" s="110">
        <f t="shared" si="13"/>
        <v>43818000</v>
      </c>
      <c r="U125" s="104">
        <f t="shared" si="14"/>
        <v>-0.23700305810397554</v>
      </c>
      <c r="V125" s="104">
        <f t="shared" si="15"/>
        <v>248.0664615</v>
      </c>
      <c r="W125" s="104">
        <f t="shared" si="16"/>
        <v>40.52099700000001</v>
      </c>
      <c r="X125" s="104">
        <f t="shared" si="17"/>
        <v>7.13876625</v>
      </c>
      <c r="Y125" s="104">
        <f t="shared" si="18"/>
        <v>299.27694</v>
      </c>
      <c r="Z125" s="240">
        <f t="shared" si="19"/>
        <v>-3.550715249999996</v>
      </c>
      <c r="AA125" s="78"/>
      <c r="AB125" s="77"/>
    </row>
    <row r="126" spans="1:26" s="7" customFormat="1" ht="15">
      <c r="A126" s="196" t="s">
        <v>236</v>
      </c>
      <c r="B126" s="165">
        <v>17995500</v>
      </c>
      <c r="C126" s="163">
        <v>-1242000</v>
      </c>
      <c r="D126" s="171">
        <v>-0.06</v>
      </c>
      <c r="E126" s="165">
        <v>4695300</v>
      </c>
      <c r="F126" s="113">
        <v>413100</v>
      </c>
      <c r="G126" s="171">
        <v>0.1</v>
      </c>
      <c r="H126" s="165">
        <v>2424600</v>
      </c>
      <c r="I126" s="113">
        <v>-221400</v>
      </c>
      <c r="J126" s="171">
        <v>-0.08</v>
      </c>
      <c r="K126" s="165">
        <v>25115400</v>
      </c>
      <c r="L126" s="113">
        <v>-1050300</v>
      </c>
      <c r="M126" s="128">
        <v>-0.04</v>
      </c>
      <c r="N126" s="174">
        <v>24707700</v>
      </c>
      <c r="O126" s="175">
        <f t="shared" si="10"/>
        <v>0.9837669318426145</v>
      </c>
      <c r="P126" s="109">
        <f>Volume!K126</f>
        <v>115.3</v>
      </c>
      <c r="Q126" s="69">
        <f>Volume!J126</f>
        <v>113.55</v>
      </c>
      <c r="R126" s="240">
        <f t="shared" si="11"/>
        <v>285.185367</v>
      </c>
      <c r="S126" s="104">
        <f t="shared" si="12"/>
        <v>280.5559335</v>
      </c>
      <c r="T126" s="110">
        <f t="shared" si="13"/>
        <v>26165700</v>
      </c>
      <c r="U126" s="104">
        <f t="shared" si="14"/>
        <v>-4.014033639459292</v>
      </c>
      <c r="V126" s="104">
        <f t="shared" si="15"/>
        <v>204.3389025</v>
      </c>
      <c r="W126" s="104">
        <f t="shared" si="16"/>
        <v>53.3151315</v>
      </c>
      <c r="X126" s="104">
        <f t="shared" si="17"/>
        <v>27.531333</v>
      </c>
      <c r="Y126" s="104">
        <f t="shared" si="18"/>
        <v>301.690521</v>
      </c>
      <c r="Z126" s="240">
        <f t="shared" si="19"/>
        <v>-16.505154000000005</v>
      </c>
    </row>
    <row r="127" spans="1:26" s="7" customFormat="1" ht="15">
      <c r="A127" s="196" t="s">
        <v>204</v>
      </c>
      <c r="B127" s="165">
        <v>8050200</v>
      </c>
      <c r="C127" s="163">
        <v>529200</v>
      </c>
      <c r="D127" s="171">
        <v>0.07</v>
      </c>
      <c r="E127" s="165">
        <v>1289400</v>
      </c>
      <c r="F127" s="113">
        <v>272400</v>
      </c>
      <c r="G127" s="171">
        <v>0.27</v>
      </c>
      <c r="H127" s="165">
        <v>246000</v>
      </c>
      <c r="I127" s="113">
        <v>4800</v>
      </c>
      <c r="J127" s="171">
        <v>0.02</v>
      </c>
      <c r="K127" s="165">
        <v>9585600</v>
      </c>
      <c r="L127" s="113">
        <v>806400</v>
      </c>
      <c r="M127" s="128">
        <v>0.09</v>
      </c>
      <c r="N127" s="174">
        <v>9391200</v>
      </c>
      <c r="O127" s="175">
        <f t="shared" si="10"/>
        <v>0.9797195793690536</v>
      </c>
      <c r="P127" s="109">
        <f>Volume!K127</f>
        <v>485.85</v>
      </c>
      <c r="Q127" s="69">
        <f>Volume!J127</f>
        <v>468.8</v>
      </c>
      <c r="R127" s="240">
        <f t="shared" si="11"/>
        <v>449.372928</v>
      </c>
      <c r="S127" s="104">
        <f t="shared" si="12"/>
        <v>440.259456</v>
      </c>
      <c r="T127" s="110">
        <f t="shared" si="13"/>
        <v>8779200</v>
      </c>
      <c r="U127" s="104">
        <f t="shared" si="14"/>
        <v>9.185347184253692</v>
      </c>
      <c r="V127" s="104">
        <f t="shared" si="15"/>
        <v>377.393376</v>
      </c>
      <c r="W127" s="104">
        <f t="shared" si="16"/>
        <v>60.447072</v>
      </c>
      <c r="X127" s="104">
        <f t="shared" si="17"/>
        <v>11.53248</v>
      </c>
      <c r="Y127" s="104">
        <f t="shared" si="18"/>
        <v>426.537432</v>
      </c>
      <c r="Z127" s="240">
        <f t="shared" si="19"/>
        <v>22.835495999999978</v>
      </c>
    </row>
    <row r="128" spans="1:26" s="7" customFormat="1" ht="15">
      <c r="A128" s="196" t="s">
        <v>205</v>
      </c>
      <c r="B128" s="165">
        <v>7081000</v>
      </c>
      <c r="C128" s="163">
        <v>-284500</v>
      </c>
      <c r="D128" s="171">
        <v>-0.04</v>
      </c>
      <c r="E128" s="165">
        <v>999500</v>
      </c>
      <c r="F128" s="113">
        <v>64000</v>
      </c>
      <c r="G128" s="171">
        <v>0.07</v>
      </c>
      <c r="H128" s="165">
        <v>274500</v>
      </c>
      <c r="I128" s="113">
        <v>11500</v>
      </c>
      <c r="J128" s="171">
        <v>0.04</v>
      </c>
      <c r="K128" s="165">
        <v>8355000</v>
      </c>
      <c r="L128" s="113">
        <v>-209000</v>
      </c>
      <c r="M128" s="128">
        <v>-0.02</v>
      </c>
      <c r="N128" s="174">
        <v>8259000</v>
      </c>
      <c r="O128" s="175">
        <f t="shared" si="10"/>
        <v>0.9885098743267504</v>
      </c>
      <c r="P128" s="109">
        <f>Volume!K128</f>
        <v>1205.25</v>
      </c>
      <c r="Q128" s="69">
        <f>Volume!J128</f>
        <v>1199.65</v>
      </c>
      <c r="R128" s="240">
        <f t="shared" si="11"/>
        <v>1002.307575</v>
      </c>
      <c r="S128" s="104">
        <f t="shared" si="12"/>
        <v>990.790935</v>
      </c>
      <c r="T128" s="110">
        <f t="shared" si="13"/>
        <v>8564000</v>
      </c>
      <c r="U128" s="104">
        <f t="shared" si="14"/>
        <v>-2.4404483886034565</v>
      </c>
      <c r="V128" s="104">
        <f t="shared" si="15"/>
        <v>849.4721650000001</v>
      </c>
      <c r="W128" s="104">
        <f t="shared" si="16"/>
        <v>119.9050175</v>
      </c>
      <c r="X128" s="104">
        <f t="shared" si="17"/>
        <v>32.9303925</v>
      </c>
      <c r="Y128" s="104">
        <f t="shared" si="18"/>
        <v>1032.1761</v>
      </c>
      <c r="Z128" s="240">
        <f t="shared" si="19"/>
        <v>-29.868524999999863</v>
      </c>
    </row>
    <row r="129" spans="1:28" s="58" customFormat="1" ht="14.25" customHeight="1">
      <c r="A129" s="196" t="s">
        <v>37</v>
      </c>
      <c r="B129" s="165">
        <v>2096000</v>
      </c>
      <c r="C129" s="163">
        <v>136000</v>
      </c>
      <c r="D129" s="171">
        <v>0.07</v>
      </c>
      <c r="E129" s="165">
        <v>166400</v>
      </c>
      <c r="F129" s="113">
        <v>52800</v>
      </c>
      <c r="G129" s="171">
        <v>0.46</v>
      </c>
      <c r="H129" s="165">
        <v>17600</v>
      </c>
      <c r="I129" s="113">
        <v>9600</v>
      </c>
      <c r="J129" s="171">
        <v>1.2</v>
      </c>
      <c r="K129" s="165">
        <v>2280000</v>
      </c>
      <c r="L129" s="113">
        <v>198400</v>
      </c>
      <c r="M129" s="128">
        <v>0.1</v>
      </c>
      <c r="N129" s="174">
        <v>2214400</v>
      </c>
      <c r="O129" s="175">
        <f t="shared" si="10"/>
        <v>0.9712280701754386</v>
      </c>
      <c r="P129" s="109">
        <f>Volume!K129</f>
        <v>207.3</v>
      </c>
      <c r="Q129" s="69">
        <f>Volume!J129</f>
        <v>200.4</v>
      </c>
      <c r="R129" s="240">
        <f t="shared" si="11"/>
        <v>45.6912</v>
      </c>
      <c r="S129" s="104">
        <f t="shared" si="12"/>
        <v>44.376576</v>
      </c>
      <c r="T129" s="110">
        <f t="shared" si="13"/>
        <v>2081600</v>
      </c>
      <c r="U129" s="104">
        <f t="shared" si="14"/>
        <v>9.531129900076865</v>
      </c>
      <c r="V129" s="104">
        <f t="shared" si="15"/>
        <v>42.00384</v>
      </c>
      <c r="W129" s="104">
        <f t="shared" si="16"/>
        <v>3.334656</v>
      </c>
      <c r="X129" s="104">
        <f t="shared" si="17"/>
        <v>0.352704</v>
      </c>
      <c r="Y129" s="104">
        <f t="shared" si="18"/>
        <v>43.151568</v>
      </c>
      <c r="Z129" s="240">
        <f t="shared" si="19"/>
        <v>2.5396320000000046</v>
      </c>
      <c r="AA129" s="78"/>
      <c r="AB129" s="77"/>
    </row>
    <row r="130" spans="1:28" s="58" customFormat="1" ht="14.25" customHeight="1">
      <c r="A130" s="196" t="s">
        <v>303</v>
      </c>
      <c r="B130" s="165">
        <v>1531500</v>
      </c>
      <c r="C130" s="163">
        <v>18900</v>
      </c>
      <c r="D130" s="171">
        <v>0.01</v>
      </c>
      <c r="E130" s="165">
        <v>11850</v>
      </c>
      <c r="F130" s="113">
        <v>600</v>
      </c>
      <c r="G130" s="171">
        <v>0.05</v>
      </c>
      <c r="H130" s="165">
        <v>1500</v>
      </c>
      <c r="I130" s="113">
        <v>300</v>
      </c>
      <c r="J130" s="171">
        <v>0.25</v>
      </c>
      <c r="K130" s="165">
        <v>1544850</v>
      </c>
      <c r="L130" s="113">
        <v>19800</v>
      </c>
      <c r="M130" s="128">
        <v>0.01</v>
      </c>
      <c r="N130" s="174">
        <v>1527000</v>
      </c>
      <c r="O130" s="175">
        <f t="shared" si="10"/>
        <v>0.9884454801437033</v>
      </c>
      <c r="P130" s="109">
        <f>Volume!K130</f>
        <v>1876.55</v>
      </c>
      <c r="Q130" s="69">
        <f>Volume!J130</f>
        <v>1830.65</v>
      </c>
      <c r="R130" s="240">
        <f t="shared" si="11"/>
        <v>282.80796525</v>
      </c>
      <c r="S130" s="104">
        <f t="shared" si="12"/>
        <v>279.540255</v>
      </c>
      <c r="T130" s="110">
        <f t="shared" si="13"/>
        <v>1525050</v>
      </c>
      <c r="U130" s="104">
        <f t="shared" si="14"/>
        <v>1.2983180879315432</v>
      </c>
      <c r="V130" s="104">
        <f t="shared" si="15"/>
        <v>280.3640475</v>
      </c>
      <c r="W130" s="104">
        <f t="shared" si="16"/>
        <v>2.16932025</v>
      </c>
      <c r="X130" s="104">
        <f t="shared" si="17"/>
        <v>0.2745975</v>
      </c>
      <c r="Y130" s="104">
        <f t="shared" si="18"/>
        <v>286.18325775</v>
      </c>
      <c r="Z130" s="240">
        <f t="shared" si="19"/>
        <v>-3.3752925000000005</v>
      </c>
      <c r="AA130" s="78"/>
      <c r="AB130" s="77"/>
    </row>
    <row r="131" spans="1:28" s="58" customFormat="1" ht="14.25" customHeight="1">
      <c r="A131" s="196" t="s">
        <v>229</v>
      </c>
      <c r="B131" s="165">
        <v>4051875</v>
      </c>
      <c r="C131" s="163">
        <v>-414000</v>
      </c>
      <c r="D131" s="171">
        <v>-0.09</v>
      </c>
      <c r="E131" s="165">
        <v>78000</v>
      </c>
      <c r="F131" s="113">
        <v>7125</v>
      </c>
      <c r="G131" s="171">
        <v>0.1</v>
      </c>
      <c r="H131" s="165">
        <v>3000</v>
      </c>
      <c r="I131" s="113">
        <v>750</v>
      </c>
      <c r="J131" s="171">
        <v>0.33</v>
      </c>
      <c r="K131" s="165">
        <v>4132875</v>
      </c>
      <c r="L131" s="113">
        <v>-406125</v>
      </c>
      <c r="M131" s="128">
        <v>-0.09</v>
      </c>
      <c r="N131" s="174">
        <v>4093125</v>
      </c>
      <c r="O131" s="175">
        <f t="shared" si="10"/>
        <v>0.9903819980038109</v>
      </c>
      <c r="P131" s="109">
        <f>Volume!K131</f>
        <v>1201.75</v>
      </c>
      <c r="Q131" s="69">
        <f>Volume!J131</f>
        <v>1189.75</v>
      </c>
      <c r="R131" s="240">
        <f t="shared" si="11"/>
        <v>491.708803125</v>
      </c>
      <c r="S131" s="104">
        <f t="shared" si="12"/>
        <v>486.979546875</v>
      </c>
      <c r="T131" s="110">
        <f t="shared" si="13"/>
        <v>4539000</v>
      </c>
      <c r="U131" s="104">
        <f t="shared" si="14"/>
        <v>-8.947455386649041</v>
      </c>
      <c r="V131" s="104">
        <f t="shared" si="15"/>
        <v>482.071828125</v>
      </c>
      <c r="W131" s="104">
        <f t="shared" si="16"/>
        <v>9.28005</v>
      </c>
      <c r="X131" s="104">
        <f t="shared" si="17"/>
        <v>0.356925</v>
      </c>
      <c r="Y131" s="104">
        <f t="shared" si="18"/>
        <v>545.474325</v>
      </c>
      <c r="Z131" s="240">
        <f t="shared" si="19"/>
        <v>-53.76552187500005</v>
      </c>
      <c r="AA131" s="78"/>
      <c r="AB131" s="77"/>
    </row>
    <row r="132" spans="1:28" s="58" customFormat="1" ht="14.25" customHeight="1">
      <c r="A132" s="196" t="s">
        <v>278</v>
      </c>
      <c r="B132" s="165">
        <v>1572900</v>
      </c>
      <c r="C132" s="163">
        <v>95200</v>
      </c>
      <c r="D132" s="171">
        <v>0.06</v>
      </c>
      <c r="E132" s="165">
        <v>4200</v>
      </c>
      <c r="F132" s="113">
        <v>350</v>
      </c>
      <c r="G132" s="171">
        <v>0.09</v>
      </c>
      <c r="H132" s="165">
        <v>3150</v>
      </c>
      <c r="I132" s="113">
        <v>2450</v>
      </c>
      <c r="J132" s="171">
        <v>3.5</v>
      </c>
      <c r="K132" s="165">
        <v>1580250</v>
      </c>
      <c r="L132" s="113">
        <v>98000</v>
      </c>
      <c r="M132" s="128">
        <v>0.07</v>
      </c>
      <c r="N132" s="174">
        <v>1561000</v>
      </c>
      <c r="O132" s="175">
        <f t="shared" si="10"/>
        <v>0.9878183831672204</v>
      </c>
      <c r="P132" s="109">
        <f>Volume!K132</f>
        <v>970.3</v>
      </c>
      <c r="Q132" s="69">
        <f>Volume!J132</f>
        <v>912.15</v>
      </c>
      <c r="R132" s="240">
        <f t="shared" si="11"/>
        <v>144.14250375</v>
      </c>
      <c r="S132" s="104">
        <f t="shared" si="12"/>
        <v>142.386615</v>
      </c>
      <c r="T132" s="110">
        <f t="shared" si="13"/>
        <v>1482250</v>
      </c>
      <c r="U132" s="104">
        <f t="shared" si="14"/>
        <v>6.6115702479338845</v>
      </c>
      <c r="V132" s="104">
        <f t="shared" si="15"/>
        <v>143.4720735</v>
      </c>
      <c r="W132" s="104">
        <f t="shared" si="16"/>
        <v>0.383103</v>
      </c>
      <c r="X132" s="104">
        <f t="shared" si="17"/>
        <v>0.28732725</v>
      </c>
      <c r="Y132" s="104">
        <f t="shared" si="18"/>
        <v>143.8227175</v>
      </c>
      <c r="Z132" s="240">
        <f t="shared" si="19"/>
        <v>0.31978624999999283</v>
      </c>
      <c r="AA132" s="78"/>
      <c r="AB132" s="77"/>
    </row>
    <row r="133" spans="1:28" s="58" customFormat="1" ht="14.25" customHeight="1">
      <c r="A133" s="196" t="s">
        <v>180</v>
      </c>
      <c r="B133" s="165">
        <v>6627000</v>
      </c>
      <c r="C133" s="163">
        <v>-370500</v>
      </c>
      <c r="D133" s="171">
        <v>-0.05</v>
      </c>
      <c r="E133" s="165">
        <v>247500</v>
      </c>
      <c r="F133" s="113">
        <v>-1500</v>
      </c>
      <c r="G133" s="171">
        <v>-0.01</v>
      </c>
      <c r="H133" s="165">
        <v>25500</v>
      </c>
      <c r="I133" s="113">
        <v>0</v>
      </c>
      <c r="J133" s="171">
        <v>0</v>
      </c>
      <c r="K133" s="165">
        <v>6900000</v>
      </c>
      <c r="L133" s="113">
        <v>-372000</v>
      </c>
      <c r="M133" s="128">
        <v>-0.05</v>
      </c>
      <c r="N133" s="174">
        <v>6765000</v>
      </c>
      <c r="O133" s="175">
        <f aca="true" t="shared" si="20" ref="O133:O158">N133/K133</f>
        <v>0.9804347826086957</v>
      </c>
      <c r="P133" s="109">
        <f>Volume!K133</f>
        <v>189.8</v>
      </c>
      <c r="Q133" s="69">
        <f>Volume!J133</f>
        <v>184.7</v>
      </c>
      <c r="R133" s="240">
        <f aca="true" t="shared" si="21" ref="R133:R158">Q133*K133/10000000</f>
        <v>127.443</v>
      </c>
      <c r="S133" s="104">
        <f aca="true" t="shared" si="22" ref="S133:S158">Q133*N133/10000000</f>
        <v>124.94955</v>
      </c>
      <c r="T133" s="110">
        <f aca="true" t="shared" si="23" ref="T133:T158">K133-L133</f>
        <v>7272000</v>
      </c>
      <c r="U133" s="104">
        <f aca="true" t="shared" si="24" ref="U133:U158">L133/T133*100</f>
        <v>-5.115511551155116</v>
      </c>
      <c r="V133" s="104">
        <f aca="true" t="shared" si="25" ref="V133:V158">Q133*B133/10000000</f>
        <v>122.40069</v>
      </c>
      <c r="W133" s="104">
        <f aca="true" t="shared" si="26" ref="W133:W158">Q133*E133/10000000</f>
        <v>4.571325</v>
      </c>
      <c r="X133" s="104">
        <f aca="true" t="shared" si="27" ref="X133:X158">Q133*H133/10000000</f>
        <v>0.470985</v>
      </c>
      <c r="Y133" s="104">
        <f aca="true" t="shared" si="28" ref="Y133:Y158">(T133*P133)/10000000</f>
        <v>138.02256</v>
      </c>
      <c r="Z133" s="240">
        <f aca="true" t="shared" si="29" ref="Z133:Z158">R133-Y133</f>
        <v>-10.57956</v>
      </c>
      <c r="AA133" s="78"/>
      <c r="AB133" s="77"/>
    </row>
    <row r="134" spans="1:28" s="58" customFormat="1" ht="14.25" customHeight="1">
      <c r="A134" s="196" t="s">
        <v>181</v>
      </c>
      <c r="B134" s="165">
        <v>366350</v>
      </c>
      <c r="C134" s="163">
        <v>35700</v>
      </c>
      <c r="D134" s="171">
        <v>0.11</v>
      </c>
      <c r="E134" s="165">
        <v>0</v>
      </c>
      <c r="F134" s="113">
        <v>0</v>
      </c>
      <c r="G134" s="171">
        <v>0</v>
      </c>
      <c r="H134" s="165">
        <v>0</v>
      </c>
      <c r="I134" s="113">
        <v>0</v>
      </c>
      <c r="J134" s="171">
        <v>0</v>
      </c>
      <c r="K134" s="165">
        <v>366350</v>
      </c>
      <c r="L134" s="113">
        <v>35700</v>
      </c>
      <c r="M134" s="128">
        <v>0.11</v>
      </c>
      <c r="N134" s="174">
        <v>364650</v>
      </c>
      <c r="O134" s="175">
        <f t="shared" si="20"/>
        <v>0.9953596287703016</v>
      </c>
      <c r="P134" s="109">
        <f>Volume!K134</f>
        <v>369.2</v>
      </c>
      <c r="Q134" s="69">
        <f>Volume!J134</f>
        <v>358.55</v>
      </c>
      <c r="R134" s="240">
        <f t="shared" si="21"/>
        <v>13.13547925</v>
      </c>
      <c r="S134" s="104">
        <f t="shared" si="22"/>
        <v>13.07452575</v>
      </c>
      <c r="T134" s="110">
        <f t="shared" si="23"/>
        <v>330650</v>
      </c>
      <c r="U134" s="104">
        <f t="shared" si="24"/>
        <v>10.796915167095115</v>
      </c>
      <c r="V134" s="104">
        <f t="shared" si="25"/>
        <v>13.13547925</v>
      </c>
      <c r="W134" s="104">
        <f t="shared" si="26"/>
        <v>0</v>
      </c>
      <c r="X134" s="104">
        <f t="shared" si="27"/>
        <v>0</v>
      </c>
      <c r="Y134" s="104">
        <f t="shared" si="28"/>
        <v>12.207598</v>
      </c>
      <c r="Z134" s="240">
        <f t="shared" si="29"/>
        <v>0.9278812499999987</v>
      </c>
      <c r="AA134" s="78"/>
      <c r="AB134" s="77"/>
    </row>
    <row r="135" spans="1:28" s="58" customFormat="1" ht="14.25" customHeight="1">
      <c r="A135" s="196" t="s">
        <v>150</v>
      </c>
      <c r="B135" s="165">
        <v>12575500</v>
      </c>
      <c r="C135" s="163">
        <v>37625</v>
      </c>
      <c r="D135" s="171">
        <v>0</v>
      </c>
      <c r="E135" s="165">
        <v>205625</v>
      </c>
      <c r="F135" s="113">
        <v>15750</v>
      </c>
      <c r="G135" s="171">
        <v>0.08</v>
      </c>
      <c r="H135" s="165">
        <v>35000</v>
      </c>
      <c r="I135" s="113">
        <v>8750</v>
      </c>
      <c r="J135" s="171">
        <v>0.33</v>
      </c>
      <c r="K135" s="165">
        <v>12816125</v>
      </c>
      <c r="L135" s="113">
        <v>62125</v>
      </c>
      <c r="M135" s="128">
        <v>0</v>
      </c>
      <c r="N135" s="174">
        <v>12579875</v>
      </c>
      <c r="O135" s="175">
        <f t="shared" si="20"/>
        <v>0.9815661910288797</v>
      </c>
      <c r="P135" s="109">
        <f>Volume!K135</f>
        <v>479.15</v>
      </c>
      <c r="Q135" s="69">
        <f>Volume!J135</f>
        <v>459.95</v>
      </c>
      <c r="R135" s="240">
        <f t="shared" si="21"/>
        <v>589.477669375</v>
      </c>
      <c r="S135" s="104">
        <f t="shared" si="22"/>
        <v>578.611350625</v>
      </c>
      <c r="T135" s="110">
        <f t="shared" si="23"/>
        <v>12754000</v>
      </c>
      <c r="U135" s="104">
        <f t="shared" si="24"/>
        <v>0.4871020856201976</v>
      </c>
      <c r="V135" s="104">
        <f t="shared" si="25"/>
        <v>578.4101225</v>
      </c>
      <c r="W135" s="104">
        <f t="shared" si="26"/>
        <v>9.457721875</v>
      </c>
      <c r="X135" s="104">
        <f t="shared" si="27"/>
        <v>1.609825</v>
      </c>
      <c r="Y135" s="104">
        <f t="shared" si="28"/>
        <v>611.10791</v>
      </c>
      <c r="Z135" s="240">
        <f t="shared" si="29"/>
        <v>-21.630240624999942</v>
      </c>
      <c r="AA135" s="78"/>
      <c r="AB135" s="77"/>
    </row>
    <row r="136" spans="1:28" s="58" customFormat="1" ht="14.25" customHeight="1">
      <c r="A136" s="196" t="s">
        <v>151</v>
      </c>
      <c r="B136" s="165">
        <v>2580300</v>
      </c>
      <c r="C136" s="163">
        <v>-1800</v>
      </c>
      <c r="D136" s="171">
        <v>0</v>
      </c>
      <c r="E136" s="165">
        <v>0</v>
      </c>
      <c r="F136" s="113">
        <v>0</v>
      </c>
      <c r="G136" s="171">
        <v>0</v>
      </c>
      <c r="H136" s="165">
        <v>0</v>
      </c>
      <c r="I136" s="113">
        <v>0</v>
      </c>
      <c r="J136" s="171">
        <v>0</v>
      </c>
      <c r="K136" s="165">
        <v>2580300</v>
      </c>
      <c r="L136" s="113">
        <v>-1800</v>
      </c>
      <c r="M136" s="128">
        <v>0</v>
      </c>
      <c r="N136" s="174">
        <v>2497500</v>
      </c>
      <c r="O136" s="175">
        <f t="shared" si="20"/>
        <v>0.9679107080572027</v>
      </c>
      <c r="P136" s="109">
        <f>Volume!K136</f>
        <v>1047.4</v>
      </c>
      <c r="Q136" s="69">
        <f>Volume!J136</f>
        <v>1034.5</v>
      </c>
      <c r="R136" s="240">
        <f t="shared" si="21"/>
        <v>266.932035</v>
      </c>
      <c r="S136" s="104">
        <f t="shared" si="22"/>
        <v>258.366375</v>
      </c>
      <c r="T136" s="110">
        <f t="shared" si="23"/>
        <v>2582100</v>
      </c>
      <c r="U136" s="104">
        <f t="shared" si="24"/>
        <v>-0.06971070059254096</v>
      </c>
      <c r="V136" s="104">
        <f t="shared" si="25"/>
        <v>266.932035</v>
      </c>
      <c r="W136" s="104">
        <f t="shared" si="26"/>
        <v>0</v>
      </c>
      <c r="X136" s="104">
        <f t="shared" si="27"/>
        <v>0</v>
      </c>
      <c r="Y136" s="104">
        <f t="shared" si="28"/>
        <v>270.449154</v>
      </c>
      <c r="Z136" s="240">
        <f t="shared" si="29"/>
        <v>-3.5171190000000365</v>
      </c>
      <c r="AA136" s="78"/>
      <c r="AB136" s="77"/>
    </row>
    <row r="137" spans="1:28" s="58" customFormat="1" ht="14.25" customHeight="1">
      <c r="A137" s="196" t="s">
        <v>215</v>
      </c>
      <c r="B137" s="165">
        <v>786250</v>
      </c>
      <c r="C137" s="163">
        <v>-43250</v>
      </c>
      <c r="D137" s="171">
        <v>-0.05</v>
      </c>
      <c r="E137" s="165">
        <v>750</v>
      </c>
      <c r="F137" s="113">
        <v>250</v>
      </c>
      <c r="G137" s="171">
        <v>0.5</v>
      </c>
      <c r="H137" s="165">
        <v>0</v>
      </c>
      <c r="I137" s="113">
        <v>0</v>
      </c>
      <c r="J137" s="171">
        <v>0</v>
      </c>
      <c r="K137" s="165">
        <v>787000</v>
      </c>
      <c r="L137" s="113">
        <v>-43000</v>
      </c>
      <c r="M137" s="128">
        <v>-0.05</v>
      </c>
      <c r="N137" s="174">
        <v>783000</v>
      </c>
      <c r="O137" s="175">
        <f t="shared" si="20"/>
        <v>0.9949174078780177</v>
      </c>
      <c r="P137" s="109">
        <f>Volume!K137</f>
        <v>1825</v>
      </c>
      <c r="Q137" s="69">
        <f>Volume!J137</f>
        <v>1776.35</v>
      </c>
      <c r="R137" s="240">
        <f t="shared" si="21"/>
        <v>139.798745</v>
      </c>
      <c r="S137" s="104">
        <f t="shared" si="22"/>
        <v>139.088205</v>
      </c>
      <c r="T137" s="110">
        <f t="shared" si="23"/>
        <v>830000</v>
      </c>
      <c r="U137" s="104">
        <f t="shared" si="24"/>
        <v>-5.1807228915662655</v>
      </c>
      <c r="V137" s="104">
        <f t="shared" si="25"/>
        <v>139.66551875</v>
      </c>
      <c r="W137" s="104">
        <f t="shared" si="26"/>
        <v>0.13322625</v>
      </c>
      <c r="X137" s="104">
        <f t="shared" si="27"/>
        <v>0</v>
      </c>
      <c r="Y137" s="104">
        <f t="shared" si="28"/>
        <v>151.475</v>
      </c>
      <c r="Z137" s="240">
        <f t="shared" si="29"/>
        <v>-11.676254999999998</v>
      </c>
      <c r="AA137" s="78"/>
      <c r="AB137" s="77"/>
    </row>
    <row r="138" spans="1:28" s="58" customFormat="1" ht="14.25" customHeight="1">
      <c r="A138" s="196" t="s">
        <v>230</v>
      </c>
      <c r="B138" s="165">
        <v>1718000</v>
      </c>
      <c r="C138" s="163">
        <v>1000</v>
      </c>
      <c r="D138" s="171">
        <v>0</v>
      </c>
      <c r="E138" s="165">
        <v>31000</v>
      </c>
      <c r="F138" s="113">
        <v>-400</v>
      </c>
      <c r="G138" s="171">
        <v>-0.01</v>
      </c>
      <c r="H138" s="165">
        <v>4200</v>
      </c>
      <c r="I138" s="113">
        <v>0</v>
      </c>
      <c r="J138" s="171">
        <v>0</v>
      </c>
      <c r="K138" s="165">
        <v>1753200</v>
      </c>
      <c r="L138" s="113">
        <v>600</v>
      </c>
      <c r="M138" s="128">
        <v>0</v>
      </c>
      <c r="N138" s="174">
        <v>1733800</v>
      </c>
      <c r="O138" s="175">
        <f t="shared" si="20"/>
        <v>0.9889345197353411</v>
      </c>
      <c r="P138" s="109">
        <f>Volume!K138</f>
        <v>1252.1</v>
      </c>
      <c r="Q138" s="69">
        <f>Volume!J138</f>
        <v>1245.05</v>
      </c>
      <c r="R138" s="240">
        <f t="shared" si="21"/>
        <v>218.282166</v>
      </c>
      <c r="S138" s="104">
        <f t="shared" si="22"/>
        <v>215.866769</v>
      </c>
      <c r="T138" s="110">
        <f t="shared" si="23"/>
        <v>1752600</v>
      </c>
      <c r="U138" s="104">
        <f t="shared" si="24"/>
        <v>0.034234851078397806</v>
      </c>
      <c r="V138" s="104">
        <f t="shared" si="25"/>
        <v>213.89959</v>
      </c>
      <c r="W138" s="104">
        <f t="shared" si="26"/>
        <v>3.859655</v>
      </c>
      <c r="X138" s="104">
        <f t="shared" si="27"/>
        <v>0.522921</v>
      </c>
      <c r="Y138" s="104">
        <f t="shared" si="28"/>
        <v>219.443046</v>
      </c>
      <c r="Z138" s="240">
        <f t="shared" si="29"/>
        <v>-1.1608800000000201</v>
      </c>
      <c r="AA138" s="78"/>
      <c r="AB138" s="77"/>
    </row>
    <row r="139" spans="1:28" s="58" customFormat="1" ht="14.25" customHeight="1">
      <c r="A139" s="196" t="s">
        <v>91</v>
      </c>
      <c r="B139" s="165">
        <v>10655200</v>
      </c>
      <c r="C139" s="163">
        <v>-570000</v>
      </c>
      <c r="D139" s="171">
        <v>-0.05</v>
      </c>
      <c r="E139" s="165">
        <v>2280000</v>
      </c>
      <c r="F139" s="113">
        <v>273600</v>
      </c>
      <c r="G139" s="171">
        <v>0.14</v>
      </c>
      <c r="H139" s="165">
        <v>372400</v>
      </c>
      <c r="I139" s="113">
        <v>197600</v>
      </c>
      <c r="J139" s="171">
        <v>1.13</v>
      </c>
      <c r="K139" s="165">
        <v>13307600</v>
      </c>
      <c r="L139" s="113">
        <v>-98800</v>
      </c>
      <c r="M139" s="128">
        <v>-0.01</v>
      </c>
      <c r="N139" s="174">
        <v>13170800</v>
      </c>
      <c r="O139" s="175">
        <f t="shared" si="20"/>
        <v>0.9897201599086236</v>
      </c>
      <c r="P139" s="109">
        <f>Volume!K139</f>
        <v>79.3</v>
      </c>
      <c r="Q139" s="69">
        <f>Volume!J139</f>
        <v>79.85</v>
      </c>
      <c r="R139" s="240">
        <f t="shared" si="21"/>
        <v>106.261186</v>
      </c>
      <c r="S139" s="104">
        <f t="shared" si="22"/>
        <v>105.168838</v>
      </c>
      <c r="T139" s="110">
        <f t="shared" si="23"/>
        <v>13406400</v>
      </c>
      <c r="U139" s="104">
        <f t="shared" si="24"/>
        <v>-0.7369614512471655</v>
      </c>
      <c r="V139" s="104">
        <f t="shared" si="25"/>
        <v>85.08177199999999</v>
      </c>
      <c r="W139" s="104">
        <f t="shared" si="26"/>
        <v>18.2058</v>
      </c>
      <c r="X139" s="104">
        <f t="shared" si="27"/>
        <v>2.9736139999999995</v>
      </c>
      <c r="Y139" s="104">
        <f t="shared" si="28"/>
        <v>106.312752</v>
      </c>
      <c r="Z139" s="240">
        <f t="shared" si="29"/>
        <v>-0.051566000000008216</v>
      </c>
      <c r="AA139" s="78"/>
      <c r="AB139" s="77"/>
    </row>
    <row r="140" spans="1:28" s="58" customFormat="1" ht="14.25" customHeight="1">
      <c r="A140" s="196" t="s">
        <v>152</v>
      </c>
      <c r="B140" s="165">
        <v>1857600</v>
      </c>
      <c r="C140" s="163">
        <v>32400</v>
      </c>
      <c r="D140" s="171">
        <v>0.02</v>
      </c>
      <c r="E140" s="165">
        <v>103950</v>
      </c>
      <c r="F140" s="113">
        <v>4050</v>
      </c>
      <c r="G140" s="171">
        <v>0.04</v>
      </c>
      <c r="H140" s="165">
        <v>18900</v>
      </c>
      <c r="I140" s="113">
        <v>0</v>
      </c>
      <c r="J140" s="171">
        <v>0</v>
      </c>
      <c r="K140" s="165">
        <v>1980450</v>
      </c>
      <c r="L140" s="113">
        <v>36450</v>
      </c>
      <c r="M140" s="128">
        <v>0.02</v>
      </c>
      <c r="N140" s="174">
        <v>1903500</v>
      </c>
      <c r="O140" s="175">
        <f t="shared" si="20"/>
        <v>0.9611451942740287</v>
      </c>
      <c r="P140" s="109">
        <f>Volume!K140</f>
        <v>240.65</v>
      </c>
      <c r="Q140" s="69">
        <f>Volume!J140</f>
        <v>230.8</v>
      </c>
      <c r="R140" s="240">
        <f t="shared" si="21"/>
        <v>45.708786</v>
      </c>
      <c r="S140" s="104">
        <f t="shared" si="22"/>
        <v>43.93278</v>
      </c>
      <c r="T140" s="110">
        <f t="shared" si="23"/>
        <v>1944000</v>
      </c>
      <c r="U140" s="104">
        <f t="shared" si="24"/>
        <v>1.875</v>
      </c>
      <c r="V140" s="104">
        <f t="shared" si="25"/>
        <v>42.873408</v>
      </c>
      <c r="W140" s="104">
        <f t="shared" si="26"/>
        <v>2.399166</v>
      </c>
      <c r="X140" s="104">
        <f t="shared" si="27"/>
        <v>0.436212</v>
      </c>
      <c r="Y140" s="104">
        <f t="shared" si="28"/>
        <v>46.78236</v>
      </c>
      <c r="Z140" s="240">
        <f t="shared" si="29"/>
        <v>-1.0735739999999936</v>
      </c>
      <c r="AA140" s="78"/>
      <c r="AB140" s="77"/>
    </row>
    <row r="141" spans="1:28" s="58" customFormat="1" ht="14.25" customHeight="1">
      <c r="A141" s="196" t="s">
        <v>208</v>
      </c>
      <c r="B141" s="165">
        <v>4165320</v>
      </c>
      <c r="C141" s="163">
        <v>-280160</v>
      </c>
      <c r="D141" s="171">
        <v>-0.06</v>
      </c>
      <c r="E141" s="165">
        <v>129780</v>
      </c>
      <c r="F141" s="113">
        <v>5356</v>
      </c>
      <c r="G141" s="171">
        <v>0.04</v>
      </c>
      <c r="H141" s="165">
        <v>24308</v>
      </c>
      <c r="I141" s="113">
        <v>-1236</v>
      </c>
      <c r="J141" s="171">
        <v>-0.05</v>
      </c>
      <c r="K141" s="165">
        <v>4319408</v>
      </c>
      <c r="L141" s="113">
        <v>-276040</v>
      </c>
      <c r="M141" s="128">
        <v>-0.06</v>
      </c>
      <c r="N141" s="174">
        <v>4293864</v>
      </c>
      <c r="O141" s="175">
        <f t="shared" si="20"/>
        <v>0.9940862266310568</v>
      </c>
      <c r="P141" s="109">
        <f>Volume!K141</f>
        <v>896.8</v>
      </c>
      <c r="Q141" s="69">
        <f>Volume!J141</f>
        <v>905.05</v>
      </c>
      <c r="R141" s="240">
        <f t="shared" si="21"/>
        <v>390.92802104</v>
      </c>
      <c r="S141" s="104">
        <f t="shared" si="22"/>
        <v>388.61616132</v>
      </c>
      <c r="T141" s="110">
        <f t="shared" si="23"/>
        <v>4595448</v>
      </c>
      <c r="U141" s="104">
        <f t="shared" si="24"/>
        <v>-6.006813699121392</v>
      </c>
      <c r="V141" s="104">
        <f t="shared" si="25"/>
        <v>376.9822866</v>
      </c>
      <c r="W141" s="104">
        <f t="shared" si="26"/>
        <v>11.7457389</v>
      </c>
      <c r="X141" s="104">
        <f t="shared" si="27"/>
        <v>2.1999955399999997</v>
      </c>
      <c r="Y141" s="104">
        <f t="shared" si="28"/>
        <v>412.11977663999994</v>
      </c>
      <c r="Z141" s="240">
        <f t="shared" si="29"/>
        <v>-21.191755599999965</v>
      </c>
      <c r="AA141" s="78"/>
      <c r="AB141" s="77"/>
    </row>
    <row r="142" spans="1:28" s="58" customFormat="1" ht="14.25" customHeight="1">
      <c r="A142" s="196" t="s">
        <v>231</v>
      </c>
      <c r="B142" s="165">
        <v>1135200</v>
      </c>
      <c r="C142" s="163">
        <v>-56000</v>
      </c>
      <c r="D142" s="171">
        <v>-0.05</v>
      </c>
      <c r="E142" s="165">
        <v>18400</v>
      </c>
      <c r="F142" s="113">
        <v>800</v>
      </c>
      <c r="G142" s="171">
        <v>0.05</v>
      </c>
      <c r="H142" s="165">
        <v>0</v>
      </c>
      <c r="I142" s="113">
        <v>0</v>
      </c>
      <c r="J142" s="171">
        <v>0</v>
      </c>
      <c r="K142" s="165">
        <v>1153600</v>
      </c>
      <c r="L142" s="113">
        <v>-55200</v>
      </c>
      <c r="M142" s="128">
        <v>-0.05</v>
      </c>
      <c r="N142" s="174">
        <v>1108800</v>
      </c>
      <c r="O142" s="175">
        <f t="shared" si="20"/>
        <v>0.9611650485436893</v>
      </c>
      <c r="P142" s="109">
        <f>Volume!K142</f>
        <v>607.05</v>
      </c>
      <c r="Q142" s="69">
        <f>Volume!J142</f>
        <v>600.2</v>
      </c>
      <c r="R142" s="240">
        <f t="shared" si="21"/>
        <v>69.239072</v>
      </c>
      <c r="S142" s="104">
        <f t="shared" si="22"/>
        <v>66.550176</v>
      </c>
      <c r="T142" s="110">
        <f t="shared" si="23"/>
        <v>1208800</v>
      </c>
      <c r="U142" s="104">
        <f t="shared" si="24"/>
        <v>-4.5665122435473195</v>
      </c>
      <c r="V142" s="104">
        <f t="shared" si="25"/>
        <v>68.134704</v>
      </c>
      <c r="W142" s="104">
        <f t="shared" si="26"/>
        <v>1.104368</v>
      </c>
      <c r="X142" s="104">
        <f t="shared" si="27"/>
        <v>0</v>
      </c>
      <c r="Y142" s="104">
        <f t="shared" si="28"/>
        <v>73.380204</v>
      </c>
      <c r="Z142" s="240">
        <f t="shared" si="29"/>
        <v>-4.141132000000013</v>
      </c>
      <c r="AA142" s="78"/>
      <c r="AB142" s="77"/>
    </row>
    <row r="143" spans="1:28" s="58" customFormat="1" ht="14.25" customHeight="1">
      <c r="A143" s="196" t="s">
        <v>185</v>
      </c>
      <c r="B143" s="165">
        <v>27550125</v>
      </c>
      <c r="C143" s="163">
        <v>-155925</v>
      </c>
      <c r="D143" s="171">
        <v>-0.01</v>
      </c>
      <c r="E143" s="165">
        <v>6285600</v>
      </c>
      <c r="F143" s="113">
        <v>249075</v>
      </c>
      <c r="G143" s="171">
        <v>0.04</v>
      </c>
      <c r="H143" s="165">
        <v>1384425</v>
      </c>
      <c r="I143" s="113">
        <v>18225</v>
      </c>
      <c r="J143" s="171">
        <v>0.01</v>
      </c>
      <c r="K143" s="165">
        <v>35220150</v>
      </c>
      <c r="L143" s="113">
        <v>111375</v>
      </c>
      <c r="M143" s="128">
        <v>0</v>
      </c>
      <c r="N143" s="174">
        <v>34571475</v>
      </c>
      <c r="O143" s="175">
        <f t="shared" si="20"/>
        <v>0.9815822760550423</v>
      </c>
      <c r="P143" s="109">
        <f>Volume!K143</f>
        <v>462.65</v>
      </c>
      <c r="Q143" s="69">
        <f>Volume!J143</f>
        <v>453.3</v>
      </c>
      <c r="R143" s="240">
        <f t="shared" si="21"/>
        <v>1596.5293995</v>
      </c>
      <c r="S143" s="104">
        <f t="shared" si="22"/>
        <v>1567.12496175</v>
      </c>
      <c r="T143" s="110">
        <f t="shared" si="23"/>
        <v>35108775</v>
      </c>
      <c r="U143" s="104">
        <f t="shared" si="24"/>
        <v>0.31722838521138946</v>
      </c>
      <c r="V143" s="104">
        <f t="shared" si="25"/>
        <v>1248.84716625</v>
      </c>
      <c r="W143" s="104">
        <f t="shared" si="26"/>
        <v>284.926248</v>
      </c>
      <c r="X143" s="104">
        <f t="shared" si="27"/>
        <v>62.75598525</v>
      </c>
      <c r="Y143" s="104">
        <f t="shared" si="28"/>
        <v>1624.307475375</v>
      </c>
      <c r="Z143" s="240">
        <f t="shared" si="29"/>
        <v>-27.778075875000013</v>
      </c>
      <c r="AA143" s="78"/>
      <c r="AB143" s="77"/>
    </row>
    <row r="144" spans="1:28" s="58" customFormat="1" ht="14.25" customHeight="1">
      <c r="A144" s="196" t="s">
        <v>206</v>
      </c>
      <c r="B144" s="165">
        <v>1237225</v>
      </c>
      <c r="C144" s="163">
        <v>12650</v>
      </c>
      <c r="D144" s="171">
        <v>0.01</v>
      </c>
      <c r="E144" s="165">
        <v>17875</v>
      </c>
      <c r="F144" s="113">
        <v>275</v>
      </c>
      <c r="G144" s="171">
        <v>0.02</v>
      </c>
      <c r="H144" s="165">
        <v>550</v>
      </c>
      <c r="I144" s="113">
        <v>0</v>
      </c>
      <c r="J144" s="171">
        <v>0</v>
      </c>
      <c r="K144" s="165">
        <v>1255650</v>
      </c>
      <c r="L144" s="113">
        <v>12925</v>
      </c>
      <c r="M144" s="128">
        <v>0.01</v>
      </c>
      <c r="N144" s="174">
        <v>1215225</v>
      </c>
      <c r="O144" s="175">
        <f t="shared" si="20"/>
        <v>0.9678055190538765</v>
      </c>
      <c r="P144" s="109">
        <f>Volume!K144</f>
        <v>695.1</v>
      </c>
      <c r="Q144" s="69">
        <f>Volume!J144</f>
        <v>682.95</v>
      </c>
      <c r="R144" s="240">
        <f t="shared" si="21"/>
        <v>85.75461675</v>
      </c>
      <c r="S144" s="104">
        <f t="shared" si="22"/>
        <v>82.993791375</v>
      </c>
      <c r="T144" s="110">
        <f t="shared" si="23"/>
        <v>1242725</v>
      </c>
      <c r="U144" s="104">
        <f t="shared" si="24"/>
        <v>1.0400531090949325</v>
      </c>
      <c r="V144" s="104">
        <f t="shared" si="25"/>
        <v>84.496281375</v>
      </c>
      <c r="W144" s="104">
        <f t="shared" si="26"/>
        <v>1.220773125</v>
      </c>
      <c r="X144" s="104">
        <f t="shared" si="27"/>
        <v>0.03756225</v>
      </c>
      <c r="Y144" s="104">
        <f t="shared" si="28"/>
        <v>86.38181475</v>
      </c>
      <c r="Z144" s="240">
        <f t="shared" si="29"/>
        <v>-0.627198000000007</v>
      </c>
      <c r="AA144" s="78"/>
      <c r="AB144" s="77"/>
    </row>
    <row r="145" spans="1:28" s="58" customFormat="1" ht="14.25" customHeight="1">
      <c r="A145" s="196" t="s">
        <v>118</v>
      </c>
      <c r="B145" s="165">
        <v>3267000</v>
      </c>
      <c r="C145" s="163">
        <v>-130500</v>
      </c>
      <c r="D145" s="171">
        <v>-0.04</v>
      </c>
      <c r="E145" s="165">
        <v>174250</v>
      </c>
      <c r="F145" s="113">
        <v>13000</v>
      </c>
      <c r="G145" s="171">
        <v>0.08</v>
      </c>
      <c r="H145" s="165">
        <v>10750</v>
      </c>
      <c r="I145" s="113">
        <v>0</v>
      </c>
      <c r="J145" s="171">
        <v>0</v>
      </c>
      <c r="K145" s="165">
        <v>3452000</v>
      </c>
      <c r="L145" s="113">
        <v>-117500</v>
      </c>
      <c r="M145" s="128">
        <v>-0.03</v>
      </c>
      <c r="N145" s="174">
        <v>3362750</v>
      </c>
      <c r="O145" s="175">
        <f t="shared" si="20"/>
        <v>0.9741454229432214</v>
      </c>
      <c r="P145" s="109">
        <f>Volume!K145</f>
        <v>1304.5</v>
      </c>
      <c r="Q145" s="69">
        <f>Volume!J145</f>
        <v>1287.4</v>
      </c>
      <c r="R145" s="240">
        <f t="shared" si="21"/>
        <v>444.41048</v>
      </c>
      <c r="S145" s="104">
        <f t="shared" si="22"/>
        <v>432.920435</v>
      </c>
      <c r="T145" s="110">
        <f t="shared" si="23"/>
        <v>3569500</v>
      </c>
      <c r="U145" s="104">
        <f t="shared" si="24"/>
        <v>-3.2917775598823362</v>
      </c>
      <c r="V145" s="104">
        <f t="shared" si="25"/>
        <v>420.59358000000003</v>
      </c>
      <c r="W145" s="104">
        <f t="shared" si="26"/>
        <v>22.432945000000004</v>
      </c>
      <c r="X145" s="104">
        <f t="shared" si="27"/>
        <v>1.3839550000000003</v>
      </c>
      <c r="Y145" s="104">
        <f t="shared" si="28"/>
        <v>465.641275</v>
      </c>
      <c r="Z145" s="240">
        <f t="shared" si="29"/>
        <v>-21.230795</v>
      </c>
      <c r="AA145" s="78"/>
      <c r="AB145" s="77"/>
    </row>
    <row r="146" spans="1:28" s="58" customFormat="1" ht="14.25" customHeight="1">
      <c r="A146" s="196" t="s">
        <v>232</v>
      </c>
      <c r="B146" s="165">
        <v>1765656</v>
      </c>
      <c r="C146" s="163">
        <v>-123711</v>
      </c>
      <c r="D146" s="171">
        <v>-0.07</v>
      </c>
      <c r="E146" s="165">
        <v>16029</v>
      </c>
      <c r="F146" s="113">
        <v>0</v>
      </c>
      <c r="G146" s="171">
        <v>0</v>
      </c>
      <c r="H146" s="165">
        <v>411</v>
      </c>
      <c r="I146" s="113">
        <v>0</v>
      </c>
      <c r="J146" s="171">
        <v>0</v>
      </c>
      <c r="K146" s="165">
        <v>1782096</v>
      </c>
      <c r="L146" s="113">
        <v>-123711</v>
      </c>
      <c r="M146" s="128">
        <v>-0.06</v>
      </c>
      <c r="N146" s="174">
        <v>1759902</v>
      </c>
      <c r="O146" s="175">
        <f t="shared" si="20"/>
        <v>0.9875461254612546</v>
      </c>
      <c r="P146" s="109">
        <f>Volume!K146</f>
        <v>1027.75</v>
      </c>
      <c r="Q146" s="69">
        <f>Volume!J146</f>
        <v>1009.85</v>
      </c>
      <c r="R146" s="240">
        <f t="shared" si="21"/>
        <v>179.96496456000003</v>
      </c>
      <c r="S146" s="104">
        <f t="shared" si="22"/>
        <v>177.72370347</v>
      </c>
      <c r="T146" s="110">
        <f t="shared" si="23"/>
        <v>1905807</v>
      </c>
      <c r="U146" s="104">
        <f t="shared" si="24"/>
        <v>-6.491265904679749</v>
      </c>
      <c r="V146" s="104">
        <f t="shared" si="25"/>
        <v>178.30477116</v>
      </c>
      <c r="W146" s="104">
        <f t="shared" si="26"/>
        <v>1.618688565</v>
      </c>
      <c r="X146" s="104">
        <f t="shared" si="27"/>
        <v>0.041504835000000004</v>
      </c>
      <c r="Y146" s="104">
        <f t="shared" si="28"/>
        <v>195.869314425</v>
      </c>
      <c r="Z146" s="240">
        <f t="shared" si="29"/>
        <v>-15.904349864999972</v>
      </c>
      <c r="AA146" s="78"/>
      <c r="AB146" s="77"/>
    </row>
    <row r="147" spans="1:28" s="58" customFormat="1" ht="14.25" customHeight="1">
      <c r="A147" s="196" t="s">
        <v>304</v>
      </c>
      <c r="B147" s="165">
        <v>4581500</v>
      </c>
      <c r="C147" s="163">
        <v>-30800</v>
      </c>
      <c r="D147" s="171">
        <v>-0.01</v>
      </c>
      <c r="E147" s="165">
        <v>165550</v>
      </c>
      <c r="F147" s="113">
        <v>0</v>
      </c>
      <c r="G147" s="171">
        <v>0</v>
      </c>
      <c r="H147" s="165">
        <v>7700</v>
      </c>
      <c r="I147" s="113">
        <v>0</v>
      </c>
      <c r="J147" s="171">
        <v>0</v>
      </c>
      <c r="K147" s="165">
        <v>4754750</v>
      </c>
      <c r="L147" s="113">
        <v>-30800</v>
      </c>
      <c r="M147" s="128">
        <v>-0.01</v>
      </c>
      <c r="N147" s="174">
        <v>4581500</v>
      </c>
      <c r="O147" s="175">
        <f t="shared" si="20"/>
        <v>0.9635627530364372</v>
      </c>
      <c r="P147" s="109">
        <f>Volume!K147</f>
        <v>45.45</v>
      </c>
      <c r="Q147" s="69">
        <f>Volume!J147</f>
        <v>43.65</v>
      </c>
      <c r="R147" s="240">
        <f t="shared" si="21"/>
        <v>20.75448375</v>
      </c>
      <c r="S147" s="104">
        <f t="shared" si="22"/>
        <v>19.9982475</v>
      </c>
      <c r="T147" s="110">
        <f t="shared" si="23"/>
        <v>4785550</v>
      </c>
      <c r="U147" s="104">
        <f t="shared" si="24"/>
        <v>-0.6436041834271923</v>
      </c>
      <c r="V147" s="104">
        <f t="shared" si="25"/>
        <v>19.9982475</v>
      </c>
      <c r="W147" s="104">
        <f t="shared" si="26"/>
        <v>0.72262575</v>
      </c>
      <c r="X147" s="104">
        <f t="shared" si="27"/>
        <v>0.0336105</v>
      </c>
      <c r="Y147" s="104">
        <f t="shared" si="28"/>
        <v>21.75032475</v>
      </c>
      <c r="Z147" s="240">
        <f t="shared" si="29"/>
        <v>-0.9958410000000022</v>
      </c>
      <c r="AA147" s="78"/>
      <c r="AB147" s="77"/>
    </row>
    <row r="148" spans="1:28" s="58" customFormat="1" ht="14.25" customHeight="1">
      <c r="A148" s="196" t="s">
        <v>305</v>
      </c>
      <c r="B148" s="165">
        <v>40713200</v>
      </c>
      <c r="C148" s="163">
        <v>-146300</v>
      </c>
      <c r="D148" s="171">
        <v>0</v>
      </c>
      <c r="E148" s="165">
        <v>11233750</v>
      </c>
      <c r="F148" s="113">
        <v>1128600</v>
      </c>
      <c r="G148" s="171">
        <v>0.11</v>
      </c>
      <c r="H148" s="165">
        <v>2508000</v>
      </c>
      <c r="I148" s="113">
        <v>94050</v>
      </c>
      <c r="J148" s="171">
        <v>0.04</v>
      </c>
      <c r="K148" s="165">
        <v>54454950</v>
      </c>
      <c r="L148" s="113">
        <v>1076350</v>
      </c>
      <c r="M148" s="128">
        <v>0.02</v>
      </c>
      <c r="N148" s="174">
        <v>51706600</v>
      </c>
      <c r="O148" s="175">
        <f t="shared" si="20"/>
        <v>0.9495298407215506</v>
      </c>
      <c r="P148" s="109">
        <f>Volume!K148</f>
        <v>26.85</v>
      </c>
      <c r="Q148" s="69">
        <f>Volume!J148</f>
        <v>25.55</v>
      </c>
      <c r="R148" s="240">
        <f t="shared" si="21"/>
        <v>139.13239725</v>
      </c>
      <c r="S148" s="104">
        <f t="shared" si="22"/>
        <v>132.110363</v>
      </c>
      <c r="T148" s="110">
        <f t="shared" si="23"/>
        <v>53378600</v>
      </c>
      <c r="U148" s="104">
        <f t="shared" si="24"/>
        <v>2.0164447924823805</v>
      </c>
      <c r="V148" s="104">
        <f t="shared" si="25"/>
        <v>104.022226</v>
      </c>
      <c r="W148" s="104">
        <f t="shared" si="26"/>
        <v>28.70223125</v>
      </c>
      <c r="X148" s="104">
        <f t="shared" si="27"/>
        <v>6.40794</v>
      </c>
      <c r="Y148" s="104">
        <f t="shared" si="28"/>
        <v>143.321541</v>
      </c>
      <c r="Z148" s="240">
        <f t="shared" si="29"/>
        <v>-4.1891437499999995</v>
      </c>
      <c r="AA148" s="78"/>
      <c r="AB148" s="77"/>
    </row>
    <row r="149" spans="1:28" s="58" customFormat="1" ht="14.25" customHeight="1">
      <c r="A149" s="196" t="s">
        <v>173</v>
      </c>
      <c r="B149" s="165">
        <v>13183550</v>
      </c>
      <c r="C149" s="163">
        <v>-315650</v>
      </c>
      <c r="D149" s="171">
        <v>-0.02</v>
      </c>
      <c r="E149" s="165">
        <v>976450</v>
      </c>
      <c r="F149" s="113">
        <v>11800</v>
      </c>
      <c r="G149" s="171">
        <v>0.01</v>
      </c>
      <c r="H149" s="165">
        <v>85550</v>
      </c>
      <c r="I149" s="113">
        <v>0</v>
      </c>
      <c r="J149" s="171">
        <v>0</v>
      </c>
      <c r="K149" s="165">
        <v>14245550</v>
      </c>
      <c r="L149" s="113">
        <v>-303850</v>
      </c>
      <c r="M149" s="128">
        <v>-0.02</v>
      </c>
      <c r="N149" s="174">
        <v>13862050</v>
      </c>
      <c r="O149" s="175">
        <f t="shared" si="20"/>
        <v>0.9730793124870574</v>
      </c>
      <c r="P149" s="109">
        <f>Volume!K149</f>
        <v>76.8</v>
      </c>
      <c r="Q149" s="69">
        <f>Volume!J149</f>
        <v>75.8</v>
      </c>
      <c r="R149" s="240">
        <f t="shared" si="21"/>
        <v>107.981269</v>
      </c>
      <c r="S149" s="104">
        <f t="shared" si="22"/>
        <v>105.074339</v>
      </c>
      <c r="T149" s="110">
        <f t="shared" si="23"/>
        <v>14549400</v>
      </c>
      <c r="U149" s="104">
        <f t="shared" si="24"/>
        <v>-2.0884022708840226</v>
      </c>
      <c r="V149" s="104">
        <f t="shared" si="25"/>
        <v>99.931309</v>
      </c>
      <c r="W149" s="104">
        <f t="shared" si="26"/>
        <v>7.401491</v>
      </c>
      <c r="X149" s="104">
        <f t="shared" si="27"/>
        <v>0.648469</v>
      </c>
      <c r="Y149" s="104">
        <f t="shared" si="28"/>
        <v>111.739392</v>
      </c>
      <c r="Z149" s="240">
        <f t="shared" si="29"/>
        <v>-3.7581229999999977</v>
      </c>
      <c r="AA149" s="78"/>
      <c r="AB149" s="77"/>
    </row>
    <row r="150" spans="1:28" s="58" customFormat="1" ht="14.25" customHeight="1">
      <c r="A150" s="196" t="s">
        <v>306</v>
      </c>
      <c r="B150" s="165">
        <v>234800</v>
      </c>
      <c r="C150" s="163">
        <v>9800</v>
      </c>
      <c r="D150" s="171">
        <v>0.04</v>
      </c>
      <c r="E150" s="165">
        <v>0</v>
      </c>
      <c r="F150" s="113">
        <v>0</v>
      </c>
      <c r="G150" s="171">
        <v>0</v>
      </c>
      <c r="H150" s="165">
        <v>0</v>
      </c>
      <c r="I150" s="113">
        <v>0</v>
      </c>
      <c r="J150" s="171">
        <v>0</v>
      </c>
      <c r="K150" s="165">
        <v>234800</v>
      </c>
      <c r="L150" s="113">
        <v>9800</v>
      </c>
      <c r="M150" s="128">
        <v>0.04</v>
      </c>
      <c r="N150" s="174">
        <v>234000</v>
      </c>
      <c r="O150" s="175">
        <f t="shared" si="20"/>
        <v>0.9965928449744463</v>
      </c>
      <c r="P150" s="109">
        <f>Volume!K150</f>
        <v>1118.05</v>
      </c>
      <c r="Q150" s="69">
        <f>Volume!J150</f>
        <v>1061.75</v>
      </c>
      <c r="R150" s="240">
        <f t="shared" si="21"/>
        <v>24.92989</v>
      </c>
      <c r="S150" s="104">
        <f t="shared" si="22"/>
        <v>24.84495</v>
      </c>
      <c r="T150" s="110">
        <f t="shared" si="23"/>
        <v>225000</v>
      </c>
      <c r="U150" s="104">
        <f t="shared" si="24"/>
        <v>4.355555555555555</v>
      </c>
      <c r="V150" s="104">
        <f t="shared" si="25"/>
        <v>24.92989</v>
      </c>
      <c r="W150" s="104">
        <f t="shared" si="26"/>
        <v>0</v>
      </c>
      <c r="X150" s="104">
        <f t="shared" si="27"/>
        <v>0</v>
      </c>
      <c r="Y150" s="104">
        <f t="shared" si="28"/>
        <v>25.156125</v>
      </c>
      <c r="Z150" s="240">
        <f t="shared" si="29"/>
        <v>-0.22623499999999908</v>
      </c>
      <c r="AA150" s="78"/>
      <c r="AB150" s="77"/>
    </row>
    <row r="151" spans="1:28" s="58" customFormat="1" ht="14.25" customHeight="1">
      <c r="A151" s="196" t="s">
        <v>82</v>
      </c>
      <c r="B151" s="165">
        <v>7093800</v>
      </c>
      <c r="C151" s="163">
        <v>-268800</v>
      </c>
      <c r="D151" s="171">
        <v>-0.04</v>
      </c>
      <c r="E151" s="165">
        <v>189000</v>
      </c>
      <c r="F151" s="113">
        <v>8400</v>
      </c>
      <c r="G151" s="171">
        <v>0.05</v>
      </c>
      <c r="H151" s="165">
        <v>25200</v>
      </c>
      <c r="I151" s="113">
        <v>0</v>
      </c>
      <c r="J151" s="171">
        <v>0</v>
      </c>
      <c r="K151" s="165">
        <v>7308000</v>
      </c>
      <c r="L151" s="113">
        <v>-260400</v>
      </c>
      <c r="M151" s="128">
        <v>-0.03</v>
      </c>
      <c r="N151" s="174">
        <v>7114800</v>
      </c>
      <c r="O151" s="175">
        <f t="shared" si="20"/>
        <v>0.9735632183908046</v>
      </c>
      <c r="P151" s="109">
        <f>Volume!K151</f>
        <v>110.5</v>
      </c>
      <c r="Q151" s="69">
        <f>Volume!J151</f>
        <v>110.65</v>
      </c>
      <c r="R151" s="240">
        <f t="shared" si="21"/>
        <v>80.86302</v>
      </c>
      <c r="S151" s="104">
        <f t="shared" si="22"/>
        <v>78.725262</v>
      </c>
      <c r="T151" s="110">
        <f t="shared" si="23"/>
        <v>7568400</v>
      </c>
      <c r="U151" s="104">
        <f t="shared" si="24"/>
        <v>-3.4406215316315207</v>
      </c>
      <c r="V151" s="104">
        <f t="shared" si="25"/>
        <v>78.492897</v>
      </c>
      <c r="W151" s="104">
        <f t="shared" si="26"/>
        <v>2.091285</v>
      </c>
      <c r="X151" s="104">
        <f t="shared" si="27"/>
        <v>0.278838</v>
      </c>
      <c r="Y151" s="104">
        <f t="shared" si="28"/>
        <v>83.63082</v>
      </c>
      <c r="Z151" s="240">
        <f t="shared" si="29"/>
        <v>-2.767799999999994</v>
      </c>
      <c r="AA151" s="78"/>
      <c r="AB151" s="77"/>
    </row>
    <row r="152" spans="1:28" s="58" customFormat="1" ht="14.25" customHeight="1">
      <c r="A152" s="196" t="s">
        <v>153</v>
      </c>
      <c r="B152" s="165">
        <v>955800</v>
      </c>
      <c r="C152" s="163">
        <v>-207900</v>
      </c>
      <c r="D152" s="171">
        <v>-0.18</v>
      </c>
      <c r="E152" s="165">
        <v>11700</v>
      </c>
      <c r="F152" s="113">
        <v>900</v>
      </c>
      <c r="G152" s="171">
        <v>0.08</v>
      </c>
      <c r="H152" s="165">
        <v>900</v>
      </c>
      <c r="I152" s="113">
        <v>0</v>
      </c>
      <c r="J152" s="171">
        <v>0</v>
      </c>
      <c r="K152" s="165">
        <v>968400</v>
      </c>
      <c r="L152" s="113">
        <v>-207000</v>
      </c>
      <c r="M152" s="128">
        <v>-0.18</v>
      </c>
      <c r="N152" s="174">
        <v>941400</v>
      </c>
      <c r="O152" s="175">
        <f t="shared" si="20"/>
        <v>0.9721189591078067</v>
      </c>
      <c r="P152" s="109">
        <f>Volume!K152</f>
        <v>564.1</v>
      </c>
      <c r="Q152" s="69">
        <f>Volume!J152</f>
        <v>573.3</v>
      </c>
      <c r="R152" s="240">
        <f t="shared" si="21"/>
        <v>55.518372</v>
      </c>
      <c r="S152" s="104">
        <f t="shared" si="22"/>
        <v>53.970462</v>
      </c>
      <c r="T152" s="110">
        <f t="shared" si="23"/>
        <v>1175400</v>
      </c>
      <c r="U152" s="104">
        <f t="shared" si="24"/>
        <v>-17.611026033690656</v>
      </c>
      <c r="V152" s="104">
        <f t="shared" si="25"/>
        <v>54.796014</v>
      </c>
      <c r="W152" s="104">
        <f t="shared" si="26"/>
        <v>0.6707609999999999</v>
      </c>
      <c r="X152" s="104">
        <f t="shared" si="27"/>
        <v>0.051597</v>
      </c>
      <c r="Y152" s="104">
        <f t="shared" si="28"/>
        <v>66.304314</v>
      </c>
      <c r="Z152" s="240">
        <f t="shared" si="29"/>
        <v>-10.785942000000006</v>
      </c>
      <c r="AA152" s="78"/>
      <c r="AB152" s="77"/>
    </row>
    <row r="153" spans="1:28" s="58" customFormat="1" ht="14.25" customHeight="1">
      <c r="A153" s="196" t="s">
        <v>154</v>
      </c>
      <c r="B153" s="165">
        <v>8680200</v>
      </c>
      <c r="C153" s="163">
        <v>-634800</v>
      </c>
      <c r="D153" s="171">
        <v>-0.07</v>
      </c>
      <c r="E153" s="165">
        <v>503700</v>
      </c>
      <c r="F153" s="113">
        <v>96600</v>
      </c>
      <c r="G153" s="171">
        <v>0.24</v>
      </c>
      <c r="H153" s="165">
        <v>34500</v>
      </c>
      <c r="I153" s="113">
        <v>13800</v>
      </c>
      <c r="J153" s="171">
        <v>0.67</v>
      </c>
      <c r="K153" s="165">
        <v>9218400</v>
      </c>
      <c r="L153" s="113">
        <v>-524400</v>
      </c>
      <c r="M153" s="128">
        <v>-0.05</v>
      </c>
      <c r="N153" s="174">
        <v>9011400</v>
      </c>
      <c r="O153" s="175">
        <f t="shared" si="20"/>
        <v>0.9775449101796407</v>
      </c>
      <c r="P153" s="109">
        <f>Volume!K153</f>
        <v>52.35</v>
      </c>
      <c r="Q153" s="69">
        <f>Volume!J153</f>
        <v>50.25</v>
      </c>
      <c r="R153" s="240">
        <f t="shared" si="21"/>
        <v>46.32246</v>
      </c>
      <c r="S153" s="104">
        <f t="shared" si="22"/>
        <v>45.282285</v>
      </c>
      <c r="T153" s="110">
        <f t="shared" si="23"/>
        <v>9742800</v>
      </c>
      <c r="U153" s="104">
        <f t="shared" si="24"/>
        <v>-5.382436260623229</v>
      </c>
      <c r="V153" s="104">
        <f t="shared" si="25"/>
        <v>43.618005</v>
      </c>
      <c r="W153" s="104">
        <f t="shared" si="26"/>
        <v>2.5310925</v>
      </c>
      <c r="X153" s="104">
        <f t="shared" si="27"/>
        <v>0.1733625</v>
      </c>
      <c r="Y153" s="104">
        <f t="shared" si="28"/>
        <v>51.003558</v>
      </c>
      <c r="Z153" s="240">
        <f t="shared" si="29"/>
        <v>-4.681097999999999</v>
      </c>
      <c r="AA153" s="78"/>
      <c r="AB153" s="77"/>
    </row>
    <row r="154" spans="1:28" s="58" customFormat="1" ht="14.25" customHeight="1">
      <c r="A154" s="196" t="s">
        <v>307</v>
      </c>
      <c r="B154" s="165">
        <v>3180600</v>
      </c>
      <c r="C154" s="163">
        <v>25200</v>
      </c>
      <c r="D154" s="171">
        <v>0.01</v>
      </c>
      <c r="E154" s="165">
        <v>120600</v>
      </c>
      <c r="F154" s="113">
        <v>5400</v>
      </c>
      <c r="G154" s="171">
        <v>0.05</v>
      </c>
      <c r="H154" s="165">
        <v>73800</v>
      </c>
      <c r="I154" s="113">
        <v>0</v>
      </c>
      <c r="J154" s="171">
        <v>0</v>
      </c>
      <c r="K154" s="165">
        <v>3375000</v>
      </c>
      <c r="L154" s="113">
        <v>30600</v>
      </c>
      <c r="M154" s="128">
        <v>0.01</v>
      </c>
      <c r="N154" s="174">
        <v>3295800</v>
      </c>
      <c r="O154" s="175">
        <f t="shared" si="20"/>
        <v>0.9765333333333334</v>
      </c>
      <c r="P154" s="109">
        <f>Volume!K154</f>
        <v>101.8</v>
      </c>
      <c r="Q154" s="69">
        <f>Volume!J154</f>
        <v>99.45</v>
      </c>
      <c r="R154" s="240">
        <f t="shared" si="21"/>
        <v>33.564375</v>
      </c>
      <c r="S154" s="104">
        <f t="shared" si="22"/>
        <v>32.776731</v>
      </c>
      <c r="T154" s="110">
        <f t="shared" si="23"/>
        <v>3344400</v>
      </c>
      <c r="U154" s="104">
        <f t="shared" si="24"/>
        <v>0.914962325080732</v>
      </c>
      <c r="V154" s="104">
        <f t="shared" si="25"/>
        <v>31.631067</v>
      </c>
      <c r="W154" s="104">
        <f t="shared" si="26"/>
        <v>1.199367</v>
      </c>
      <c r="X154" s="104">
        <f t="shared" si="27"/>
        <v>0.733941</v>
      </c>
      <c r="Y154" s="104">
        <f t="shared" si="28"/>
        <v>34.045992</v>
      </c>
      <c r="Z154" s="240">
        <f t="shared" si="29"/>
        <v>-0.48161699999999996</v>
      </c>
      <c r="AA154" s="78"/>
      <c r="AB154" s="77"/>
    </row>
    <row r="155" spans="1:28" s="58" customFormat="1" ht="14.25" customHeight="1">
      <c r="A155" s="196" t="s">
        <v>155</v>
      </c>
      <c r="B155" s="165">
        <v>3448200</v>
      </c>
      <c r="C155" s="163">
        <v>-236775</v>
      </c>
      <c r="D155" s="171">
        <v>-0.06</v>
      </c>
      <c r="E155" s="165">
        <v>182700</v>
      </c>
      <c r="F155" s="113">
        <v>24150</v>
      </c>
      <c r="G155" s="171">
        <v>0.15</v>
      </c>
      <c r="H155" s="165">
        <v>11550</v>
      </c>
      <c r="I155" s="113">
        <v>0</v>
      </c>
      <c r="J155" s="171">
        <v>0</v>
      </c>
      <c r="K155" s="165">
        <v>3642450</v>
      </c>
      <c r="L155" s="113">
        <v>-212625</v>
      </c>
      <c r="M155" s="128">
        <v>-0.06</v>
      </c>
      <c r="N155" s="174">
        <v>3607800</v>
      </c>
      <c r="O155" s="175">
        <f t="shared" si="20"/>
        <v>0.9904871720957048</v>
      </c>
      <c r="P155" s="109">
        <f>Volume!K155</f>
        <v>500.6</v>
      </c>
      <c r="Q155" s="69">
        <f>Volume!J155</f>
        <v>490.05</v>
      </c>
      <c r="R155" s="240">
        <f t="shared" si="21"/>
        <v>178.49826225</v>
      </c>
      <c r="S155" s="104">
        <f t="shared" si="22"/>
        <v>176.800239</v>
      </c>
      <c r="T155" s="110">
        <f t="shared" si="23"/>
        <v>3855075</v>
      </c>
      <c r="U155" s="104">
        <f t="shared" si="24"/>
        <v>-5.515456897725725</v>
      </c>
      <c r="V155" s="104">
        <f t="shared" si="25"/>
        <v>168.979041</v>
      </c>
      <c r="W155" s="104">
        <f t="shared" si="26"/>
        <v>8.9532135</v>
      </c>
      <c r="X155" s="104">
        <f t="shared" si="27"/>
        <v>0.56600775</v>
      </c>
      <c r="Y155" s="104">
        <f t="shared" si="28"/>
        <v>192.9850545</v>
      </c>
      <c r="Z155" s="240">
        <f t="shared" si="29"/>
        <v>-14.48679224999998</v>
      </c>
      <c r="AA155" s="78"/>
      <c r="AB155" s="77"/>
    </row>
    <row r="156" spans="1:28" s="58" customFormat="1" ht="14.25" customHeight="1">
      <c r="A156" s="196" t="s">
        <v>38</v>
      </c>
      <c r="B156" s="165">
        <v>4512600</v>
      </c>
      <c r="C156" s="163">
        <v>-191400</v>
      </c>
      <c r="D156" s="171">
        <v>-0.04</v>
      </c>
      <c r="E156" s="165">
        <v>42000</v>
      </c>
      <c r="F156" s="113">
        <v>4200</v>
      </c>
      <c r="G156" s="171">
        <v>0.11</v>
      </c>
      <c r="H156" s="165">
        <v>2400</v>
      </c>
      <c r="I156" s="113">
        <v>0</v>
      </c>
      <c r="J156" s="171">
        <v>0</v>
      </c>
      <c r="K156" s="165">
        <v>4557000</v>
      </c>
      <c r="L156" s="113">
        <v>-187200</v>
      </c>
      <c r="M156" s="128">
        <v>-0.04</v>
      </c>
      <c r="N156" s="174">
        <v>4439400</v>
      </c>
      <c r="O156" s="175">
        <f t="shared" si="20"/>
        <v>0.9741935483870968</v>
      </c>
      <c r="P156" s="109">
        <f>Volume!K156</f>
        <v>635.45</v>
      </c>
      <c r="Q156" s="69">
        <f>Volume!J156</f>
        <v>643.1</v>
      </c>
      <c r="R156" s="240">
        <f t="shared" si="21"/>
        <v>293.06067</v>
      </c>
      <c r="S156" s="104">
        <f t="shared" si="22"/>
        <v>285.497814</v>
      </c>
      <c r="T156" s="110">
        <f t="shared" si="23"/>
        <v>4744200</v>
      </c>
      <c r="U156" s="104">
        <f t="shared" si="24"/>
        <v>-3.945870747438978</v>
      </c>
      <c r="V156" s="104">
        <f t="shared" si="25"/>
        <v>290.205306</v>
      </c>
      <c r="W156" s="104">
        <f t="shared" si="26"/>
        <v>2.70102</v>
      </c>
      <c r="X156" s="104">
        <f t="shared" si="27"/>
        <v>0.154344</v>
      </c>
      <c r="Y156" s="104">
        <f t="shared" si="28"/>
        <v>301.470189</v>
      </c>
      <c r="Z156" s="240">
        <f t="shared" si="29"/>
        <v>-8.409518999999989</v>
      </c>
      <c r="AA156" s="78"/>
      <c r="AB156" s="77"/>
    </row>
    <row r="157" spans="1:28" s="58" customFormat="1" ht="14.25" customHeight="1">
      <c r="A157" s="196" t="s">
        <v>156</v>
      </c>
      <c r="B157" s="165">
        <v>1377600</v>
      </c>
      <c r="C157" s="163">
        <v>4200</v>
      </c>
      <c r="D157" s="171">
        <v>0</v>
      </c>
      <c r="E157" s="165">
        <v>3000</v>
      </c>
      <c r="F157" s="113">
        <v>0</v>
      </c>
      <c r="G157" s="171">
        <v>0</v>
      </c>
      <c r="H157" s="165">
        <v>0</v>
      </c>
      <c r="I157" s="113">
        <v>0</v>
      </c>
      <c r="J157" s="171">
        <v>0</v>
      </c>
      <c r="K157" s="165">
        <v>1380600</v>
      </c>
      <c r="L157" s="113">
        <v>4200</v>
      </c>
      <c r="M157" s="128">
        <v>0</v>
      </c>
      <c r="N157" s="174">
        <v>1365000</v>
      </c>
      <c r="O157" s="175">
        <f t="shared" si="20"/>
        <v>0.9887005649717514</v>
      </c>
      <c r="P157" s="109">
        <f>Volume!K157</f>
        <v>348.55</v>
      </c>
      <c r="Q157" s="69">
        <f>Volume!J157</f>
        <v>343.4</v>
      </c>
      <c r="R157" s="240">
        <f t="shared" si="21"/>
        <v>47.409803999999994</v>
      </c>
      <c r="S157" s="104">
        <f t="shared" si="22"/>
        <v>46.87409999999999</v>
      </c>
      <c r="T157" s="110">
        <f t="shared" si="23"/>
        <v>1376400</v>
      </c>
      <c r="U157" s="104">
        <f t="shared" si="24"/>
        <v>0.3051438535309503</v>
      </c>
      <c r="V157" s="104">
        <f t="shared" si="25"/>
        <v>47.30678399999999</v>
      </c>
      <c r="W157" s="104">
        <f t="shared" si="26"/>
        <v>0.10301999999999999</v>
      </c>
      <c r="X157" s="104">
        <f t="shared" si="27"/>
        <v>0</v>
      </c>
      <c r="Y157" s="104">
        <f t="shared" si="28"/>
        <v>47.974422</v>
      </c>
      <c r="Z157" s="240">
        <f t="shared" si="29"/>
        <v>-0.564618000000003</v>
      </c>
      <c r="AA157" s="78"/>
      <c r="AB157" s="77"/>
    </row>
    <row r="158" spans="1:28" s="58" customFormat="1" ht="14.25" customHeight="1">
      <c r="A158" s="196" t="s">
        <v>211</v>
      </c>
      <c r="B158" s="165">
        <v>3150000</v>
      </c>
      <c r="C158" s="163">
        <v>184800</v>
      </c>
      <c r="D158" s="171">
        <v>0.06</v>
      </c>
      <c r="E158" s="165">
        <v>1073100</v>
      </c>
      <c r="F158" s="113">
        <v>731500</v>
      </c>
      <c r="G158" s="171">
        <v>2.14</v>
      </c>
      <c r="H158" s="165">
        <v>969500</v>
      </c>
      <c r="I158" s="113">
        <v>824600</v>
      </c>
      <c r="J158" s="171">
        <v>5.69</v>
      </c>
      <c r="K158" s="165">
        <v>5192600</v>
      </c>
      <c r="L158" s="113">
        <v>1740900</v>
      </c>
      <c r="M158" s="128">
        <v>0.5</v>
      </c>
      <c r="N158" s="174">
        <v>4912600</v>
      </c>
      <c r="O158" s="175">
        <f t="shared" si="20"/>
        <v>0.9460771097330817</v>
      </c>
      <c r="P158" s="109">
        <f>Volume!K158</f>
        <v>342.6</v>
      </c>
      <c r="Q158" s="69">
        <f>Volume!J158</f>
        <v>361.3</v>
      </c>
      <c r="R158" s="240">
        <f t="shared" si="21"/>
        <v>187.608638</v>
      </c>
      <c r="S158" s="104">
        <f t="shared" si="22"/>
        <v>177.492238</v>
      </c>
      <c r="T158" s="110">
        <f t="shared" si="23"/>
        <v>3451700</v>
      </c>
      <c r="U158" s="104">
        <f t="shared" si="24"/>
        <v>50.436017035084156</v>
      </c>
      <c r="V158" s="104">
        <f t="shared" si="25"/>
        <v>113.8095</v>
      </c>
      <c r="W158" s="104">
        <f t="shared" si="26"/>
        <v>38.771103</v>
      </c>
      <c r="X158" s="104">
        <f t="shared" si="27"/>
        <v>35.028035</v>
      </c>
      <c r="Y158" s="104">
        <f t="shared" si="28"/>
        <v>118.255242</v>
      </c>
      <c r="Z158" s="240">
        <f t="shared" si="29"/>
        <v>69.35339600000002</v>
      </c>
      <c r="AA158" s="78"/>
      <c r="AB158" s="77"/>
    </row>
    <row r="159" spans="1:27" s="2" customFormat="1" ht="15" customHeight="1" hidden="1" thickBot="1">
      <c r="A159" s="72"/>
      <c r="B159" s="163">
        <f>SUM(B4:B158)</f>
        <v>1169799405</v>
      </c>
      <c r="C159" s="163">
        <f>SUM(C4:C158)</f>
        <v>-33820397</v>
      </c>
      <c r="D159" s="341">
        <f>C159/B159</f>
        <v>-0.028911279023945136</v>
      </c>
      <c r="E159" s="163">
        <f>SUM(E4:E158)</f>
        <v>158226706</v>
      </c>
      <c r="F159" s="163">
        <f>SUM(F4:F158)</f>
        <v>7752741</v>
      </c>
      <c r="G159" s="341">
        <f>F159/E159</f>
        <v>0.04899767678915088</v>
      </c>
      <c r="H159" s="163">
        <f>SUM(H4:H158)</f>
        <v>50028835</v>
      </c>
      <c r="I159" s="163">
        <f>SUM(I4:I158)</f>
        <v>1165781</v>
      </c>
      <c r="J159" s="341">
        <f>I159/H159</f>
        <v>0.023302181631852912</v>
      </c>
      <c r="K159" s="163">
        <f>SUM(K4:K158)</f>
        <v>1378054946</v>
      </c>
      <c r="L159" s="163">
        <f>SUM(L4:L158)</f>
        <v>-24901875</v>
      </c>
      <c r="M159" s="341">
        <f>L159/K159</f>
        <v>-0.018070306319991975</v>
      </c>
      <c r="N159" s="288">
        <f>SUM(N4:N158)</f>
        <v>1320836681</v>
      </c>
      <c r="O159" s="352"/>
      <c r="P159" s="170"/>
      <c r="Q159" s="14"/>
      <c r="R159" s="241">
        <f>SUM(R4:R158)</f>
        <v>60372.32716277001</v>
      </c>
      <c r="S159" s="104">
        <f>SUM(S4:S158)</f>
        <v>54676.17416938999</v>
      </c>
      <c r="T159" s="110">
        <f>SUM(T4:T158)</f>
        <v>1402956821</v>
      </c>
      <c r="U159" s="290"/>
      <c r="V159" s="104">
        <f>SUM(V4:V158)</f>
        <v>43383.615916225026</v>
      </c>
      <c r="W159" s="104">
        <f>SUM(W4:W158)</f>
        <v>7583.500016059998</v>
      </c>
      <c r="X159" s="104">
        <f>SUM(X4:X158)</f>
        <v>9405.211230485</v>
      </c>
      <c r="Y159" s="104">
        <f>SUM(Y4:Y158)</f>
        <v>61299.407577239974</v>
      </c>
      <c r="Z159" s="104">
        <f>SUM(Z4:Z158)</f>
        <v>-927.0804144699988</v>
      </c>
      <c r="AA159" s="75"/>
    </row>
    <row r="160" spans="2:27" s="2" customFormat="1" ht="15" customHeight="1" hidden="1">
      <c r="B160" s="5"/>
      <c r="C160" s="5"/>
      <c r="D160" s="128"/>
      <c r="E160" s="1">
        <f>H159/E159</f>
        <v>0.31618451944515613</v>
      </c>
      <c r="F160" s="5"/>
      <c r="G160" s="62"/>
      <c r="H160" s="5"/>
      <c r="I160" s="5"/>
      <c r="J160" s="62"/>
      <c r="K160" s="5"/>
      <c r="L160" s="5"/>
      <c r="M160" s="62"/>
      <c r="O160" s="3"/>
      <c r="P160" s="109"/>
      <c r="Q160" s="69"/>
      <c r="R160" s="104"/>
      <c r="S160" s="104"/>
      <c r="T160" s="110"/>
      <c r="U160" s="104"/>
      <c r="V160" s="104"/>
      <c r="W160" s="104"/>
      <c r="X160" s="104"/>
      <c r="Y160" s="104"/>
      <c r="Z160" s="104"/>
      <c r="AA160" s="75"/>
    </row>
    <row r="161" spans="2:27" s="2" customFormat="1" ht="15" customHeight="1">
      <c r="B161" s="5"/>
      <c r="C161" s="5"/>
      <c r="D161" s="128"/>
      <c r="E161" s="1"/>
      <c r="F161" s="5"/>
      <c r="G161" s="62"/>
      <c r="H161" s="5"/>
      <c r="I161" s="5"/>
      <c r="J161" s="62"/>
      <c r="K161" s="5"/>
      <c r="L161" s="5"/>
      <c r="M161" s="62"/>
      <c r="O161" s="108"/>
      <c r="P161" s="109"/>
      <c r="Q161" s="69"/>
      <c r="R161" s="104"/>
      <c r="S161" s="104"/>
      <c r="T161" s="110"/>
      <c r="U161" s="104"/>
      <c r="V161" s="104"/>
      <c r="W161" s="104"/>
      <c r="X161" s="104"/>
      <c r="Y161" s="104"/>
      <c r="Z161" s="104"/>
      <c r="AA161" s="1"/>
    </row>
    <row r="162" spans="1:25" ht="14.25">
      <c r="A162" s="2"/>
      <c r="B162" s="5"/>
      <c r="C162" s="5"/>
      <c r="D162" s="128"/>
      <c r="E162" s="5"/>
      <c r="F162" s="5"/>
      <c r="G162" s="62"/>
      <c r="H162" s="5"/>
      <c r="I162" s="5"/>
      <c r="J162" s="62"/>
      <c r="K162" s="5"/>
      <c r="L162" s="5"/>
      <c r="M162" s="62"/>
      <c r="N162" s="2"/>
      <c r="O162" s="108"/>
      <c r="P162" s="2"/>
      <c r="Q162" s="2"/>
      <c r="R162" s="1"/>
      <c r="S162" s="1"/>
      <c r="T162" s="79"/>
      <c r="U162" s="2"/>
      <c r="V162" s="2"/>
      <c r="W162" s="2"/>
      <c r="X162" s="2"/>
      <c r="Y162" s="2"/>
    </row>
    <row r="163" spans="1:6" ht="13.5" thickBot="1">
      <c r="A163" s="63" t="s">
        <v>109</v>
      </c>
      <c r="B163" s="122"/>
      <c r="C163" s="125"/>
      <c r="D163" s="129"/>
      <c r="F163" s="120"/>
    </row>
    <row r="164" spans="1:8" ht="13.5" thickBot="1">
      <c r="A164" s="202" t="s">
        <v>108</v>
      </c>
      <c r="B164" s="346" t="s">
        <v>106</v>
      </c>
      <c r="C164" s="347" t="s">
        <v>70</v>
      </c>
      <c r="D164" s="348" t="s">
        <v>107</v>
      </c>
      <c r="F164" s="126"/>
      <c r="G164" s="62"/>
      <c r="H164" s="5"/>
    </row>
    <row r="165" spans="1:8" ht="12.75">
      <c r="A165" s="342" t="s">
        <v>10</v>
      </c>
      <c r="B165" s="349">
        <f>B159/10000000</f>
        <v>116.9799405</v>
      </c>
      <c r="C165" s="350">
        <f>C159/10000000</f>
        <v>-3.3820397</v>
      </c>
      <c r="D165" s="351">
        <f>D159</f>
        <v>-0.028911279023945136</v>
      </c>
      <c r="F165" s="126"/>
      <c r="H165" s="5"/>
    </row>
    <row r="166" spans="1:7" ht="12.75">
      <c r="A166" s="343" t="s">
        <v>87</v>
      </c>
      <c r="B166" s="199">
        <f>E159/10000000</f>
        <v>15.8226706</v>
      </c>
      <c r="C166" s="198">
        <f>F159/10000000</f>
        <v>0.7752741</v>
      </c>
      <c r="D166" s="259">
        <f>G159</f>
        <v>0.04899767678915088</v>
      </c>
      <c r="F166" s="126"/>
      <c r="G166" s="62"/>
    </row>
    <row r="167" spans="1:6" ht="12.75">
      <c r="A167" s="344" t="s">
        <v>85</v>
      </c>
      <c r="B167" s="199">
        <f>H159/10000000</f>
        <v>5.0028835</v>
      </c>
      <c r="C167" s="198">
        <f>I159/10000000</f>
        <v>0.1165781</v>
      </c>
      <c r="D167" s="259">
        <f>J159</f>
        <v>0.023302181631852912</v>
      </c>
      <c r="F167" s="126"/>
    </row>
    <row r="168" spans="1:6" ht="13.5" thickBot="1">
      <c r="A168" s="345" t="s">
        <v>86</v>
      </c>
      <c r="B168" s="200">
        <f>K159/10000000</f>
        <v>137.8054946</v>
      </c>
      <c r="C168" s="201">
        <f>L159/10000000</f>
        <v>-2.4901875</v>
      </c>
      <c r="D168" s="260">
        <f>M159</f>
        <v>-0.018070306319991975</v>
      </c>
      <c r="F168" s="127"/>
    </row>
    <row r="202" ht="12.75">
      <c r="B202" s="375"/>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250" sqref="C250"/>
    </sheetView>
  </sheetViews>
  <sheetFormatPr defaultColWidth="9.140625" defaultRowHeight="12.75"/>
  <cols>
    <col min="1" max="1" width="14.421875" style="313" customWidth="1"/>
    <col min="2" max="2" width="11.421875" style="317" customWidth="1"/>
    <col min="3" max="3" width="11.00390625" style="26" customWidth="1"/>
    <col min="4" max="4" width="11.00390625" style="317" customWidth="1"/>
    <col min="5" max="5" width="9.140625" style="26" customWidth="1"/>
    <col min="6" max="6" width="11.7109375" style="317" customWidth="1"/>
    <col min="7" max="7" width="9.28125" style="26" customWidth="1"/>
    <col min="8" max="8" width="12.00390625" style="31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1" customFormat="1" ht="22.5" customHeight="1" thickBot="1">
      <c r="A1" s="293" t="s">
        <v>112</v>
      </c>
      <c r="B1" s="294"/>
      <c r="C1" s="295"/>
      <c r="D1" s="296"/>
      <c r="E1" s="297"/>
      <c r="F1" s="296"/>
      <c r="G1" s="297"/>
      <c r="H1" s="296"/>
      <c r="I1" s="297"/>
      <c r="J1" s="298"/>
      <c r="K1" s="298"/>
      <c r="L1" s="299"/>
      <c r="M1" s="300"/>
    </row>
    <row r="2" spans="1:13" s="303" customFormat="1" ht="15.75" customHeight="1" thickBot="1">
      <c r="A2" s="302"/>
      <c r="B2" s="409" t="s">
        <v>117</v>
      </c>
      <c r="C2" s="410"/>
      <c r="D2" s="411"/>
      <c r="E2" s="411"/>
      <c r="F2" s="411"/>
      <c r="G2" s="411"/>
      <c r="H2" s="411"/>
      <c r="I2" s="411"/>
      <c r="J2" s="412" t="s">
        <v>110</v>
      </c>
      <c r="K2" s="413"/>
      <c r="L2" s="413"/>
      <c r="M2" s="414"/>
    </row>
    <row r="3" spans="1:16" s="303" customFormat="1" ht="14.25" thickBot="1">
      <c r="A3" s="304"/>
      <c r="B3" s="318" t="s">
        <v>10</v>
      </c>
      <c r="C3" s="305" t="s">
        <v>46</v>
      </c>
      <c r="D3" s="318" t="s">
        <v>21</v>
      </c>
      <c r="E3" s="305" t="s">
        <v>46</v>
      </c>
      <c r="F3" s="318" t="s">
        <v>22</v>
      </c>
      <c r="G3" s="305" t="s">
        <v>46</v>
      </c>
      <c r="H3" s="318" t="s">
        <v>11</v>
      </c>
      <c r="I3" s="305" t="s">
        <v>46</v>
      </c>
      <c r="J3" s="263" t="s">
        <v>13</v>
      </c>
      <c r="K3" s="264" t="s">
        <v>14</v>
      </c>
      <c r="L3" s="264" t="s">
        <v>111</v>
      </c>
      <c r="M3" s="305" t="s">
        <v>107</v>
      </c>
      <c r="N3" s="306" t="s">
        <v>121</v>
      </c>
      <c r="O3" s="33" t="s">
        <v>21</v>
      </c>
      <c r="P3" s="33" t="s">
        <v>22</v>
      </c>
    </row>
    <row r="4" spans="1:16" ht="13.5">
      <c r="A4" s="327" t="s">
        <v>182</v>
      </c>
      <c r="B4" s="319">
        <v>1635</v>
      </c>
      <c r="C4" s="320">
        <v>0.21</v>
      </c>
      <c r="D4" s="319">
        <v>0</v>
      </c>
      <c r="E4" s="320">
        <v>0</v>
      </c>
      <c r="F4" s="319">
        <v>0</v>
      </c>
      <c r="G4" s="320">
        <v>0</v>
      </c>
      <c r="H4" s="319">
        <v>1635</v>
      </c>
      <c r="I4" s="322">
        <v>0.21</v>
      </c>
      <c r="J4" s="266">
        <v>6184.45</v>
      </c>
      <c r="K4" s="261">
        <v>6208.7</v>
      </c>
      <c r="L4" s="309">
        <f>J4-K4</f>
        <v>-24.25</v>
      </c>
      <c r="M4" s="310">
        <f>L4/K4*100</f>
        <v>-0.39058095897691947</v>
      </c>
      <c r="N4" s="78">
        <f>Margins!B4</f>
        <v>100</v>
      </c>
      <c r="O4" s="25">
        <f>D4*N4</f>
        <v>0</v>
      </c>
      <c r="P4" s="25">
        <f>F4*N4</f>
        <v>0</v>
      </c>
    </row>
    <row r="5" spans="1:18" ht="14.25" thickBot="1">
      <c r="A5" s="328" t="s">
        <v>74</v>
      </c>
      <c r="B5" s="173">
        <v>116</v>
      </c>
      <c r="C5" s="307">
        <v>0.81</v>
      </c>
      <c r="D5" s="173">
        <v>0</v>
      </c>
      <c r="E5" s="307">
        <v>0</v>
      </c>
      <c r="F5" s="173">
        <v>0</v>
      </c>
      <c r="G5" s="307">
        <v>0</v>
      </c>
      <c r="H5" s="173">
        <v>116</v>
      </c>
      <c r="I5" s="308">
        <v>0.81</v>
      </c>
      <c r="J5" s="267">
        <v>5694.65</v>
      </c>
      <c r="K5" s="69">
        <v>5736.3</v>
      </c>
      <c r="L5" s="136">
        <f aca="true" t="shared" si="0" ref="L5:L68">J5-K5</f>
        <v>-41.650000000000546</v>
      </c>
      <c r="M5" s="311">
        <f aca="true" t="shared" si="1" ref="M5:M68">L5/K5*100</f>
        <v>-0.7260777853320179</v>
      </c>
      <c r="N5" s="78">
        <f>Margins!B5</f>
        <v>50</v>
      </c>
      <c r="O5" s="25">
        <f aca="true" t="shared" si="2" ref="O5:O68">D5*N5</f>
        <v>0</v>
      </c>
      <c r="P5" s="25">
        <f aca="true" t="shared" si="3" ref="P5:P68">F5*N5</f>
        <v>0</v>
      </c>
      <c r="R5" s="25"/>
    </row>
    <row r="6" spans="1:16" ht="13.5">
      <c r="A6" s="328" t="s">
        <v>9</v>
      </c>
      <c r="B6" s="173">
        <v>234749</v>
      </c>
      <c r="C6" s="307">
        <v>0.31</v>
      </c>
      <c r="D6" s="173">
        <v>34916</v>
      </c>
      <c r="E6" s="307">
        <v>0.58</v>
      </c>
      <c r="F6" s="173">
        <v>45533</v>
      </c>
      <c r="G6" s="307">
        <v>0.24</v>
      </c>
      <c r="H6" s="173">
        <v>315198</v>
      </c>
      <c r="I6" s="308">
        <v>0.33</v>
      </c>
      <c r="J6" s="266">
        <v>4187.4</v>
      </c>
      <c r="K6" s="69">
        <v>4223.4</v>
      </c>
      <c r="L6" s="136">
        <f t="shared" si="0"/>
        <v>-36</v>
      </c>
      <c r="M6" s="311">
        <f t="shared" si="1"/>
        <v>-0.8523938059383436</v>
      </c>
      <c r="N6" s="78">
        <f>Margins!B6</f>
        <v>100</v>
      </c>
      <c r="O6" s="25">
        <f t="shared" si="2"/>
        <v>3491600</v>
      </c>
      <c r="P6" s="25">
        <f t="shared" si="3"/>
        <v>4553300</v>
      </c>
    </row>
    <row r="7" spans="1:16" ht="13.5">
      <c r="A7" s="196" t="s">
        <v>282</v>
      </c>
      <c r="B7" s="173">
        <v>1510</v>
      </c>
      <c r="C7" s="307">
        <v>-0.35</v>
      </c>
      <c r="D7" s="173">
        <v>0</v>
      </c>
      <c r="E7" s="307">
        <v>-1</v>
      </c>
      <c r="F7" s="173">
        <v>0</v>
      </c>
      <c r="G7" s="307">
        <v>0</v>
      </c>
      <c r="H7" s="173">
        <v>1510</v>
      </c>
      <c r="I7" s="308">
        <v>-0.35</v>
      </c>
      <c r="J7" s="267">
        <v>1800</v>
      </c>
      <c r="K7" s="69">
        <v>1842.65</v>
      </c>
      <c r="L7" s="136">
        <f t="shared" si="0"/>
        <v>-42.65000000000009</v>
      </c>
      <c r="M7" s="311">
        <f t="shared" si="1"/>
        <v>-2.3146012536292884</v>
      </c>
      <c r="N7" s="78">
        <f>Margins!B7</f>
        <v>200</v>
      </c>
      <c r="O7" s="25">
        <f t="shared" si="2"/>
        <v>0</v>
      </c>
      <c r="P7" s="25">
        <f t="shared" si="3"/>
        <v>0</v>
      </c>
    </row>
    <row r="8" spans="1:18" ht="13.5">
      <c r="A8" s="196" t="s">
        <v>134</v>
      </c>
      <c r="B8" s="173">
        <v>5692</v>
      </c>
      <c r="C8" s="307">
        <v>-0.38</v>
      </c>
      <c r="D8" s="173">
        <v>6</v>
      </c>
      <c r="E8" s="307">
        <v>5</v>
      </c>
      <c r="F8" s="173">
        <v>0</v>
      </c>
      <c r="G8" s="307">
        <v>0</v>
      </c>
      <c r="H8" s="173">
        <v>5698</v>
      </c>
      <c r="I8" s="308">
        <v>-0.38</v>
      </c>
      <c r="J8" s="267">
        <v>3840.45</v>
      </c>
      <c r="K8" s="69">
        <v>3835.3</v>
      </c>
      <c r="L8" s="136">
        <f t="shared" si="0"/>
        <v>5.149999999999636</v>
      </c>
      <c r="M8" s="311">
        <f t="shared" si="1"/>
        <v>0.13427893515499795</v>
      </c>
      <c r="N8" s="78">
        <f>Margins!B8</f>
        <v>100</v>
      </c>
      <c r="O8" s="25">
        <f t="shared" si="2"/>
        <v>600</v>
      </c>
      <c r="P8" s="25">
        <f t="shared" si="3"/>
        <v>0</v>
      </c>
      <c r="R8" s="312"/>
    </row>
    <row r="9" spans="1:18" ht="13.5">
      <c r="A9" s="196" t="s">
        <v>0</v>
      </c>
      <c r="B9" s="173">
        <v>4951</v>
      </c>
      <c r="C9" s="307">
        <v>-0.05</v>
      </c>
      <c r="D9" s="173">
        <v>101</v>
      </c>
      <c r="E9" s="307">
        <v>0.13</v>
      </c>
      <c r="F9" s="173">
        <v>10</v>
      </c>
      <c r="G9" s="307">
        <v>0</v>
      </c>
      <c r="H9" s="173">
        <v>5062</v>
      </c>
      <c r="I9" s="308">
        <v>-0.04</v>
      </c>
      <c r="J9" s="267">
        <v>1035.05</v>
      </c>
      <c r="K9" s="69">
        <v>1066.55</v>
      </c>
      <c r="L9" s="136">
        <f t="shared" si="0"/>
        <v>-31.5</v>
      </c>
      <c r="M9" s="311">
        <f t="shared" si="1"/>
        <v>-2.9534480333786512</v>
      </c>
      <c r="N9" s="78">
        <f>Margins!B9</f>
        <v>375</v>
      </c>
      <c r="O9" s="25">
        <f t="shared" si="2"/>
        <v>37875</v>
      </c>
      <c r="P9" s="25">
        <f t="shared" si="3"/>
        <v>3750</v>
      </c>
      <c r="R9" s="312"/>
    </row>
    <row r="10" spans="1:18" ht="13.5">
      <c r="A10" s="196" t="s">
        <v>135</v>
      </c>
      <c r="B10" s="321">
        <v>100</v>
      </c>
      <c r="C10" s="330">
        <v>0.14</v>
      </c>
      <c r="D10" s="173">
        <v>7</v>
      </c>
      <c r="E10" s="307">
        <v>6</v>
      </c>
      <c r="F10" s="173">
        <v>3</v>
      </c>
      <c r="G10" s="307">
        <v>0</v>
      </c>
      <c r="H10" s="173">
        <v>110</v>
      </c>
      <c r="I10" s="308">
        <v>0.24</v>
      </c>
      <c r="J10" s="267">
        <v>87.1</v>
      </c>
      <c r="K10" s="69">
        <v>88.5</v>
      </c>
      <c r="L10" s="136">
        <f t="shared" si="0"/>
        <v>-1.4000000000000057</v>
      </c>
      <c r="M10" s="311">
        <f t="shared" si="1"/>
        <v>-1.5819209039548088</v>
      </c>
      <c r="N10" s="78">
        <f>Margins!B10</f>
        <v>4900</v>
      </c>
      <c r="O10" s="25">
        <f t="shared" si="2"/>
        <v>34300</v>
      </c>
      <c r="P10" s="25">
        <f t="shared" si="3"/>
        <v>14700</v>
      </c>
      <c r="R10" s="25"/>
    </row>
    <row r="11" spans="1:18" ht="13.5">
      <c r="A11" s="196" t="s">
        <v>174</v>
      </c>
      <c r="B11" s="173">
        <v>161</v>
      </c>
      <c r="C11" s="307">
        <v>-0.36</v>
      </c>
      <c r="D11" s="173">
        <v>12</v>
      </c>
      <c r="E11" s="307">
        <v>-0.45</v>
      </c>
      <c r="F11" s="173">
        <v>1</v>
      </c>
      <c r="G11" s="307">
        <v>0</v>
      </c>
      <c r="H11" s="173">
        <v>174</v>
      </c>
      <c r="I11" s="308">
        <v>-0.36</v>
      </c>
      <c r="J11" s="267">
        <v>69.5</v>
      </c>
      <c r="K11" s="69">
        <v>71.75</v>
      </c>
      <c r="L11" s="136">
        <f t="shared" si="0"/>
        <v>-2.25</v>
      </c>
      <c r="M11" s="311">
        <f t="shared" si="1"/>
        <v>-3.1358885017421603</v>
      </c>
      <c r="N11" s="78">
        <f>Margins!B11</f>
        <v>6700</v>
      </c>
      <c r="O11" s="25">
        <f t="shared" si="2"/>
        <v>80400</v>
      </c>
      <c r="P11" s="25">
        <f t="shared" si="3"/>
        <v>6700</v>
      </c>
      <c r="R11" s="312"/>
    </row>
    <row r="12" spans="1:16" ht="13.5">
      <c r="A12" s="196" t="s">
        <v>283</v>
      </c>
      <c r="B12" s="173">
        <v>714</v>
      </c>
      <c r="C12" s="307">
        <v>-0.13</v>
      </c>
      <c r="D12" s="173">
        <v>0</v>
      </c>
      <c r="E12" s="307">
        <v>-1</v>
      </c>
      <c r="F12" s="173">
        <v>0</v>
      </c>
      <c r="G12" s="307">
        <v>0</v>
      </c>
      <c r="H12" s="173">
        <v>714</v>
      </c>
      <c r="I12" s="308">
        <v>-0.13</v>
      </c>
      <c r="J12" s="267">
        <v>389.1</v>
      </c>
      <c r="K12" s="69">
        <v>395.95</v>
      </c>
      <c r="L12" s="136">
        <f t="shared" si="0"/>
        <v>-6.849999999999966</v>
      </c>
      <c r="M12" s="311">
        <f t="shared" si="1"/>
        <v>-1.7300164162141598</v>
      </c>
      <c r="N12" s="78">
        <f>Margins!B12</f>
        <v>600</v>
      </c>
      <c r="O12" s="25">
        <f t="shared" si="2"/>
        <v>0</v>
      </c>
      <c r="P12" s="25">
        <f t="shared" si="3"/>
        <v>0</v>
      </c>
    </row>
    <row r="13" spans="1:16" ht="13.5">
      <c r="A13" s="196" t="s">
        <v>75</v>
      </c>
      <c r="B13" s="173">
        <v>111</v>
      </c>
      <c r="C13" s="307">
        <v>-0.52</v>
      </c>
      <c r="D13" s="173">
        <v>1</v>
      </c>
      <c r="E13" s="307">
        <v>-0.86</v>
      </c>
      <c r="F13" s="173">
        <v>1</v>
      </c>
      <c r="G13" s="307">
        <v>0</v>
      </c>
      <c r="H13" s="173">
        <v>113</v>
      </c>
      <c r="I13" s="308">
        <v>-0.53</v>
      </c>
      <c r="J13" s="267">
        <v>85.7</v>
      </c>
      <c r="K13" s="69">
        <v>86.75</v>
      </c>
      <c r="L13" s="136">
        <f t="shared" si="0"/>
        <v>-1.0499999999999972</v>
      </c>
      <c r="M13" s="311">
        <f t="shared" si="1"/>
        <v>-1.2103746397694493</v>
      </c>
      <c r="N13" s="78">
        <f>Margins!B13</f>
        <v>4600</v>
      </c>
      <c r="O13" s="25">
        <f t="shared" si="2"/>
        <v>4600</v>
      </c>
      <c r="P13" s="25">
        <f t="shared" si="3"/>
        <v>4600</v>
      </c>
    </row>
    <row r="14" spans="1:18" ht="13.5">
      <c r="A14" s="196" t="s">
        <v>88</v>
      </c>
      <c r="B14" s="321">
        <v>579</v>
      </c>
      <c r="C14" s="330">
        <v>-0.41</v>
      </c>
      <c r="D14" s="173">
        <v>63</v>
      </c>
      <c r="E14" s="307">
        <v>-0.25</v>
      </c>
      <c r="F14" s="173">
        <v>3</v>
      </c>
      <c r="G14" s="307">
        <v>-0.63</v>
      </c>
      <c r="H14" s="173">
        <v>645</v>
      </c>
      <c r="I14" s="308">
        <v>-0.4</v>
      </c>
      <c r="J14" s="267">
        <v>56.1</v>
      </c>
      <c r="K14" s="69">
        <v>59.05</v>
      </c>
      <c r="L14" s="136">
        <f t="shared" si="0"/>
        <v>-2.9499999999999957</v>
      </c>
      <c r="M14" s="311">
        <f t="shared" si="1"/>
        <v>-4.995766299745971</v>
      </c>
      <c r="N14" s="78">
        <f>Margins!B14</f>
        <v>4300</v>
      </c>
      <c r="O14" s="25">
        <f t="shared" si="2"/>
        <v>270900</v>
      </c>
      <c r="P14" s="25">
        <f t="shared" si="3"/>
        <v>12900</v>
      </c>
      <c r="R14" s="25"/>
    </row>
    <row r="15" spans="1:16" ht="13.5">
      <c r="A15" s="196" t="s">
        <v>136</v>
      </c>
      <c r="B15" s="173">
        <v>1625</v>
      </c>
      <c r="C15" s="307">
        <v>0.15</v>
      </c>
      <c r="D15" s="173">
        <v>346</v>
      </c>
      <c r="E15" s="307">
        <v>0.24</v>
      </c>
      <c r="F15" s="173">
        <v>34</v>
      </c>
      <c r="G15" s="307">
        <v>0.79</v>
      </c>
      <c r="H15" s="173">
        <v>2005</v>
      </c>
      <c r="I15" s="308">
        <v>0.18</v>
      </c>
      <c r="J15" s="267">
        <v>47.6</v>
      </c>
      <c r="K15" s="69">
        <v>48.7</v>
      </c>
      <c r="L15" s="136">
        <f t="shared" si="0"/>
        <v>-1.1000000000000014</v>
      </c>
      <c r="M15" s="311">
        <f t="shared" si="1"/>
        <v>-2.2587268993839866</v>
      </c>
      <c r="N15" s="78">
        <f>Margins!B15</f>
        <v>9550</v>
      </c>
      <c r="O15" s="25">
        <f t="shared" si="2"/>
        <v>3304300</v>
      </c>
      <c r="P15" s="25">
        <f t="shared" si="3"/>
        <v>324700</v>
      </c>
    </row>
    <row r="16" spans="1:16" ht="13.5">
      <c r="A16" s="196" t="s">
        <v>157</v>
      </c>
      <c r="B16" s="173">
        <v>1084</v>
      </c>
      <c r="C16" s="307">
        <v>0.08</v>
      </c>
      <c r="D16" s="173">
        <v>0</v>
      </c>
      <c r="E16" s="307">
        <v>0</v>
      </c>
      <c r="F16" s="173">
        <v>0</v>
      </c>
      <c r="G16" s="307">
        <v>0</v>
      </c>
      <c r="H16" s="173">
        <v>1084</v>
      </c>
      <c r="I16" s="308">
        <v>0.08</v>
      </c>
      <c r="J16" s="267">
        <v>749.25</v>
      </c>
      <c r="K16" s="69">
        <v>752.2</v>
      </c>
      <c r="L16" s="136">
        <f t="shared" si="0"/>
        <v>-2.9500000000000455</v>
      </c>
      <c r="M16" s="311">
        <f t="shared" si="1"/>
        <v>-0.3921829300717955</v>
      </c>
      <c r="N16" s="78">
        <f>Margins!B16</f>
        <v>350</v>
      </c>
      <c r="O16" s="25">
        <f t="shared" si="2"/>
        <v>0</v>
      </c>
      <c r="P16" s="25">
        <f t="shared" si="3"/>
        <v>0</v>
      </c>
    </row>
    <row r="17" spans="1:16" ht="13.5">
      <c r="A17" s="196" t="s">
        <v>193</v>
      </c>
      <c r="B17" s="173">
        <v>13570</v>
      </c>
      <c r="C17" s="307">
        <v>1.46</v>
      </c>
      <c r="D17" s="173">
        <v>226</v>
      </c>
      <c r="E17" s="307">
        <v>0.25</v>
      </c>
      <c r="F17" s="173">
        <v>16</v>
      </c>
      <c r="G17" s="307">
        <v>0.78</v>
      </c>
      <c r="H17" s="173">
        <v>13812</v>
      </c>
      <c r="I17" s="308">
        <v>1.42</v>
      </c>
      <c r="J17" s="267">
        <v>3060.8</v>
      </c>
      <c r="K17" s="69">
        <v>3009.75</v>
      </c>
      <c r="L17" s="136">
        <f t="shared" si="0"/>
        <v>51.05000000000018</v>
      </c>
      <c r="M17" s="311">
        <f t="shared" si="1"/>
        <v>1.6961541656283805</v>
      </c>
      <c r="N17" s="78">
        <f>Margins!B17</f>
        <v>100</v>
      </c>
      <c r="O17" s="25">
        <f t="shared" si="2"/>
        <v>22600</v>
      </c>
      <c r="P17" s="25">
        <f t="shared" si="3"/>
        <v>1600</v>
      </c>
    </row>
    <row r="18" spans="1:16" ht="13.5">
      <c r="A18" s="196" t="s">
        <v>284</v>
      </c>
      <c r="B18" s="173">
        <v>3583</v>
      </c>
      <c r="C18" s="307">
        <v>0.71</v>
      </c>
      <c r="D18" s="173">
        <v>135</v>
      </c>
      <c r="E18" s="307">
        <v>0.55</v>
      </c>
      <c r="F18" s="173">
        <v>11</v>
      </c>
      <c r="G18" s="307">
        <v>10</v>
      </c>
      <c r="H18" s="173">
        <v>3729</v>
      </c>
      <c r="I18" s="308">
        <v>0.7</v>
      </c>
      <c r="J18" s="267">
        <v>142.85</v>
      </c>
      <c r="K18" s="69">
        <v>152.85</v>
      </c>
      <c r="L18" s="136">
        <f t="shared" si="0"/>
        <v>-10</v>
      </c>
      <c r="M18" s="311">
        <f t="shared" si="1"/>
        <v>-6.542361792607132</v>
      </c>
      <c r="N18" s="78">
        <f>Margins!B18</f>
        <v>950</v>
      </c>
      <c r="O18" s="25">
        <f t="shared" si="2"/>
        <v>128250</v>
      </c>
      <c r="P18" s="25">
        <f t="shared" si="3"/>
        <v>10450</v>
      </c>
    </row>
    <row r="19" spans="1:18" s="301" customFormat="1" ht="13.5">
      <c r="A19" s="196" t="s">
        <v>285</v>
      </c>
      <c r="B19" s="173">
        <v>1698</v>
      </c>
      <c r="C19" s="307">
        <v>-0.16</v>
      </c>
      <c r="D19" s="173">
        <v>131</v>
      </c>
      <c r="E19" s="307">
        <v>-0.06</v>
      </c>
      <c r="F19" s="173">
        <v>21</v>
      </c>
      <c r="G19" s="307">
        <v>-0.3</v>
      </c>
      <c r="H19" s="173">
        <v>1850</v>
      </c>
      <c r="I19" s="308">
        <v>-0.16</v>
      </c>
      <c r="J19" s="267">
        <v>61.2</v>
      </c>
      <c r="K19" s="69">
        <v>64.2</v>
      </c>
      <c r="L19" s="136">
        <f t="shared" si="0"/>
        <v>-3</v>
      </c>
      <c r="M19" s="311">
        <f t="shared" si="1"/>
        <v>-4.672897196261682</v>
      </c>
      <c r="N19" s="78">
        <f>Margins!B19</f>
        <v>2400</v>
      </c>
      <c r="O19" s="25">
        <f t="shared" si="2"/>
        <v>314400</v>
      </c>
      <c r="P19" s="25">
        <f t="shared" si="3"/>
        <v>50400</v>
      </c>
      <c r="R19" s="14"/>
    </row>
    <row r="20" spans="1:18" s="301" customFormat="1" ht="13.5">
      <c r="A20" s="196" t="s">
        <v>76</v>
      </c>
      <c r="B20" s="173">
        <v>794</v>
      </c>
      <c r="C20" s="307">
        <v>-0.36</v>
      </c>
      <c r="D20" s="173">
        <v>20</v>
      </c>
      <c r="E20" s="307">
        <v>-0.44</v>
      </c>
      <c r="F20" s="173">
        <v>0</v>
      </c>
      <c r="G20" s="307">
        <v>0</v>
      </c>
      <c r="H20" s="173">
        <v>814</v>
      </c>
      <c r="I20" s="308">
        <v>-0.36</v>
      </c>
      <c r="J20" s="267">
        <v>239.15</v>
      </c>
      <c r="K20" s="69">
        <v>241.5</v>
      </c>
      <c r="L20" s="136">
        <f t="shared" si="0"/>
        <v>-2.3499999999999943</v>
      </c>
      <c r="M20" s="311">
        <f t="shared" si="1"/>
        <v>-0.9730848861283621</v>
      </c>
      <c r="N20" s="78">
        <f>Margins!B20</f>
        <v>1400</v>
      </c>
      <c r="O20" s="25">
        <f t="shared" si="2"/>
        <v>28000</v>
      </c>
      <c r="P20" s="25">
        <f t="shared" si="3"/>
        <v>0</v>
      </c>
      <c r="R20" s="14"/>
    </row>
    <row r="21" spans="1:16" ht="13.5">
      <c r="A21" s="196" t="s">
        <v>77</v>
      </c>
      <c r="B21" s="173">
        <v>1490</v>
      </c>
      <c r="C21" s="307">
        <v>0.74</v>
      </c>
      <c r="D21" s="173">
        <v>32</v>
      </c>
      <c r="E21" s="307">
        <v>5.4</v>
      </c>
      <c r="F21" s="173">
        <v>6</v>
      </c>
      <c r="G21" s="307">
        <v>5</v>
      </c>
      <c r="H21" s="173">
        <v>1528</v>
      </c>
      <c r="I21" s="308">
        <v>0.77</v>
      </c>
      <c r="J21" s="267">
        <v>187.35</v>
      </c>
      <c r="K21" s="69">
        <v>192.3</v>
      </c>
      <c r="L21" s="136">
        <f t="shared" si="0"/>
        <v>-4.950000000000017</v>
      </c>
      <c r="M21" s="311">
        <f t="shared" si="1"/>
        <v>-2.5741029641185733</v>
      </c>
      <c r="N21" s="78">
        <f>Margins!B21</f>
        <v>3800</v>
      </c>
      <c r="O21" s="25">
        <f t="shared" si="2"/>
        <v>121600</v>
      </c>
      <c r="P21" s="25">
        <f t="shared" si="3"/>
        <v>22800</v>
      </c>
    </row>
    <row r="22" spans="1:18" ht="13.5">
      <c r="A22" s="196" t="s">
        <v>286</v>
      </c>
      <c r="B22" s="321">
        <v>782</v>
      </c>
      <c r="C22" s="330">
        <v>-0.07</v>
      </c>
      <c r="D22" s="173">
        <v>1</v>
      </c>
      <c r="E22" s="307">
        <v>-0.86</v>
      </c>
      <c r="F22" s="173">
        <v>0</v>
      </c>
      <c r="G22" s="307">
        <v>0</v>
      </c>
      <c r="H22" s="173">
        <v>783</v>
      </c>
      <c r="I22" s="308">
        <v>-0.08</v>
      </c>
      <c r="J22" s="267">
        <v>215.65</v>
      </c>
      <c r="K22" s="69">
        <v>218.5</v>
      </c>
      <c r="L22" s="136">
        <f t="shared" si="0"/>
        <v>-2.8499999999999943</v>
      </c>
      <c r="M22" s="311">
        <f t="shared" si="1"/>
        <v>-1.3043478260869539</v>
      </c>
      <c r="N22" s="78">
        <f>Margins!B22</f>
        <v>1050</v>
      </c>
      <c r="O22" s="25">
        <f t="shared" si="2"/>
        <v>1050</v>
      </c>
      <c r="P22" s="25">
        <f t="shared" si="3"/>
        <v>0</v>
      </c>
      <c r="R22" s="25"/>
    </row>
    <row r="23" spans="1:18" ht="13.5">
      <c r="A23" s="196" t="s">
        <v>34</v>
      </c>
      <c r="B23" s="321">
        <v>2726</v>
      </c>
      <c r="C23" s="330">
        <v>-0.65</v>
      </c>
      <c r="D23" s="173">
        <v>0</v>
      </c>
      <c r="E23" s="307">
        <v>0</v>
      </c>
      <c r="F23" s="173">
        <v>0</v>
      </c>
      <c r="G23" s="307">
        <v>0</v>
      </c>
      <c r="H23" s="173">
        <v>2726</v>
      </c>
      <c r="I23" s="308">
        <v>-0.65</v>
      </c>
      <c r="J23" s="267">
        <v>1596.7</v>
      </c>
      <c r="K23" s="69">
        <v>1676.6</v>
      </c>
      <c r="L23" s="136">
        <f t="shared" si="0"/>
        <v>-79.89999999999986</v>
      </c>
      <c r="M23" s="311">
        <f t="shared" si="1"/>
        <v>-4.765597041631866</v>
      </c>
      <c r="N23" s="78">
        <f>Margins!B23</f>
        <v>275</v>
      </c>
      <c r="O23" s="25">
        <f t="shared" si="2"/>
        <v>0</v>
      </c>
      <c r="P23" s="25">
        <f t="shared" si="3"/>
        <v>0</v>
      </c>
      <c r="R23" s="25"/>
    </row>
    <row r="24" spans="1:16" ht="13.5">
      <c r="A24" s="196" t="s">
        <v>287</v>
      </c>
      <c r="B24" s="173">
        <v>1838</v>
      </c>
      <c r="C24" s="307">
        <v>-0.79</v>
      </c>
      <c r="D24" s="173">
        <v>14</v>
      </c>
      <c r="E24" s="307">
        <v>0</v>
      </c>
      <c r="F24" s="173">
        <v>0</v>
      </c>
      <c r="G24" s="307">
        <v>0</v>
      </c>
      <c r="H24" s="173">
        <v>1852</v>
      </c>
      <c r="I24" s="308">
        <v>-0.79</v>
      </c>
      <c r="J24" s="267">
        <v>1178.7</v>
      </c>
      <c r="K24" s="69">
        <v>1218.05</v>
      </c>
      <c r="L24" s="136">
        <f t="shared" si="0"/>
        <v>-39.34999999999991</v>
      </c>
      <c r="M24" s="311">
        <f t="shared" si="1"/>
        <v>-3.230573457575626</v>
      </c>
      <c r="N24" s="78">
        <f>Margins!B24</f>
        <v>250</v>
      </c>
      <c r="O24" s="25">
        <f t="shared" si="2"/>
        <v>3500</v>
      </c>
      <c r="P24" s="25">
        <f t="shared" si="3"/>
        <v>0</v>
      </c>
    </row>
    <row r="25" spans="1:16" ht="13.5">
      <c r="A25" s="196" t="s">
        <v>137</v>
      </c>
      <c r="B25" s="173">
        <v>6263</v>
      </c>
      <c r="C25" s="307">
        <v>1.5</v>
      </c>
      <c r="D25" s="173">
        <v>15</v>
      </c>
      <c r="E25" s="307">
        <v>4</v>
      </c>
      <c r="F25" s="173">
        <v>3</v>
      </c>
      <c r="G25" s="307">
        <v>2</v>
      </c>
      <c r="H25" s="173">
        <v>6281</v>
      </c>
      <c r="I25" s="308">
        <v>1.5</v>
      </c>
      <c r="J25" s="267">
        <v>352.75</v>
      </c>
      <c r="K25" s="69">
        <v>362</v>
      </c>
      <c r="L25" s="136">
        <f t="shared" si="0"/>
        <v>-9.25</v>
      </c>
      <c r="M25" s="311">
        <f t="shared" si="1"/>
        <v>-2.5552486187845305</v>
      </c>
      <c r="N25" s="78">
        <f>Margins!B25</f>
        <v>1000</v>
      </c>
      <c r="O25" s="25">
        <f t="shared" si="2"/>
        <v>15000</v>
      </c>
      <c r="P25" s="25">
        <f t="shared" si="3"/>
        <v>3000</v>
      </c>
    </row>
    <row r="26" spans="1:16" ht="13.5">
      <c r="A26" s="196" t="s">
        <v>233</v>
      </c>
      <c r="B26" s="173">
        <v>5334</v>
      </c>
      <c r="C26" s="307">
        <v>0.15</v>
      </c>
      <c r="D26" s="173">
        <v>80</v>
      </c>
      <c r="E26" s="307">
        <v>0.27</v>
      </c>
      <c r="F26" s="173">
        <v>18</v>
      </c>
      <c r="G26" s="307">
        <v>2.6</v>
      </c>
      <c r="H26" s="173">
        <v>5432</v>
      </c>
      <c r="I26" s="308">
        <v>0.16</v>
      </c>
      <c r="J26" s="267">
        <v>752</v>
      </c>
      <c r="K26" s="69">
        <v>766.65</v>
      </c>
      <c r="L26" s="136">
        <f t="shared" si="0"/>
        <v>-14.649999999999977</v>
      </c>
      <c r="M26" s="311">
        <f t="shared" si="1"/>
        <v>-1.9109111067631877</v>
      </c>
      <c r="N26" s="78">
        <f>Margins!B26</f>
        <v>1000</v>
      </c>
      <c r="O26" s="25">
        <f t="shared" si="2"/>
        <v>80000</v>
      </c>
      <c r="P26" s="25">
        <f t="shared" si="3"/>
        <v>18000</v>
      </c>
    </row>
    <row r="27" spans="1:18" ht="13.5">
      <c r="A27" s="196" t="s">
        <v>1</v>
      </c>
      <c r="B27" s="321">
        <v>4907</v>
      </c>
      <c r="C27" s="330">
        <v>-0.63</v>
      </c>
      <c r="D27" s="173">
        <v>99</v>
      </c>
      <c r="E27" s="307">
        <v>-0.39</v>
      </c>
      <c r="F27" s="173">
        <v>1</v>
      </c>
      <c r="G27" s="307">
        <v>-0.67</v>
      </c>
      <c r="H27" s="173">
        <v>5007</v>
      </c>
      <c r="I27" s="308">
        <v>-0.62</v>
      </c>
      <c r="J27" s="267">
        <v>2505.9</v>
      </c>
      <c r="K27" s="69">
        <v>2509.55</v>
      </c>
      <c r="L27" s="136">
        <f t="shared" si="0"/>
        <v>-3.650000000000091</v>
      </c>
      <c r="M27" s="311">
        <f t="shared" si="1"/>
        <v>-0.14544440238290096</v>
      </c>
      <c r="N27" s="78">
        <f>Margins!B27</f>
        <v>150</v>
      </c>
      <c r="O27" s="25">
        <f t="shared" si="2"/>
        <v>14850</v>
      </c>
      <c r="P27" s="25">
        <f t="shared" si="3"/>
        <v>150</v>
      </c>
      <c r="R27" s="25"/>
    </row>
    <row r="28" spans="1:18" ht="13.5">
      <c r="A28" s="196" t="s">
        <v>158</v>
      </c>
      <c r="B28" s="321">
        <v>229</v>
      </c>
      <c r="C28" s="330">
        <v>-0.1</v>
      </c>
      <c r="D28" s="173">
        <v>4</v>
      </c>
      <c r="E28" s="307">
        <v>-0.43</v>
      </c>
      <c r="F28" s="173">
        <v>0</v>
      </c>
      <c r="G28" s="307">
        <v>-1</v>
      </c>
      <c r="H28" s="173">
        <v>233</v>
      </c>
      <c r="I28" s="308">
        <v>-0.12</v>
      </c>
      <c r="J28" s="267">
        <v>119.2</v>
      </c>
      <c r="K28" s="69">
        <v>121.45</v>
      </c>
      <c r="L28" s="136">
        <f t="shared" si="0"/>
        <v>-2.25</v>
      </c>
      <c r="M28" s="311">
        <f t="shared" si="1"/>
        <v>-1.8526142445450804</v>
      </c>
      <c r="N28" s="78">
        <f>Margins!B28</f>
        <v>1900</v>
      </c>
      <c r="O28" s="25">
        <f t="shared" si="2"/>
        <v>7600</v>
      </c>
      <c r="P28" s="25">
        <f t="shared" si="3"/>
        <v>0</v>
      </c>
      <c r="R28" s="25"/>
    </row>
    <row r="29" spans="1:16" ht="13.5">
      <c r="A29" s="196" t="s">
        <v>288</v>
      </c>
      <c r="B29" s="173">
        <v>844</v>
      </c>
      <c r="C29" s="307">
        <v>-0.13</v>
      </c>
      <c r="D29" s="173">
        <v>0</v>
      </c>
      <c r="E29" s="307">
        <v>0</v>
      </c>
      <c r="F29" s="173">
        <v>0</v>
      </c>
      <c r="G29" s="307">
        <v>0</v>
      </c>
      <c r="H29" s="173">
        <v>844</v>
      </c>
      <c r="I29" s="308">
        <v>-0.13</v>
      </c>
      <c r="J29" s="267">
        <v>642.75</v>
      </c>
      <c r="K29" s="69">
        <v>653.05</v>
      </c>
      <c r="L29" s="136">
        <f t="shared" si="0"/>
        <v>-10.299999999999955</v>
      </c>
      <c r="M29" s="311">
        <f t="shared" si="1"/>
        <v>-1.5772146083760745</v>
      </c>
      <c r="N29" s="78">
        <f>Margins!B29</f>
        <v>300</v>
      </c>
      <c r="O29" s="25">
        <f t="shared" si="2"/>
        <v>0</v>
      </c>
      <c r="P29" s="25">
        <f t="shared" si="3"/>
        <v>0</v>
      </c>
    </row>
    <row r="30" spans="1:16" ht="13.5">
      <c r="A30" s="196" t="s">
        <v>159</v>
      </c>
      <c r="B30" s="173">
        <v>52</v>
      </c>
      <c r="C30" s="307">
        <v>0.58</v>
      </c>
      <c r="D30" s="173">
        <v>9</v>
      </c>
      <c r="E30" s="307">
        <v>1.25</v>
      </c>
      <c r="F30" s="173">
        <v>0</v>
      </c>
      <c r="G30" s="307">
        <v>0</v>
      </c>
      <c r="H30" s="173">
        <v>61</v>
      </c>
      <c r="I30" s="308">
        <v>0.65</v>
      </c>
      <c r="J30" s="267">
        <v>47.15</v>
      </c>
      <c r="K30" s="69">
        <v>48.35</v>
      </c>
      <c r="L30" s="136">
        <f t="shared" si="0"/>
        <v>-1.2000000000000028</v>
      </c>
      <c r="M30" s="311">
        <f t="shared" si="1"/>
        <v>-2.4819027921406467</v>
      </c>
      <c r="N30" s="78">
        <f>Margins!B30</f>
        <v>4500</v>
      </c>
      <c r="O30" s="25">
        <f t="shared" si="2"/>
        <v>40500</v>
      </c>
      <c r="P30" s="25">
        <f t="shared" si="3"/>
        <v>0</v>
      </c>
    </row>
    <row r="31" spans="1:18" ht="13.5">
      <c r="A31" s="196" t="s">
        <v>2</v>
      </c>
      <c r="B31" s="321">
        <v>264</v>
      </c>
      <c r="C31" s="330">
        <v>-0.12</v>
      </c>
      <c r="D31" s="173">
        <v>4</v>
      </c>
      <c r="E31" s="307">
        <v>-0.5</v>
      </c>
      <c r="F31" s="173">
        <v>0</v>
      </c>
      <c r="G31" s="307">
        <v>0</v>
      </c>
      <c r="H31" s="173">
        <v>268</v>
      </c>
      <c r="I31" s="308">
        <v>-0.13</v>
      </c>
      <c r="J31" s="267">
        <v>344.2</v>
      </c>
      <c r="K31" s="69">
        <v>349.6</v>
      </c>
      <c r="L31" s="136">
        <f t="shared" si="0"/>
        <v>-5.400000000000034</v>
      </c>
      <c r="M31" s="311">
        <f t="shared" si="1"/>
        <v>-1.5446224256293002</v>
      </c>
      <c r="N31" s="78">
        <f>Margins!B31</f>
        <v>1100</v>
      </c>
      <c r="O31" s="25">
        <f t="shared" si="2"/>
        <v>4400</v>
      </c>
      <c r="P31" s="25">
        <f t="shared" si="3"/>
        <v>0</v>
      </c>
      <c r="R31" s="25"/>
    </row>
    <row r="32" spans="1:18" ht="13.5">
      <c r="A32" s="196" t="s">
        <v>395</v>
      </c>
      <c r="B32" s="321">
        <v>1501</v>
      </c>
      <c r="C32" s="330">
        <v>0.54</v>
      </c>
      <c r="D32" s="173">
        <v>144</v>
      </c>
      <c r="E32" s="307">
        <v>1.03</v>
      </c>
      <c r="F32" s="173">
        <v>10</v>
      </c>
      <c r="G32" s="307">
        <v>-0.09</v>
      </c>
      <c r="H32" s="173">
        <v>1655</v>
      </c>
      <c r="I32" s="308">
        <v>0.56</v>
      </c>
      <c r="J32" s="267">
        <v>138.75</v>
      </c>
      <c r="K32" s="69">
        <v>143.15</v>
      </c>
      <c r="L32" s="136">
        <f t="shared" si="0"/>
        <v>-4.400000000000006</v>
      </c>
      <c r="M32" s="311">
        <f t="shared" si="1"/>
        <v>-3.0736989172197036</v>
      </c>
      <c r="N32" s="78">
        <f>Margins!B32</f>
        <v>1250</v>
      </c>
      <c r="O32" s="25">
        <f t="shared" si="2"/>
        <v>180000</v>
      </c>
      <c r="P32" s="25">
        <f t="shared" si="3"/>
        <v>12500</v>
      </c>
      <c r="R32" s="25"/>
    </row>
    <row r="33" spans="1:16" ht="13.5">
      <c r="A33" s="196" t="s">
        <v>78</v>
      </c>
      <c r="B33" s="173">
        <v>1152</v>
      </c>
      <c r="C33" s="307">
        <v>0.64</v>
      </c>
      <c r="D33" s="173">
        <v>20</v>
      </c>
      <c r="E33" s="307">
        <v>0</v>
      </c>
      <c r="F33" s="173">
        <v>5</v>
      </c>
      <c r="G33" s="307">
        <v>0</v>
      </c>
      <c r="H33" s="173">
        <v>1177</v>
      </c>
      <c r="I33" s="308">
        <v>0.68</v>
      </c>
      <c r="J33" s="267">
        <v>232.45</v>
      </c>
      <c r="K33" s="69">
        <v>239.05</v>
      </c>
      <c r="L33" s="136">
        <f t="shared" si="0"/>
        <v>-6.600000000000023</v>
      </c>
      <c r="M33" s="311">
        <f t="shared" si="1"/>
        <v>-2.7609286760092124</v>
      </c>
      <c r="N33" s="78">
        <f>Margins!B33</f>
        <v>1600</v>
      </c>
      <c r="O33" s="25">
        <f t="shared" si="2"/>
        <v>32000</v>
      </c>
      <c r="P33" s="25">
        <f t="shared" si="3"/>
        <v>8000</v>
      </c>
    </row>
    <row r="34" spans="1:16" ht="13.5">
      <c r="A34" s="196" t="s">
        <v>138</v>
      </c>
      <c r="B34" s="173">
        <v>3451</v>
      </c>
      <c r="C34" s="307">
        <v>0.39</v>
      </c>
      <c r="D34" s="173">
        <v>29</v>
      </c>
      <c r="E34" s="307">
        <v>1.23</v>
      </c>
      <c r="F34" s="173">
        <v>1</v>
      </c>
      <c r="G34" s="307">
        <v>-0.5</v>
      </c>
      <c r="H34" s="173">
        <v>3481</v>
      </c>
      <c r="I34" s="308">
        <v>0.39</v>
      </c>
      <c r="J34" s="267">
        <v>632.8</v>
      </c>
      <c r="K34" s="69">
        <v>670.7</v>
      </c>
      <c r="L34" s="136">
        <f t="shared" si="0"/>
        <v>-37.90000000000009</v>
      </c>
      <c r="M34" s="311">
        <f t="shared" si="1"/>
        <v>-5.650812583867614</v>
      </c>
      <c r="N34" s="78">
        <f>Margins!B34</f>
        <v>850</v>
      </c>
      <c r="O34" s="25">
        <f t="shared" si="2"/>
        <v>24650</v>
      </c>
      <c r="P34" s="25">
        <f t="shared" si="3"/>
        <v>850</v>
      </c>
    </row>
    <row r="35" spans="1:18" ht="13.5">
      <c r="A35" s="196" t="s">
        <v>160</v>
      </c>
      <c r="B35" s="321">
        <v>212</v>
      </c>
      <c r="C35" s="330">
        <v>-0.18</v>
      </c>
      <c r="D35" s="173">
        <v>0</v>
      </c>
      <c r="E35" s="307">
        <v>0</v>
      </c>
      <c r="F35" s="173">
        <v>0</v>
      </c>
      <c r="G35" s="307">
        <v>0</v>
      </c>
      <c r="H35" s="173">
        <v>212</v>
      </c>
      <c r="I35" s="308">
        <v>-0.18</v>
      </c>
      <c r="J35" s="267">
        <v>360.1</v>
      </c>
      <c r="K35" s="69">
        <v>367.55</v>
      </c>
      <c r="L35" s="136">
        <f t="shared" si="0"/>
        <v>-7.449999999999989</v>
      </c>
      <c r="M35" s="311">
        <f t="shared" si="1"/>
        <v>-2.0269351108692666</v>
      </c>
      <c r="N35" s="78">
        <f>Margins!B35</f>
        <v>1100</v>
      </c>
      <c r="O35" s="25">
        <f t="shared" si="2"/>
        <v>0</v>
      </c>
      <c r="P35" s="25">
        <f t="shared" si="3"/>
        <v>0</v>
      </c>
      <c r="R35" s="25"/>
    </row>
    <row r="36" spans="1:16" ht="13.5">
      <c r="A36" s="196" t="s">
        <v>161</v>
      </c>
      <c r="B36" s="173">
        <v>117</v>
      </c>
      <c r="C36" s="307">
        <v>-0.33</v>
      </c>
      <c r="D36" s="173">
        <v>27</v>
      </c>
      <c r="E36" s="307">
        <v>-0.18</v>
      </c>
      <c r="F36" s="173">
        <v>1</v>
      </c>
      <c r="G36" s="307">
        <v>0</v>
      </c>
      <c r="H36" s="173">
        <v>145</v>
      </c>
      <c r="I36" s="308">
        <v>-0.3</v>
      </c>
      <c r="J36" s="267">
        <v>36.85</v>
      </c>
      <c r="K36" s="69">
        <v>37.2</v>
      </c>
      <c r="L36" s="136">
        <f t="shared" si="0"/>
        <v>-0.3500000000000014</v>
      </c>
      <c r="M36" s="311">
        <f t="shared" si="1"/>
        <v>-0.9408602150537672</v>
      </c>
      <c r="N36" s="78">
        <f>Margins!B36</f>
        <v>6950</v>
      </c>
      <c r="O36" s="25">
        <f t="shared" si="2"/>
        <v>187650</v>
      </c>
      <c r="P36" s="25">
        <f t="shared" si="3"/>
        <v>6950</v>
      </c>
    </row>
    <row r="37" spans="1:16" ht="13.5">
      <c r="A37" s="196" t="s">
        <v>399</v>
      </c>
      <c r="B37" s="173">
        <v>6</v>
      </c>
      <c r="C37" s="307">
        <v>0.5</v>
      </c>
      <c r="D37" s="173">
        <v>0</v>
      </c>
      <c r="E37" s="307">
        <v>0</v>
      </c>
      <c r="F37" s="173">
        <v>0</v>
      </c>
      <c r="G37" s="307">
        <v>0</v>
      </c>
      <c r="H37" s="173">
        <v>6</v>
      </c>
      <c r="I37" s="308">
        <v>0.5</v>
      </c>
      <c r="J37" s="267">
        <v>206.25</v>
      </c>
      <c r="K37" s="69">
        <v>210</v>
      </c>
      <c r="L37" s="136">
        <f t="shared" si="0"/>
        <v>-3.75</v>
      </c>
      <c r="M37" s="311">
        <f t="shared" si="1"/>
        <v>-1.7857142857142856</v>
      </c>
      <c r="N37" s="78">
        <f>Margins!B37</f>
        <v>900</v>
      </c>
      <c r="O37" s="25">
        <f t="shared" si="2"/>
        <v>0</v>
      </c>
      <c r="P37" s="25">
        <f t="shared" si="3"/>
        <v>0</v>
      </c>
    </row>
    <row r="38" spans="1:18" ht="13.5">
      <c r="A38" s="196" t="s">
        <v>3</v>
      </c>
      <c r="B38" s="321">
        <v>557</v>
      </c>
      <c r="C38" s="330">
        <v>-0.43</v>
      </c>
      <c r="D38" s="173">
        <v>6</v>
      </c>
      <c r="E38" s="307">
        <v>-0.78</v>
      </c>
      <c r="F38" s="173">
        <v>12</v>
      </c>
      <c r="G38" s="307">
        <v>1.4</v>
      </c>
      <c r="H38" s="173">
        <v>575</v>
      </c>
      <c r="I38" s="308">
        <v>-0.43</v>
      </c>
      <c r="J38" s="267">
        <v>252.5</v>
      </c>
      <c r="K38" s="69">
        <v>257.1</v>
      </c>
      <c r="L38" s="136">
        <f t="shared" si="0"/>
        <v>-4.600000000000023</v>
      </c>
      <c r="M38" s="311">
        <f t="shared" si="1"/>
        <v>-1.789187086736687</v>
      </c>
      <c r="N38" s="78">
        <f>Margins!B38</f>
        <v>1250</v>
      </c>
      <c r="O38" s="25">
        <f t="shared" si="2"/>
        <v>7500</v>
      </c>
      <c r="P38" s="25">
        <f t="shared" si="3"/>
        <v>15000</v>
      </c>
      <c r="R38" s="25"/>
    </row>
    <row r="39" spans="1:18" ht="13.5">
      <c r="A39" s="196" t="s">
        <v>219</v>
      </c>
      <c r="B39" s="321">
        <v>917</v>
      </c>
      <c r="C39" s="330">
        <v>0.12</v>
      </c>
      <c r="D39" s="173">
        <v>0</v>
      </c>
      <c r="E39" s="307">
        <v>-1</v>
      </c>
      <c r="F39" s="173">
        <v>0</v>
      </c>
      <c r="G39" s="307">
        <v>-1</v>
      </c>
      <c r="H39" s="173">
        <v>917</v>
      </c>
      <c r="I39" s="308">
        <v>0.09</v>
      </c>
      <c r="J39" s="267">
        <v>344.05</v>
      </c>
      <c r="K39" s="69">
        <v>342.3</v>
      </c>
      <c r="L39" s="136">
        <f t="shared" si="0"/>
        <v>1.75</v>
      </c>
      <c r="M39" s="311">
        <f t="shared" si="1"/>
        <v>0.5112474437627811</v>
      </c>
      <c r="N39" s="78">
        <f>Margins!B39</f>
        <v>525</v>
      </c>
      <c r="O39" s="25">
        <f t="shared" si="2"/>
        <v>0</v>
      </c>
      <c r="P39" s="25">
        <f t="shared" si="3"/>
        <v>0</v>
      </c>
      <c r="R39" s="25"/>
    </row>
    <row r="40" spans="1:18" ht="13.5">
      <c r="A40" s="196" t="s">
        <v>162</v>
      </c>
      <c r="B40" s="321">
        <v>179</v>
      </c>
      <c r="C40" s="330">
        <v>0.29</v>
      </c>
      <c r="D40" s="173">
        <v>0</v>
      </c>
      <c r="E40" s="307">
        <v>0</v>
      </c>
      <c r="F40" s="173">
        <v>0</v>
      </c>
      <c r="G40" s="307">
        <v>0</v>
      </c>
      <c r="H40" s="173">
        <v>179</v>
      </c>
      <c r="I40" s="308">
        <v>0.29</v>
      </c>
      <c r="J40" s="267">
        <v>301.9</v>
      </c>
      <c r="K40" s="69">
        <v>306.55</v>
      </c>
      <c r="L40" s="136">
        <f t="shared" si="0"/>
        <v>-4.650000000000034</v>
      </c>
      <c r="M40" s="311">
        <f t="shared" si="1"/>
        <v>-1.5168814222802263</v>
      </c>
      <c r="N40" s="78">
        <f>Margins!B40</f>
        <v>1200</v>
      </c>
      <c r="O40" s="25">
        <f t="shared" si="2"/>
        <v>0</v>
      </c>
      <c r="P40" s="25">
        <f t="shared" si="3"/>
        <v>0</v>
      </c>
      <c r="R40" s="25"/>
    </row>
    <row r="41" spans="1:16" ht="13.5">
      <c r="A41" s="196" t="s">
        <v>289</v>
      </c>
      <c r="B41" s="173">
        <v>1170</v>
      </c>
      <c r="C41" s="307">
        <v>0.63</v>
      </c>
      <c r="D41" s="173">
        <v>0</v>
      </c>
      <c r="E41" s="307">
        <v>0</v>
      </c>
      <c r="F41" s="173">
        <v>0</v>
      </c>
      <c r="G41" s="307">
        <v>0</v>
      </c>
      <c r="H41" s="173">
        <v>1170</v>
      </c>
      <c r="I41" s="308">
        <v>0.63</v>
      </c>
      <c r="J41" s="267">
        <v>205.25</v>
      </c>
      <c r="K41" s="69">
        <v>203.6</v>
      </c>
      <c r="L41" s="136">
        <f t="shared" si="0"/>
        <v>1.6500000000000057</v>
      </c>
      <c r="M41" s="311">
        <f t="shared" si="1"/>
        <v>0.8104125736738731</v>
      </c>
      <c r="N41" s="78">
        <f>Margins!B41</f>
        <v>1000</v>
      </c>
      <c r="O41" s="25">
        <f t="shared" si="2"/>
        <v>0</v>
      </c>
      <c r="P41" s="25">
        <f t="shared" si="3"/>
        <v>0</v>
      </c>
    </row>
    <row r="42" spans="1:16" ht="13.5">
      <c r="A42" s="196" t="s">
        <v>183</v>
      </c>
      <c r="B42" s="173">
        <v>5291</v>
      </c>
      <c r="C42" s="307">
        <v>-0.4</v>
      </c>
      <c r="D42" s="173">
        <v>45</v>
      </c>
      <c r="E42" s="307">
        <v>-0.43</v>
      </c>
      <c r="F42" s="173">
        <v>2</v>
      </c>
      <c r="G42" s="307">
        <v>0</v>
      </c>
      <c r="H42" s="173">
        <v>5338</v>
      </c>
      <c r="I42" s="308">
        <v>-0.4</v>
      </c>
      <c r="J42" s="267">
        <v>287.8</v>
      </c>
      <c r="K42" s="69">
        <v>300.6</v>
      </c>
      <c r="L42" s="136">
        <f t="shared" si="0"/>
        <v>-12.800000000000011</v>
      </c>
      <c r="M42" s="311">
        <f t="shared" si="1"/>
        <v>-4.2581503659348</v>
      </c>
      <c r="N42" s="78">
        <f>Margins!B42</f>
        <v>1900</v>
      </c>
      <c r="O42" s="25">
        <f t="shared" si="2"/>
        <v>85500</v>
      </c>
      <c r="P42" s="25">
        <f t="shared" si="3"/>
        <v>3800</v>
      </c>
    </row>
    <row r="43" spans="1:16" ht="13.5">
      <c r="A43" s="196" t="s">
        <v>220</v>
      </c>
      <c r="B43" s="173">
        <v>339</v>
      </c>
      <c r="C43" s="307">
        <v>-0.26</v>
      </c>
      <c r="D43" s="173">
        <v>7</v>
      </c>
      <c r="E43" s="307">
        <v>-0.68</v>
      </c>
      <c r="F43" s="173">
        <v>0</v>
      </c>
      <c r="G43" s="307">
        <v>-1</v>
      </c>
      <c r="H43" s="173">
        <v>346</v>
      </c>
      <c r="I43" s="308">
        <v>-0.3</v>
      </c>
      <c r="J43" s="267">
        <v>103.8</v>
      </c>
      <c r="K43" s="69">
        <v>104.7</v>
      </c>
      <c r="L43" s="136">
        <f t="shared" si="0"/>
        <v>-0.9000000000000057</v>
      </c>
      <c r="M43" s="311">
        <f t="shared" si="1"/>
        <v>-0.8595988538682002</v>
      </c>
      <c r="N43" s="78">
        <f>Margins!B43</f>
        <v>2700</v>
      </c>
      <c r="O43" s="25">
        <f t="shared" si="2"/>
        <v>18900</v>
      </c>
      <c r="P43" s="25">
        <f t="shared" si="3"/>
        <v>0</v>
      </c>
    </row>
    <row r="44" spans="1:16" ht="13.5">
      <c r="A44" s="196" t="s">
        <v>163</v>
      </c>
      <c r="B44" s="173">
        <v>2381</v>
      </c>
      <c r="C44" s="307">
        <v>0.27</v>
      </c>
      <c r="D44" s="173">
        <v>37</v>
      </c>
      <c r="E44" s="307">
        <v>17.5</v>
      </c>
      <c r="F44" s="173">
        <v>0</v>
      </c>
      <c r="G44" s="307">
        <v>0</v>
      </c>
      <c r="H44" s="173">
        <v>2418</v>
      </c>
      <c r="I44" s="308">
        <v>0.28</v>
      </c>
      <c r="J44" s="267">
        <v>3388.7</v>
      </c>
      <c r="K44" s="69">
        <v>3450.35</v>
      </c>
      <c r="L44" s="136">
        <f t="shared" si="0"/>
        <v>-61.65000000000009</v>
      </c>
      <c r="M44" s="311">
        <f t="shared" si="1"/>
        <v>-1.7867752546843099</v>
      </c>
      <c r="N44" s="78">
        <f>Margins!B44</f>
        <v>250</v>
      </c>
      <c r="O44" s="25">
        <f t="shared" si="2"/>
        <v>9250</v>
      </c>
      <c r="P44" s="25">
        <f t="shared" si="3"/>
        <v>0</v>
      </c>
    </row>
    <row r="45" spans="1:18" ht="13.5">
      <c r="A45" s="196" t="s">
        <v>194</v>
      </c>
      <c r="B45" s="173">
        <v>1445</v>
      </c>
      <c r="C45" s="307">
        <v>0.07</v>
      </c>
      <c r="D45" s="173">
        <v>16</v>
      </c>
      <c r="E45" s="307">
        <v>-0.11</v>
      </c>
      <c r="F45" s="173">
        <v>1</v>
      </c>
      <c r="G45" s="307">
        <v>0</v>
      </c>
      <c r="H45" s="173">
        <v>1462</v>
      </c>
      <c r="I45" s="308">
        <v>0.07</v>
      </c>
      <c r="J45" s="267">
        <v>731.65</v>
      </c>
      <c r="K45" s="69">
        <v>741.55</v>
      </c>
      <c r="L45" s="136">
        <f t="shared" si="0"/>
        <v>-9.899999999999977</v>
      </c>
      <c r="M45" s="311">
        <f t="shared" si="1"/>
        <v>-1.335041467197084</v>
      </c>
      <c r="N45" s="78">
        <f>Margins!B45</f>
        <v>400</v>
      </c>
      <c r="O45" s="25">
        <f t="shared" si="2"/>
        <v>6400</v>
      </c>
      <c r="P45" s="25">
        <f t="shared" si="3"/>
        <v>400</v>
      </c>
      <c r="R45" s="25"/>
    </row>
    <row r="46" spans="1:16" ht="13.5">
      <c r="A46" s="196" t="s">
        <v>221</v>
      </c>
      <c r="B46" s="173">
        <v>2622</v>
      </c>
      <c r="C46" s="307">
        <v>0.47</v>
      </c>
      <c r="D46" s="173">
        <v>55</v>
      </c>
      <c r="E46" s="307">
        <v>1.75</v>
      </c>
      <c r="F46" s="173">
        <v>7</v>
      </c>
      <c r="G46" s="307">
        <v>2.5</v>
      </c>
      <c r="H46" s="173">
        <v>2684</v>
      </c>
      <c r="I46" s="308">
        <v>0.48</v>
      </c>
      <c r="J46" s="267">
        <v>139.95</v>
      </c>
      <c r="K46" s="69">
        <v>149.45</v>
      </c>
      <c r="L46" s="136">
        <f t="shared" si="0"/>
        <v>-9.5</v>
      </c>
      <c r="M46" s="311">
        <f t="shared" si="1"/>
        <v>-6.356641017062563</v>
      </c>
      <c r="N46" s="78">
        <f>Margins!B46</f>
        <v>4800</v>
      </c>
      <c r="O46" s="25">
        <f t="shared" si="2"/>
        <v>264000</v>
      </c>
      <c r="P46" s="25">
        <f t="shared" si="3"/>
        <v>33600</v>
      </c>
    </row>
    <row r="47" spans="1:18" ht="13.5">
      <c r="A47" s="196" t="s">
        <v>164</v>
      </c>
      <c r="B47" s="173">
        <v>138</v>
      </c>
      <c r="C47" s="307">
        <v>0.94</v>
      </c>
      <c r="D47" s="173">
        <v>6</v>
      </c>
      <c r="E47" s="307">
        <v>-0.25</v>
      </c>
      <c r="F47" s="173">
        <v>1</v>
      </c>
      <c r="G47" s="307">
        <v>0</v>
      </c>
      <c r="H47" s="173">
        <v>145</v>
      </c>
      <c r="I47" s="308">
        <v>0.84</v>
      </c>
      <c r="J47" s="267">
        <v>56.35</v>
      </c>
      <c r="K47" s="69">
        <v>58.9</v>
      </c>
      <c r="L47" s="136">
        <f t="shared" si="0"/>
        <v>-2.549999999999997</v>
      </c>
      <c r="M47" s="311">
        <f t="shared" si="1"/>
        <v>-4.329371816638365</v>
      </c>
      <c r="N47" s="78">
        <f>Margins!B47</f>
        <v>5650</v>
      </c>
      <c r="O47" s="25">
        <f t="shared" si="2"/>
        <v>33900</v>
      </c>
      <c r="P47" s="25">
        <f t="shared" si="3"/>
        <v>5650</v>
      </c>
      <c r="R47" s="104"/>
    </row>
    <row r="48" spans="1:16" ht="13.5">
      <c r="A48" s="196" t="s">
        <v>165</v>
      </c>
      <c r="B48" s="173">
        <v>323</v>
      </c>
      <c r="C48" s="307">
        <v>-0.31</v>
      </c>
      <c r="D48" s="173">
        <v>1</v>
      </c>
      <c r="E48" s="307">
        <v>0</v>
      </c>
      <c r="F48" s="173">
        <v>0</v>
      </c>
      <c r="G48" s="307">
        <v>0</v>
      </c>
      <c r="H48" s="173">
        <v>324</v>
      </c>
      <c r="I48" s="308">
        <v>-0.31</v>
      </c>
      <c r="J48" s="267">
        <v>251.1</v>
      </c>
      <c r="K48" s="69">
        <v>261.15</v>
      </c>
      <c r="L48" s="136">
        <f t="shared" si="0"/>
        <v>-10.049999999999983</v>
      </c>
      <c r="M48" s="311">
        <f t="shared" si="1"/>
        <v>-3.8483630097644967</v>
      </c>
      <c r="N48" s="78">
        <f>Margins!B48</f>
        <v>1300</v>
      </c>
      <c r="O48" s="25">
        <f t="shared" si="2"/>
        <v>1300</v>
      </c>
      <c r="P48" s="25">
        <f t="shared" si="3"/>
        <v>0</v>
      </c>
    </row>
    <row r="49" spans="1:16" ht="13.5">
      <c r="A49" s="196" t="s">
        <v>89</v>
      </c>
      <c r="B49" s="173">
        <v>526</v>
      </c>
      <c r="C49" s="307">
        <v>-0.3</v>
      </c>
      <c r="D49" s="173">
        <v>16</v>
      </c>
      <c r="E49" s="307">
        <v>-0.45</v>
      </c>
      <c r="F49" s="173">
        <v>2</v>
      </c>
      <c r="G49" s="307">
        <v>1</v>
      </c>
      <c r="H49" s="173">
        <v>544</v>
      </c>
      <c r="I49" s="308">
        <v>-0.31</v>
      </c>
      <c r="J49" s="267">
        <v>294.3</v>
      </c>
      <c r="K49" s="69">
        <v>291.75</v>
      </c>
      <c r="L49" s="136">
        <f t="shared" si="0"/>
        <v>2.5500000000000114</v>
      </c>
      <c r="M49" s="311">
        <f t="shared" si="1"/>
        <v>0.8740359897172275</v>
      </c>
      <c r="N49" s="78">
        <f>Margins!B49</f>
        <v>1500</v>
      </c>
      <c r="O49" s="25">
        <f t="shared" si="2"/>
        <v>24000</v>
      </c>
      <c r="P49" s="25">
        <f t="shared" si="3"/>
        <v>3000</v>
      </c>
    </row>
    <row r="50" spans="1:16" ht="13.5">
      <c r="A50" s="196" t="s">
        <v>290</v>
      </c>
      <c r="B50" s="173">
        <v>678</v>
      </c>
      <c r="C50" s="307">
        <v>-0.27</v>
      </c>
      <c r="D50" s="173">
        <v>15</v>
      </c>
      <c r="E50" s="307">
        <v>1.14</v>
      </c>
      <c r="F50" s="173">
        <v>0</v>
      </c>
      <c r="G50" s="307">
        <v>0</v>
      </c>
      <c r="H50" s="173">
        <v>693</v>
      </c>
      <c r="I50" s="308">
        <v>-0.26</v>
      </c>
      <c r="J50" s="267">
        <v>185.9</v>
      </c>
      <c r="K50" s="69">
        <v>189.7</v>
      </c>
      <c r="L50" s="136">
        <f t="shared" si="0"/>
        <v>-3.799999999999983</v>
      </c>
      <c r="M50" s="311">
        <f t="shared" si="1"/>
        <v>-2.003162888771736</v>
      </c>
      <c r="N50" s="78">
        <f>Margins!B50</f>
        <v>1000</v>
      </c>
      <c r="O50" s="25">
        <f t="shared" si="2"/>
        <v>15000</v>
      </c>
      <c r="P50" s="25">
        <f t="shared" si="3"/>
        <v>0</v>
      </c>
    </row>
    <row r="51" spans="1:16" ht="13.5">
      <c r="A51" s="196" t="s">
        <v>272</v>
      </c>
      <c r="B51" s="173">
        <v>1826</v>
      </c>
      <c r="C51" s="307">
        <v>-0.32</v>
      </c>
      <c r="D51" s="173">
        <v>51</v>
      </c>
      <c r="E51" s="307">
        <v>-0.66</v>
      </c>
      <c r="F51" s="173">
        <v>0</v>
      </c>
      <c r="G51" s="307">
        <v>0</v>
      </c>
      <c r="H51" s="173">
        <v>1877</v>
      </c>
      <c r="I51" s="308">
        <v>-0.34</v>
      </c>
      <c r="J51" s="267">
        <v>211</v>
      </c>
      <c r="K51" s="69">
        <v>212.2</v>
      </c>
      <c r="L51" s="136">
        <f t="shared" si="0"/>
        <v>-1.1999999999999886</v>
      </c>
      <c r="M51" s="311">
        <f t="shared" si="1"/>
        <v>-0.5655042412818043</v>
      </c>
      <c r="N51" s="78">
        <f>Margins!B51</f>
        <v>1350</v>
      </c>
      <c r="O51" s="25">
        <f t="shared" si="2"/>
        <v>68850</v>
      </c>
      <c r="P51" s="25">
        <f t="shared" si="3"/>
        <v>0</v>
      </c>
    </row>
    <row r="52" spans="1:16" ht="13.5">
      <c r="A52" s="196" t="s">
        <v>222</v>
      </c>
      <c r="B52" s="173">
        <v>389</v>
      </c>
      <c r="C52" s="307">
        <v>0.02</v>
      </c>
      <c r="D52" s="173">
        <v>0</v>
      </c>
      <c r="E52" s="307">
        <v>0</v>
      </c>
      <c r="F52" s="173">
        <v>0</v>
      </c>
      <c r="G52" s="307">
        <v>0</v>
      </c>
      <c r="H52" s="173">
        <v>389</v>
      </c>
      <c r="I52" s="308">
        <v>0.02</v>
      </c>
      <c r="J52" s="267">
        <v>1165.1</v>
      </c>
      <c r="K52" s="69">
        <v>1172.8</v>
      </c>
      <c r="L52" s="136">
        <f t="shared" si="0"/>
        <v>-7.7000000000000455</v>
      </c>
      <c r="M52" s="311">
        <f t="shared" si="1"/>
        <v>-0.6565484311050517</v>
      </c>
      <c r="N52" s="78">
        <f>Margins!B52</f>
        <v>300</v>
      </c>
      <c r="O52" s="25">
        <f t="shared" si="2"/>
        <v>0</v>
      </c>
      <c r="P52" s="25">
        <f t="shared" si="3"/>
        <v>0</v>
      </c>
    </row>
    <row r="53" spans="1:16" ht="13.5">
      <c r="A53" s="196" t="s">
        <v>234</v>
      </c>
      <c r="B53" s="173">
        <v>8467</v>
      </c>
      <c r="C53" s="307">
        <v>-0.42</v>
      </c>
      <c r="D53" s="173">
        <v>76</v>
      </c>
      <c r="E53" s="307">
        <v>-0.61</v>
      </c>
      <c r="F53" s="173">
        <v>20</v>
      </c>
      <c r="G53" s="307">
        <v>-0.52</v>
      </c>
      <c r="H53" s="173">
        <v>8563</v>
      </c>
      <c r="I53" s="308">
        <v>-0.42</v>
      </c>
      <c r="J53" s="267">
        <v>417</v>
      </c>
      <c r="K53" s="69">
        <v>429.25</v>
      </c>
      <c r="L53" s="136">
        <f t="shared" si="0"/>
        <v>-12.25</v>
      </c>
      <c r="M53" s="311">
        <f t="shared" si="1"/>
        <v>-2.8538147932440303</v>
      </c>
      <c r="N53" s="78">
        <f>Margins!B53</f>
        <v>1000</v>
      </c>
      <c r="O53" s="25">
        <f t="shared" si="2"/>
        <v>76000</v>
      </c>
      <c r="P53" s="25">
        <f t="shared" si="3"/>
        <v>20000</v>
      </c>
    </row>
    <row r="54" spans="1:16" ht="13.5">
      <c r="A54" s="196" t="s">
        <v>166</v>
      </c>
      <c r="B54" s="173">
        <v>286</v>
      </c>
      <c r="C54" s="307">
        <v>0.16</v>
      </c>
      <c r="D54" s="173">
        <v>20</v>
      </c>
      <c r="E54" s="307">
        <v>1.5</v>
      </c>
      <c r="F54" s="173">
        <v>0</v>
      </c>
      <c r="G54" s="307">
        <v>-1</v>
      </c>
      <c r="H54" s="173">
        <v>306</v>
      </c>
      <c r="I54" s="308">
        <v>0.19</v>
      </c>
      <c r="J54" s="267">
        <v>105.65</v>
      </c>
      <c r="K54" s="69">
        <v>108.6</v>
      </c>
      <c r="L54" s="136">
        <f t="shared" si="0"/>
        <v>-2.9499999999999886</v>
      </c>
      <c r="M54" s="311">
        <f t="shared" si="1"/>
        <v>-2.7163904235727334</v>
      </c>
      <c r="N54" s="78">
        <f>Margins!B54</f>
        <v>2950</v>
      </c>
      <c r="O54" s="25">
        <f t="shared" si="2"/>
        <v>59000</v>
      </c>
      <c r="P54" s="25">
        <f t="shared" si="3"/>
        <v>0</v>
      </c>
    </row>
    <row r="55" spans="1:16" ht="13.5">
      <c r="A55" s="196" t="s">
        <v>223</v>
      </c>
      <c r="B55" s="173">
        <v>1109</v>
      </c>
      <c r="C55" s="307">
        <v>0.2</v>
      </c>
      <c r="D55" s="173">
        <v>0</v>
      </c>
      <c r="E55" s="307">
        <v>0</v>
      </c>
      <c r="F55" s="173">
        <v>0</v>
      </c>
      <c r="G55" s="307">
        <v>0</v>
      </c>
      <c r="H55" s="173">
        <v>1109</v>
      </c>
      <c r="I55" s="308">
        <v>0.2</v>
      </c>
      <c r="J55" s="267">
        <v>2842.3</v>
      </c>
      <c r="K55" s="69">
        <v>2853.1</v>
      </c>
      <c r="L55" s="136">
        <f t="shared" si="0"/>
        <v>-10.799999999999727</v>
      </c>
      <c r="M55" s="311">
        <f t="shared" si="1"/>
        <v>-0.37853562791348805</v>
      </c>
      <c r="N55" s="78">
        <f>Margins!B55</f>
        <v>175</v>
      </c>
      <c r="O55" s="25">
        <f t="shared" si="2"/>
        <v>0</v>
      </c>
      <c r="P55" s="25">
        <f t="shared" si="3"/>
        <v>0</v>
      </c>
    </row>
    <row r="56" spans="1:16" ht="13.5">
      <c r="A56" s="196" t="s">
        <v>291</v>
      </c>
      <c r="B56" s="173">
        <v>1302</v>
      </c>
      <c r="C56" s="307">
        <v>0.81</v>
      </c>
      <c r="D56" s="173">
        <v>141</v>
      </c>
      <c r="E56" s="307">
        <v>0.57</v>
      </c>
      <c r="F56" s="173">
        <v>4</v>
      </c>
      <c r="G56" s="307">
        <v>0</v>
      </c>
      <c r="H56" s="173">
        <v>1447</v>
      </c>
      <c r="I56" s="308">
        <v>0.78</v>
      </c>
      <c r="J56" s="267">
        <v>155.4</v>
      </c>
      <c r="K56" s="69">
        <v>154.5</v>
      </c>
      <c r="L56" s="136">
        <f t="shared" si="0"/>
        <v>0.9000000000000057</v>
      </c>
      <c r="M56" s="311">
        <f t="shared" si="1"/>
        <v>0.5825242718446638</v>
      </c>
      <c r="N56" s="78">
        <f>Margins!B56</f>
        <v>1500</v>
      </c>
      <c r="O56" s="25">
        <f t="shared" si="2"/>
        <v>211500</v>
      </c>
      <c r="P56" s="25">
        <f t="shared" si="3"/>
        <v>6000</v>
      </c>
    </row>
    <row r="57" spans="1:16" ht="13.5">
      <c r="A57" s="196" t="s">
        <v>292</v>
      </c>
      <c r="B57" s="173">
        <v>157</v>
      </c>
      <c r="C57" s="307">
        <v>-0.14</v>
      </c>
      <c r="D57" s="173">
        <v>0</v>
      </c>
      <c r="E57" s="307">
        <v>-1</v>
      </c>
      <c r="F57" s="173">
        <v>17</v>
      </c>
      <c r="G57" s="307">
        <v>0</v>
      </c>
      <c r="H57" s="173">
        <v>174</v>
      </c>
      <c r="I57" s="308">
        <v>-0.08</v>
      </c>
      <c r="J57" s="267">
        <v>137.75</v>
      </c>
      <c r="K57" s="69">
        <v>139.4</v>
      </c>
      <c r="L57" s="136">
        <f t="shared" si="0"/>
        <v>-1.6500000000000057</v>
      </c>
      <c r="M57" s="311">
        <f t="shared" si="1"/>
        <v>-1.1836441893830743</v>
      </c>
      <c r="N57" s="78">
        <f>Margins!B57</f>
        <v>1400</v>
      </c>
      <c r="O57" s="25">
        <f t="shared" si="2"/>
        <v>0</v>
      </c>
      <c r="P57" s="25">
        <f t="shared" si="3"/>
        <v>23800</v>
      </c>
    </row>
    <row r="58" spans="1:16" ht="13.5">
      <c r="A58" s="196" t="s">
        <v>195</v>
      </c>
      <c r="B58" s="173">
        <v>2435</v>
      </c>
      <c r="C58" s="307">
        <v>1.53</v>
      </c>
      <c r="D58" s="173">
        <v>117</v>
      </c>
      <c r="E58" s="307">
        <v>2.55</v>
      </c>
      <c r="F58" s="173">
        <v>22</v>
      </c>
      <c r="G58" s="307">
        <v>21</v>
      </c>
      <c r="H58" s="173">
        <v>2574</v>
      </c>
      <c r="I58" s="308">
        <v>1.58</v>
      </c>
      <c r="J58" s="267">
        <v>138.85</v>
      </c>
      <c r="K58" s="69">
        <v>141.75</v>
      </c>
      <c r="L58" s="136">
        <f t="shared" si="0"/>
        <v>-2.9000000000000057</v>
      </c>
      <c r="M58" s="311">
        <f t="shared" si="1"/>
        <v>-2.0458553791887164</v>
      </c>
      <c r="N58" s="78">
        <f>Margins!B58</f>
        <v>2062</v>
      </c>
      <c r="O58" s="25">
        <f t="shared" si="2"/>
        <v>241254</v>
      </c>
      <c r="P58" s="25">
        <f t="shared" si="3"/>
        <v>45364</v>
      </c>
    </row>
    <row r="59" spans="1:18" ht="13.5">
      <c r="A59" s="196" t="s">
        <v>293</v>
      </c>
      <c r="B59" s="173">
        <v>2877</v>
      </c>
      <c r="C59" s="307">
        <v>1.31</v>
      </c>
      <c r="D59" s="173">
        <v>75</v>
      </c>
      <c r="E59" s="307">
        <v>0.15</v>
      </c>
      <c r="F59" s="173">
        <v>1</v>
      </c>
      <c r="G59" s="307">
        <v>0</v>
      </c>
      <c r="H59" s="173">
        <v>2953</v>
      </c>
      <c r="I59" s="308">
        <v>1.26</v>
      </c>
      <c r="J59" s="267">
        <v>133.7</v>
      </c>
      <c r="K59" s="69">
        <v>139.15</v>
      </c>
      <c r="L59" s="136">
        <f t="shared" si="0"/>
        <v>-5.450000000000017</v>
      </c>
      <c r="M59" s="311">
        <f t="shared" si="1"/>
        <v>-3.916636722960846</v>
      </c>
      <c r="N59" s="78">
        <f>Margins!B59</f>
        <v>1400</v>
      </c>
      <c r="O59" s="25">
        <f t="shared" si="2"/>
        <v>105000</v>
      </c>
      <c r="P59" s="25">
        <f t="shared" si="3"/>
        <v>1400</v>
      </c>
      <c r="R59" s="25"/>
    </row>
    <row r="60" spans="1:16" ht="13.5">
      <c r="A60" s="196" t="s">
        <v>197</v>
      </c>
      <c r="B60" s="173">
        <v>792</v>
      </c>
      <c r="C60" s="307">
        <v>-0.27</v>
      </c>
      <c r="D60" s="173">
        <v>1</v>
      </c>
      <c r="E60" s="307">
        <v>0</v>
      </c>
      <c r="F60" s="173">
        <v>0</v>
      </c>
      <c r="G60" s="307">
        <v>0</v>
      </c>
      <c r="H60" s="173">
        <v>793</v>
      </c>
      <c r="I60" s="308">
        <v>-0.27</v>
      </c>
      <c r="J60" s="267">
        <v>659.8</v>
      </c>
      <c r="K60" s="69">
        <v>662.45</v>
      </c>
      <c r="L60" s="136">
        <f t="shared" si="0"/>
        <v>-2.650000000000091</v>
      </c>
      <c r="M60" s="311">
        <f t="shared" si="1"/>
        <v>-0.4000301909578219</v>
      </c>
      <c r="N60" s="78">
        <f>Margins!B60</f>
        <v>650</v>
      </c>
      <c r="O60" s="25">
        <f t="shared" si="2"/>
        <v>650</v>
      </c>
      <c r="P60" s="25">
        <f t="shared" si="3"/>
        <v>0</v>
      </c>
    </row>
    <row r="61" spans="1:18" ht="13.5">
      <c r="A61" s="196" t="s">
        <v>4</v>
      </c>
      <c r="B61" s="173">
        <v>1097</v>
      </c>
      <c r="C61" s="307">
        <v>0.12</v>
      </c>
      <c r="D61" s="173">
        <v>0</v>
      </c>
      <c r="E61" s="307">
        <v>0</v>
      </c>
      <c r="F61" s="173">
        <v>0</v>
      </c>
      <c r="G61" s="307">
        <v>0</v>
      </c>
      <c r="H61" s="173">
        <v>1097</v>
      </c>
      <c r="I61" s="308">
        <v>0.12</v>
      </c>
      <c r="J61" s="267">
        <v>1816.75</v>
      </c>
      <c r="K61" s="69">
        <v>1806.95</v>
      </c>
      <c r="L61" s="136">
        <f t="shared" si="0"/>
        <v>9.799999999999955</v>
      </c>
      <c r="M61" s="311">
        <f t="shared" si="1"/>
        <v>0.5423503694070093</v>
      </c>
      <c r="N61" s="78">
        <f>Margins!B61</f>
        <v>300</v>
      </c>
      <c r="O61" s="25">
        <f t="shared" si="2"/>
        <v>0</v>
      </c>
      <c r="P61" s="25">
        <f t="shared" si="3"/>
        <v>0</v>
      </c>
      <c r="R61" s="25"/>
    </row>
    <row r="62" spans="1:18" ht="13.5">
      <c r="A62" s="196" t="s">
        <v>79</v>
      </c>
      <c r="B62" s="173">
        <v>1838</v>
      </c>
      <c r="C62" s="307">
        <v>0.05</v>
      </c>
      <c r="D62" s="173">
        <v>0</v>
      </c>
      <c r="E62" s="307">
        <v>-1</v>
      </c>
      <c r="F62" s="173">
        <v>0</v>
      </c>
      <c r="G62" s="307">
        <v>0</v>
      </c>
      <c r="H62" s="173">
        <v>1838</v>
      </c>
      <c r="I62" s="308">
        <v>0.05</v>
      </c>
      <c r="J62" s="267">
        <v>1113.8</v>
      </c>
      <c r="K62" s="69">
        <v>1109.8</v>
      </c>
      <c r="L62" s="136">
        <f t="shared" si="0"/>
        <v>4</v>
      </c>
      <c r="M62" s="311">
        <f t="shared" si="1"/>
        <v>0.3604253018561903</v>
      </c>
      <c r="N62" s="78">
        <f>Margins!B62</f>
        <v>400</v>
      </c>
      <c r="O62" s="25">
        <f t="shared" si="2"/>
        <v>0</v>
      </c>
      <c r="P62" s="25">
        <f t="shared" si="3"/>
        <v>0</v>
      </c>
      <c r="R62" s="25"/>
    </row>
    <row r="63" spans="1:16" ht="13.5">
      <c r="A63" s="196" t="s">
        <v>196</v>
      </c>
      <c r="B63" s="173">
        <v>537</v>
      </c>
      <c r="C63" s="307">
        <v>0.2</v>
      </c>
      <c r="D63" s="173">
        <v>0</v>
      </c>
      <c r="E63" s="307">
        <v>-1</v>
      </c>
      <c r="F63" s="173">
        <v>0</v>
      </c>
      <c r="G63" s="307">
        <v>0</v>
      </c>
      <c r="H63" s="173">
        <v>537</v>
      </c>
      <c r="I63" s="308">
        <v>0.2</v>
      </c>
      <c r="J63" s="267">
        <v>726.1</v>
      </c>
      <c r="K63" s="69">
        <v>728.15</v>
      </c>
      <c r="L63" s="136">
        <f t="shared" si="0"/>
        <v>-2.0499999999999545</v>
      </c>
      <c r="M63" s="311">
        <f t="shared" si="1"/>
        <v>-0.28153539792624527</v>
      </c>
      <c r="N63" s="78">
        <f>Margins!B63</f>
        <v>400</v>
      </c>
      <c r="O63" s="25">
        <f t="shared" si="2"/>
        <v>0</v>
      </c>
      <c r="P63" s="25">
        <f t="shared" si="3"/>
        <v>0</v>
      </c>
    </row>
    <row r="64" spans="1:16" ht="13.5">
      <c r="A64" s="196" t="s">
        <v>5</v>
      </c>
      <c r="B64" s="173">
        <v>12961</v>
      </c>
      <c r="C64" s="307">
        <v>0.49</v>
      </c>
      <c r="D64" s="173">
        <v>900</v>
      </c>
      <c r="E64" s="307">
        <v>-0.13</v>
      </c>
      <c r="F64" s="173">
        <v>237</v>
      </c>
      <c r="G64" s="307">
        <v>-0.27</v>
      </c>
      <c r="H64" s="173">
        <v>14098</v>
      </c>
      <c r="I64" s="308">
        <v>0.4</v>
      </c>
      <c r="J64" s="267">
        <v>173.75</v>
      </c>
      <c r="K64" s="69">
        <v>175</v>
      </c>
      <c r="L64" s="136">
        <f t="shared" si="0"/>
        <v>-1.25</v>
      </c>
      <c r="M64" s="311">
        <f t="shared" si="1"/>
        <v>-0.7142857142857143</v>
      </c>
      <c r="N64" s="78">
        <f>Margins!B64</f>
        <v>1595</v>
      </c>
      <c r="O64" s="25">
        <f t="shared" si="2"/>
        <v>1435500</v>
      </c>
      <c r="P64" s="25">
        <f t="shared" si="3"/>
        <v>378015</v>
      </c>
    </row>
    <row r="65" spans="1:16" ht="13.5">
      <c r="A65" s="196" t="s">
        <v>198</v>
      </c>
      <c r="B65" s="173">
        <v>3497</v>
      </c>
      <c r="C65" s="307">
        <v>-0.16</v>
      </c>
      <c r="D65" s="173">
        <v>700</v>
      </c>
      <c r="E65" s="307">
        <v>0.13</v>
      </c>
      <c r="F65" s="173">
        <v>72</v>
      </c>
      <c r="G65" s="307">
        <v>0.24</v>
      </c>
      <c r="H65" s="173">
        <v>4269</v>
      </c>
      <c r="I65" s="308">
        <v>-0.12</v>
      </c>
      <c r="J65" s="267">
        <v>202.7</v>
      </c>
      <c r="K65" s="69">
        <v>205.6</v>
      </c>
      <c r="L65" s="136">
        <f t="shared" si="0"/>
        <v>-2.9000000000000057</v>
      </c>
      <c r="M65" s="311">
        <f t="shared" si="1"/>
        <v>-1.4105058365758782</v>
      </c>
      <c r="N65" s="78">
        <f>Margins!B65</f>
        <v>1000</v>
      </c>
      <c r="O65" s="25">
        <f t="shared" si="2"/>
        <v>700000</v>
      </c>
      <c r="P65" s="25">
        <f t="shared" si="3"/>
        <v>72000</v>
      </c>
    </row>
    <row r="66" spans="1:16" ht="13.5">
      <c r="A66" s="196" t="s">
        <v>199</v>
      </c>
      <c r="B66" s="173">
        <v>360</v>
      </c>
      <c r="C66" s="307">
        <v>-0.28</v>
      </c>
      <c r="D66" s="173">
        <v>17</v>
      </c>
      <c r="E66" s="307">
        <v>3.25</v>
      </c>
      <c r="F66" s="173">
        <v>0</v>
      </c>
      <c r="G66" s="307">
        <v>-1</v>
      </c>
      <c r="H66" s="173">
        <v>377</v>
      </c>
      <c r="I66" s="308">
        <v>-0.25</v>
      </c>
      <c r="J66" s="267">
        <v>289.85</v>
      </c>
      <c r="K66" s="69">
        <v>296.05</v>
      </c>
      <c r="L66" s="136">
        <f t="shared" si="0"/>
        <v>-6.199999999999989</v>
      </c>
      <c r="M66" s="311">
        <f t="shared" si="1"/>
        <v>-2.094240837696331</v>
      </c>
      <c r="N66" s="78">
        <f>Margins!B66</f>
        <v>1300</v>
      </c>
      <c r="O66" s="25">
        <f t="shared" si="2"/>
        <v>22100</v>
      </c>
      <c r="P66" s="25">
        <f t="shared" si="3"/>
        <v>0</v>
      </c>
    </row>
    <row r="67" spans="1:16" ht="13.5">
      <c r="A67" s="196" t="s">
        <v>294</v>
      </c>
      <c r="B67" s="173">
        <v>673</v>
      </c>
      <c r="C67" s="307">
        <v>1</v>
      </c>
      <c r="D67" s="173">
        <v>0</v>
      </c>
      <c r="E67" s="307">
        <v>0</v>
      </c>
      <c r="F67" s="173">
        <v>0</v>
      </c>
      <c r="G67" s="307">
        <v>0</v>
      </c>
      <c r="H67" s="173">
        <v>673</v>
      </c>
      <c r="I67" s="308">
        <v>1</v>
      </c>
      <c r="J67" s="267">
        <v>657.3</v>
      </c>
      <c r="K67" s="69">
        <v>687.05</v>
      </c>
      <c r="L67" s="136">
        <f t="shared" si="0"/>
        <v>-29.75</v>
      </c>
      <c r="M67" s="311">
        <f t="shared" si="1"/>
        <v>-4.330106979113602</v>
      </c>
      <c r="N67" s="78">
        <f>Margins!B67</f>
        <v>300</v>
      </c>
      <c r="O67" s="25">
        <f t="shared" si="2"/>
        <v>0</v>
      </c>
      <c r="P67" s="25">
        <f t="shared" si="3"/>
        <v>0</v>
      </c>
    </row>
    <row r="68" spans="1:18" ht="13.5">
      <c r="A68" s="196" t="s">
        <v>43</v>
      </c>
      <c r="B68" s="173">
        <v>267</v>
      </c>
      <c r="C68" s="307">
        <v>0.51</v>
      </c>
      <c r="D68" s="173">
        <v>0</v>
      </c>
      <c r="E68" s="307">
        <v>-1</v>
      </c>
      <c r="F68" s="173">
        <v>0</v>
      </c>
      <c r="G68" s="307">
        <v>0</v>
      </c>
      <c r="H68" s="173">
        <v>267</v>
      </c>
      <c r="I68" s="308">
        <v>0.5</v>
      </c>
      <c r="J68" s="267">
        <v>1947.3</v>
      </c>
      <c r="K68" s="69">
        <v>1977.95</v>
      </c>
      <c r="L68" s="136">
        <f t="shared" si="0"/>
        <v>-30.65000000000009</v>
      </c>
      <c r="M68" s="311">
        <f t="shared" si="1"/>
        <v>-1.5495841654238018</v>
      </c>
      <c r="N68" s="78">
        <f>Margins!B68</f>
        <v>300</v>
      </c>
      <c r="O68" s="25">
        <f t="shared" si="2"/>
        <v>0</v>
      </c>
      <c r="P68" s="25">
        <f t="shared" si="3"/>
        <v>0</v>
      </c>
      <c r="R68" s="25"/>
    </row>
    <row r="69" spans="1:18" ht="13.5">
      <c r="A69" s="196" t="s">
        <v>200</v>
      </c>
      <c r="B69" s="173">
        <v>9662</v>
      </c>
      <c r="C69" s="307">
        <v>-0.36</v>
      </c>
      <c r="D69" s="173">
        <v>274</v>
      </c>
      <c r="E69" s="307">
        <v>-0.3</v>
      </c>
      <c r="F69" s="173">
        <v>69</v>
      </c>
      <c r="G69" s="307">
        <v>0.77</v>
      </c>
      <c r="H69" s="173">
        <v>10005</v>
      </c>
      <c r="I69" s="308">
        <v>-0.35</v>
      </c>
      <c r="J69" s="267">
        <v>996.15</v>
      </c>
      <c r="K69" s="69">
        <v>999.7</v>
      </c>
      <c r="L69" s="136">
        <f aca="true" t="shared" si="4" ref="L69:L132">J69-K69</f>
        <v>-3.550000000000068</v>
      </c>
      <c r="M69" s="311">
        <f aca="true" t="shared" si="5" ref="M69:M132">L69/K69*100</f>
        <v>-0.3551065319595947</v>
      </c>
      <c r="N69" s="78">
        <f>Margins!B69</f>
        <v>700</v>
      </c>
      <c r="O69" s="25">
        <f aca="true" t="shared" si="6" ref="O69:O132">D69*N69</f>
        <v>191800</v>
      </c>
      <c r="P69" s="25">
        <f aca="true" t="shared" si="7" ref="P69:P132">F69*N69</f>
        <v>48300</v>
      </c>
      <c r="R69" s="25"/>
    </row>
    <row r="70" spans="1:16" ht="13.5">
      <c r="A70" s="196" t="s">
        <v>141</v>
      </c>
      <c r="B70" s="173">
        <v>8806</v>
      </c>
      <c r="C70" s="307">
        <v>-0.38</v>
      </c>
      <c r="D70" s="173">
        <v>812</v>
      </c>
      <c r="E70" s="307">
        <v>-0.41</v>
      </c>
      <c r="F70" s="173">
        <v>182</v>
      </c>
      <c r="G70" s="307">
        <v>0.08</v>
      </c>
      <c r="H70" s="173">
        <v>9800</v>
      </c>
      <c r="I70" s="308">
        <v>-0.37</v>
      </c>
      <c r="J70" s="267">
        <v>97.75</v>
      </c>
      <c r="K70" s="69">
        <v>106.8</v>
      </c>
      <c r="L70" s="136">
        <f t="shared" si="4"/>
        <v>-9.049999999999997</v>
      </c>
      <c r="M70" s="311">
        <f t="shared" si="5"/>
        <v>-8.473782771535578</v>
      </c>
      <c r="N70" s="78">
        <f>Margins!B70</f>
        <v>4800</v>
      </c>
      <c r="O70" s="25">
        <f t="shared" si="6"/>
        <v>3897600</v>
      </c>
      <c r="P70" s="25">
        <f t="shared" si="7"/>
        <v>873600</v>
      </c>
    </row>
    <row r="71" spans="1:16" ht="13.5">
      <c r="A71" s="196" t="s">
        <v>184</v>
      </c>
      <c r="B71" s="173">
        <v>5108</v>
      </c>
      <c r="C71" s="307">
        <v>0.46</v>
      </c>
      <c r="D71" s="173">
        <v>516</v>
      </c>
      <c r="E71" s="307">
        <v>1.35</v>
      </c>
      <c r="F71" s="173">
        <v>56</v>
      </c>
      <c r="G71" s="307">
        <v>0.56</v>
      </c>
      <c r="H71" s="173">
        <v>5680</v>
      </c>
      <c r="I71" s="308">
        <v>0.51</v>
      </c>
      <c r="J71" s="267">
        <v>100.45</v>
      </c>
      <c r="K71" s="69">
        <v>104.85</v>
      </c>
      <c r="L71" s="136">
        <f t="shared" si="4"/>
        <v>-4.3999999999999915</v>
      </c>
      <c r="M71" s="311">
        <f t="shared" si="5"/>
        <v>-4.196471149260841</v>
      </c>
      <c r="N71" s="78">
        <f>Margins!B71</f>
        <v>5900</v>
      </c>
      <c r="O71" s="25">
        <f t="shared" si="6"/>
        <v>3044400</v>
      </c>
      <c r="P71" s="25">
        <f t="shared" si="7"/>
        <v>330400</v>
      </c>
    </row>
    <row r="72" spans="1:16" ht="13.5">
      <c r="A72" s="196" t="s">
        <v>175</v>
      </c>
      <c r="B72" s="173">
        <v>2857</v>
      </c>
      <c r="C72" s="307">
        <v>0.15</v>
      </c>
      <c r="D72" s="173">
        <v>139</v>
      </c>
      <c r="E72" s="307">
        <v>0.11</v>
      </c>
      <c r="F72" s="173">
        <v>30</v>
      </c>
      <c r="G72" s="307">
        <v>2.75</v>
      </c>
      <c r="H72" s="173">
        <v>3026</v>
      </c>
      <c r="I72" s="308">
        <v>0.16</v>
      </c>
      <c r="J72" s="267">
        <v>29.1</v>
      </c>
      <c r="K72" s="69">
        <v>31.15</v>
      </c>
      <c r="L72" s="136">
        <f t="shared" si="4"/>
        <v>-2.049999999999997</v>
      </c>
      <c r="M72" s="311">
        <f t="shared" si="5"/>
        <v>-6.5810593900481456</v>
      </c>
      <c r="N72" s="78">
        <f>Margins!B72</f>
        <v>31500</v>
      </c>
      <c r="O72" s="25">
        <f t="shared" si="6"/>
        <v>4378500</v>
      </c>
      <c r="P72" s="25">
        <f t="shared" si="7"/>
        <v>945000</v>
      </c>
    </row>
    <row r="73" spans="1:18" ht="13.5">
      <c r="A73" s="196" t="s">
        <v>142</v>
      </c>
      <c r="B73" s="173">
        <v>636</v>
      </c>
      <c r="C73" s="307">
        <v>-0.3</v>
      </c>
      <c r="D73" s="173">
        <v>20</v>
      </c>
      <c r="E73" s="307">
        <v>-0.47</v>
      </c>
      <c r="F73" s="173">
        <v>0</v>
      </c>
      <c r="G73" s="307">
        <v>0</v>
      </c>
      <c r="H73" s="173">
        <v>656</v>
      </c>
      <c r="I73" s="308">
        <v>-0.31</v>
      </c>
      <c r="J73" s="267">
        <v>153.3</v>
      </c>
      <c r="K73" s="69">
        <v>156.75</v>
      </c>
      <c r="L73" s="136">
        <f t="shared" si="4"/>
        <v>-3.4499999999999886</v>
      </c>
      <c r="M73" s="311">
        <f t="shared" si="5"/>
        <v>-2.200956937799036</v>
      </c>
      <c r="N73" s="78">
        <f>Margins!B73</f>
        <v>1750</v>
      </c>
      <c r="O73" s="25">
        <f t="shared" si="6"/>
        <v>35000</v>
      </c>
      <c r="P73" s="25">
        <f t="shared" si="7"/>
        <v>0</v>
      </c>
      <c r="R73" s="25"/>
    </row>
    <row r="74" spans="1:18" ht="13.5">
      <c r="A74" s="196" t="s">
        <v>176</v>
      </c>
      <c r="B74" s="173">
        <v>15666</v>
      </c>
      <c r="C74" s="307">
        <v>2.21</v>
      </c>
      <c r="D74" s="173">
        <v>1003</v>
      </c>
      <c r="E74" s="307">
        <v>2.4</v>
      </c>
      <c r="F74" s="173">
        <v>135</v>
      </c>
      <c r="G74" s="307">
        <v>2.55</v>
      </c>
      <c r="H74" s="173">
        <v>16804</v>
      </c>
      <c r="I74" s="308">
        <v>2.23</v>
      </c>
      <c r="J74" s="267">
        <v>206.3</v>
      </c>
      <c r="K74" s="69">
        <v>220.7</v>
      </c>
      <c r="L74" s="136">
        <f t="shared" si="4"/>
        <v>-14.399999999999977</v>
      </c>
      <c r="M74" s="311">
        <f t="shared" si="5"/>
        <v>-6.524694154961476</v>
      </c>
      <c r="N74" s="78">
        <f>Margins!B74</f>
        <v>1450</v>
      </c>
      <c r="O74" s="25">
        <f t="shared" si="6"/>
        <v>1454350</v>
      </c>
      <c r="P74" s="25">
        <f t="shared" si="7"/>
        <v>195750</v>
      </c>
      <c r="R74" s="25"/>
    </row>
    <row r="75" spans="1:16" ht="13.5">
      <c r="A75" s="196" t="s">
        <v>167</v>
      </c>
      <c r="B75" s="173">
        <v>1955</v>
      </c>
      <c r="C75" s="307">
        <v>-0.4</v>
      </c>
      <c r="D75" s="173">
        <v>84</v>
      </c>
      <c r="E75" s="307">
        <v>-0.46</v>
      </c>
      <c r="F75" s="173">
        <v>4</v>
      </c>
      <c r="G75" s="307">
        <v>-0.75</v>
      </c>
      <c r="H75" s="173">
        <v>2043</v>
      </c>
      <c r="I75" s="308">
        <v>-0.41</v>
      </c>
      <c r="J75" s="267">
        <v>56.3</v>
      </c>
      <c r="K75" s="69">
        <v>60.45</v>
      </c>
      <c r="L75" s="136">
        <f t="shared" si="4"/>
        <v>-4.150000000000006</v>
      </c>
      <c r="M75" s="311">
        <f t="shared" si="5"/>
        <v>-6.865177832919778</v>
      </c>
      <c r="N75" s="78">
        <f>Margins!B75</f>
        <v>7700</v>
      </c>
      <c r="O75" s="25">
        <f t="shared" si="6"/>
        <v>646800</v>
      </c>
      <c r="P75" s="25">
        <f t="shared" si="7"/>
        <v>30800</v>
      </c>
    </row>
    <row r="76" spans="1:16" ht="13.5">
      <c r="A76" s="196" t="s">
        <v>201</v>
      </c>
      <c r="B76" s="173">
        <v>5222</v>
      </c>
      <c r="C76" s="307">
        <v>-0.16</v>
      </c>
      <c r="D76" s="173">
        <v>372</v>
      </c>
      <c r="E76" s="307">
        <v>-0.56</v>
      </c>
      <c r="F76" s="173">
        <v>65</v>
      </c>
      <c r="G76" s="307">
        <v>-0.35</v>
      </c>
      <c r="H76" s="173">
        <v>5659</v>
      </c>
      <c r="I76" s="308">
        <v>-0.21</v>
      </c>
      <c r="J76" s="267">
        <v>2361.25</v>
      </c>
      <c r="K76" s="25">
        <v>2373.7</v>
      </c>
      <c r="L76" s="136">
        <f t="shared" si="4"/>
        <v>-12.449999999999818</v>
      </c>
      <c r="M76" s="311">
        <f t="shared" si="5"/>
        <v>-0.5244976197497501</v>
      </c>
      <c r="N76" s="78">
        <f>Margins!B76</f>
        <v>200</v>
      </c>
      <c r="O76" s="25">
        <f t="shared" si="6"/>
        <v>74400</v>
      </c>
      <c r="P76" s="25">
        <f t="shared" si="7"/>
        <v>13000</v>
      </c>
    </row>
    <row r="77" spans="1:16" ht="13.5">
      <c r="A77" s="196" t="s">
        <v>143</v>
      </c>
      <c r="B77" s="173">
        <v>67</v>
      </c>
      <c r="C77" s="307">
        <v>-0.16</v>
      </c>
      <c r="D77" s="173">
        <v>0</v>
      </c>
      <c r="E77" s="307">
        <v>-1</v>
      </c>
      <c r="F77" s="173">
        <v>0</v>
      </c>
      <c r="G77" s="307">
        <v>-1</v>
      </c>
      <c r="H77" s="173">
        <v>67</v>
      </c>
      <c r="I77" s="308">
        <v>-0.26</v>
      </c>
      <c r="J77" s="267">
        <v>118</v>
      </c>
      <c r="K77" s="69">
        <v>118</v>
      </c>
      <c r="L77" s="136">
        <f t="shared" si="4"/>
        <v>0</v>
      </c>
      <c r="M77" s="311">
        <f t="shared" si="5"/>
        <v>0</v>
      </c>
      <c r="N77" s="78">
        <f>Margins!B77</f>
        <v>2950</v>
      </c>
      <c r="O77" s="25">
        <f t="shared" si="6"/>
        <v>0</v>
      </c>
      <c r="P77" s="25">
        <f t="shared" si="7"/>
        <v>0</v>
      </c>
    </row>
    <row r="78" spans="1:16" ht="13.5">
      <c r="A78" s="196" t="s">
        <v>90</v>
      </c>
      <c r="B78" s="173">
        <v>139</v>
      </c>
      <c r="C78" s="307">
        <v>-0.01</v>
      </c>
      <c r="D78" s="173">
        <v>1</v>
      </c>
      <c r="E78" s="307">
        <v>0</v>
      </c>
      <c r="F78" s="173">
        <v>0</v>
      </c>
      <c r="G78" s="307">
        <v>0</v>
      </c>
      <c r="H78" s="173">
        <v>140</v>
      </c>
      <c r="I78" s="308">
        <v>-0.01</v>
      </c>
      <c r="J78" s="267">
        <v>463.8</v>
      </c>
      <c r="K78" s="69">
        <v>471.45</v>
      </c>
      <c r="L78" s="136">
        <f t="shared" si="4"/>
        <v>-7.649999999999977</v>
      </c>
      <c r="M78" s="311">
        <f t="shared" si="5"/>
        <v>-1.6226535157492794</v>
      </c>
      <c r="N78" s="78">
        <f>Margins!B78</f>
        <v>600</v>
      </c>
      <c r="O78" s="25">
        <f t="shared" si="6"/>
        <v>600</v>
      </c>
      <c r="P78" s="25">
        <f t="shared" si="7"/>
        <v>0</v>
      </c>
    </row>
    <row r="79" spans="1:18" ht="13.5">
      <c r="A79" s="196" t="s">
        <v>35</v>
      </c>
      <c r="B79" s="173">
        <v>1010</v>
      </c>
      <c r="C79" s="307">
        <v>0.34</v>
      </c>
      <c r="D79" s="173">
        <v>56</v>
      </c>
      <c r="E79" s="307">
        <v>0.81</v>
      </c>
      <c r="F79" s="173">
        <v>9</v>
      </c>
      <c r="G79" s="307">
        <v>0.8</v>
      </c>
      <c r="H79" s="173">
        <v>1075</v>
      </c>
      <c r="I79" s="308">
        <v>0.36</v>
      </c>
      <c r="J79" s="267">
        <v>268.35</v>
      </c>
      <c r="K79" s="69">
        <v>275.4</v>
      </c>
      <c r="L79" s="136">
        <f t="shared" si="4"/>
        <v>-7.0499999999999545</v>
      </c>
      <c r="M79" s="311">
        <f t="shared" si="5"/>
        <v>-2.5599128540304847</v>
      </c>
      <c r="N79" s="78">
        <f>Margins!B79</f>
        <v>1100</v>
      </c>
      <c r="O79" s="25">
        <f t="shared" si="6"/>
        <v>61600</v>
      </c>
      <c r="P79" s="25">
        <f t="shared" si="7"/>
        <v>9900</v>
      </c>
      <c r="R79" s="25"/>
    </row>
    <row r="80" spans="1:16" ht="13.5">
      <c r="A80" s="196" t="s">
        <v>6</v>
      </c>
      <c r="B80" s="173">
        <v>2894</v>
      </c>
      <c r="C80" s="307">
        <v>-0.03</v>
      </c>
      <c r="D80" s="173">
        <v>178</v>
      </c>
      <c r="E80" s="307">
        <v>-0.21</v>
      </c>
      <c r="F80" s="173">
        <v>19</v>
      </c>
      <c r="G80" s="307">
        <v>-0.21</v>
      </c>
      <c r="H80" s="173">
        <v>3091</v>
      </c>
      <c r="I80" s="308">
        <v>-0.05</v>
      </c>
      <c r="J80" s="267">
        <v>176.4</v>
      </c>
      <c r="K80" s="69">
        <v>176.45</v>
      </c>
      <c r="L80" s="136">
        <f t="shared" si="4"/>
        <v>-0.04999999999998295</v>
      </c>
      <c r="M80" s="311">
        <f t="shared" si="5"/>
        <v>-0.02833663927457237</v>
      </c>
      <c r="N80" s="78">
        <f>Margins!B80</f>
        <v>1125</v>
      </c>
      <c r="O80" s="25">
        <f t="shared" si="6"/>
        <v>200250</v>
      </c>
      <c r="P80" s="25">
        <f t="shared" si="7"/>
        <v>21375</v>
      </c>
    </row>
    <row r="81" spans="1:16" ht="13.5">
      <c r="A81" s="196" t="s">
        <v>177</v>
      </c>
      <c r="B81" s="173">
        <v>15430</v>
      </c>
      <c r="C81" s="307">
        <v>0.95</v>
      </c>
      <c r="D81" s="173">
        <v>484</v>
      </c>
      <c r="E81" s="307">
        <v>1.32</v>
      </c>
      <c r="F81" s="173">
        <v>32</v>
      </c>
      <c r="G81" s="307">
        <v>0.78</v>
      </c>
      <c r="H81" s="173">
        <v>15946</v>
      </c>
      <c r="I81" s="308">
        <v>0.96</v>
      </c>
      <c r="J81" s="267">
        <v>405.65</v>
      </c>
      <c r="K81" s="69">
        <v>416.95</v>
      </c>
      <c r="L81" s="136">
        <f t="shared" si="4"/>
        <v>-11.300000000000011</v>
      </c>
      <c r="M81" s="311">
        <f t="shared" si="5"/>
        <v>-2.7101570931766426</v>
      </c>
      <c r="N81" s="78">
        <f>Margins!B81</f>
        <v>1000</v>
      </c>
      <c r="O81" s="25">
        <f t="shared" si="6"/>
        <v>484000</v>
      </c>
      <c r="P81" s="25">
        <f t="shared" si="7"/>
        <v>32000</v>
      </c>
    </row>
    <row r="82" spans="1:18" ht="13.5">
      <c r="A82" s="196" t="s">
        <v>168</v>
      </c>
      <c r="B82" s="173">
        <v>37</v>
      </c>
      <c r="C82" s="307">
        <v>-0.33</v>
      </c>
      <c r="D82" s="173">
        <v>0</v>
      </c>
      <c r="E82" s="307">
        <v>0</v>
      </c>
      <c r="F82" s="173">
        <v>0</v>
      </c>
      <c r="G82" s="307">
        <v>0</v>
      </c>
      <c r="H82" s="173">
        <v>37</v>
      </c>
      <c r="I82" s="308">
        <v>-0.33</v>
      </c>
      <c r="J82" s="267">
        <v>679.4</v>
      </c>
      <c r="K82" s="69">
        <v>676.7</v>
      </c>
      <c r="L82" s="136">
        <f t="shared" si="4"/>
        <v>2.699999999999932</v>
      </c>
      <c r="M82" s="311">
        <f t="shared" si="5"/>
        <v>0.39899512339292614</v>
      </c>
      <c r="N82" s="78">
        <f>Margins!B82</f>
        <v>600</v>
      </c>
      <c r="O82" s="25">
        <f t="shared" si="6"/>
        <v>0</v>
      </c>
      <c r="P82" s="25">
        <f t="shared" si="7"/>
        <v>0</v>
      </c>
      <c r="R82" s="25"/>
    </row>
    <row r="83" spans="1:16" ht="13.5">
      <c r="A83" s="196" t="s">
        <v>132</v>
      </c>
      <c r="B83" s="173">
        <v>1254</v>
      </c>
      <c r="C83" s="307">
        <v>-0.16</v>
      </c>
      <c r="D83" s="173">
        <v>1</v>
      </c>
      <c r="E83" s="307">
        <v>-0.5</v>
      </c>
      <c r="F83" s="173">
        <v>0</v>
      </c>
      <c r="G83" s="307">
        <v>0</v>
      </c>
      <c r="H83" s="173">
        <v>1255</v>
      </c>
      <c r="I83" s="308">
        <v>-0.16</v>
      </c>
      <c r="J83" s="267">
        <v>776.95</v>
      </c>
      <c r="K83" s="69">
        <v>788.3</v>
      </c>
      <c r="L83" s="136">
        <f t="shared" si="4"/>
        <v>-11.349999999999909</v>
      </c>
      <c r="M83" s="311">
        <f t="shared" si="5"/>
        <v>-1.4398071800075998</v>
      </c>
      <c r="N83" s="78">
        <f>Margins!B83</f>
        <v>400</v>
      </c>
      <c r="O83" s="25">
        <f t="shared" si="6"/>
        <v>400</v>
      </c>
      <c r="P83" s="25">
        <f t="shared" si="7"/>
        <v>0</v>
      </c>
    </row>
    <row r="84" spans="1:16" ht="13.5">
      <c r="A84" s="196" t="s">
        <v>144</v>
      </c>
      <c r="B84" s="173">
        <v>200</v>
      </c>
      <c r="C84" s="307">
        <v>-0.08</v>
      </c>
      <c r="D84" s="173">
        <v>0</v>
      </c>
      <c r="E84" s="307">
        <v>0</v>
      </c>
      <c r="F84" s="173">
        <v>0</v>
      </c>
      <c r="G84" s="307">
        <v>0</v>
      </c>
      <c r="H84" s="173">
        <v>200</v>
      </c>
      <c r="I84" s="308">
        <v>-0.08</v>
      </c>
      <c r="J84" s="267">
        <v>2443.85</v>
      </c>
      <c r="K84" s="69">
        <v>2526.3</v>
      </c>
      <c r="L84" s="136">
        <f t="shared" si="4"/>
        <v>-82.45000000000027</v>
      </c>
      <c r="M84" s="311">
        <f t="shared" si="5"/>
        <v>-3.263666231247289</v>
      </c>
      <c r="N84" s="78">
        <f>Margins!B84</f>
        <v>250</v>
      </c>
      <c r="O84" s="25">
        <f t="shared" si="6"/>
        <v>0</v>
      </c>
      <c r="P84" s="25">
        <f t="shared" si="7"/>
        <v>0</v>
      </c>
    </row>
    <row r="85" spans="1:18" ht="13.5">
      <c r="A85" s="196" t="s">
        <v>295</v>
      </c>
      <c r="B85" s="173">
        <v>1444</v>
      </c>
      <c r="C85" s="307">
        <v>0.09</v>
      </c>
      <c r="D85" s="173">
        <v>3</v>
      </c>
      <c r="E85" s="307">
        <v>0</v>
      </c>
      <c r="F85" s="173">
        <v>0</v>
      </c>
      <c r="G85" s="307">
        <v>-1</v>
      </c>
      <c r="H85" s="173">
        <v>1447</v>
      </c>
      <c r="I85" s="308">
        <v>0.09</v>
      </c>
      <c r="J85" s="267">
        <v>659.5</v>
      </c>
      <c r="K85" s="69">
        <v>678.55</v>
      </c>
      <c r="L85" s="136">
        <f t="shared" si="4"/>
        <v>-19.049999999999955</v>
      </c>
      <c r="M85" s="311">
        <f t="shared" si="5"/>
        <v>-2.807457077591917</v>
      </c>
      <c r="N85" s="78">
        <f>Margins!B85</f>
        <v>300</v>
      </c>
      <c r="O85" s="25">
        <f t="shared" si="6"/>
        <v>900</v>
      </c>
      <c r="P85" s="25">
        <f t="shared" si="7"/>
        <v>0</v>
      </c>
      <c r="R85" s="25"/>
    </row>
    <row r="86" spans="1:16" ht="13.5">
      <c r="A86" s="196" t="s">
        <v>133</v>
      </c>
      <c r="B86" s="173">
        <v>400</v>
      </c>
      <c r="C86" s="307">
        <v>0.88</v>
      </c>
      <c r="D86" s="173">
        <v>15</v>
      </c>
      <c r="E86" s="307">
        <v>0.15</v>
      </c>
      <c r="F86" s="173">
        <v>0</v>
      </c>
      <c r="G86" s="307">
        <v>-1</v>
      </c>
      <c r="H86" s="173">
        <v>415</v>
      </c>
      <c r="I86" s="308">
        <v>0.83</v>
      </c>
      <c r="J86" s="267">
        <v>32.45</v>
      </c>
      <c r="K86" s="69">
        <v>34.35</v>
      </c>
      <c r="L86" s="136">
        <f t="shared" si="4"/>
        <v>-1.8999999999999986</v>
      </c>
      <c r="M86" s="311">
        <f t="shared" si="5"/>
        <v>-5.531295487627361</v>
      </c>
      <c r="N86" s="78">
        <f>Margins!B86</f>
        <v>12500</v>
      </c>
      <c r="O86" s="25">
        <f t="shared" si="6"/>
        <v>187500</v>
      </c>
      <c r="P86" s="25">
        <f t="shared" si="7"/>
        <v>0</v>
      </c>
    </row>
    <row r="87" spans="1:18" ht="13.5">
      <c r="A87" s="196" t="s">
        <v>169</v>
      </c>
      <c r="B87" s="173">
        <v>338</v>
      </c>
      <c r="C87" s="307">
        <v>0.32</v>
      </c>
      <c r="D87" s="173">
        <v>2</v>
      </c>
      <c r="E87" s="307">
        <v>1</v>
      </c>
      <c r="F87" s="173">
        <v>0</v>
      </c>
      <c r="G87" s="307">
        <v>-1</v>
      </c>
      <c r="H87" s="173">
        <v>340</v>
      </c>
      <c r="I87" s="308">
        <v>0.31</v>
      </c>
      <c r="J87" s="267">
        <v>120.85</v>
      </c>
      <c r="K87" s="69">
        <v>123.1</v>
      </c>
      <c r="L87" s="136">
        <f t="shared" si="4"/>
        <v>-2.25</v>
      </c>
      <c r="M87" s="311">
        <f t="shared" si="5"/>
        <v>-1.8277822908204713</v>
      </c>
      <c r="N87" s="78">
        <f>Margins!B87</f>
        <v>4000</v>
      </c>
      <c r="O87" s="25">
        <f t="shared" si="6"/>
        <v>8000</v>
      </c>
      <c r="P87" s="25">
        <f t="shared" si="7"/>
        <v>0</v>
      </c>
      <c r="R87" s="25"/>
    </row>
    <row r="88" spans="1:16" ht="13.5">
      <c r="A88" s="196" t="s">
        <v>296</v>
      </c>
      <c r="B88" s="173">
        <v>1174</v>
      </c>
      <c r="C88" s="307">
        <v>0.47</v>
      </c>
      <c r="D88" s="173">
        <v>0</v>
      </c>
      <c r="E88" s="307">
        <v>0</v>
      </c>
      <c r="F88" s="173">
        <v>0</v>
      </c>
      <c r="G88" s="307">
        <v>0</v>
      </c>
      <c r="H88" s="173">
        <v>1174</v>
      </c>
      <c r="I88" s="308">
        <v>0.47</v>
      </c>
      <c r="J88" s="267">
        <v>446.55</v>
      </c>
      <c r="K88" s="69">
        <v>458.3</v>
      </c>
      <c r="L88" s="136">
        <f t="shared" si="4"/>
        <v>-11.75</v>
      </c>
      <c r="M88" s="311">
        <f t="shared" si="5"/>
        <v>-2.563822823478071</v>
      </c>
      <c r="N88" s="78">
        <f>Margins!B88</f>
        <v>550</v>
      </c>
      <c r="O88" s="25">
        <f t="shared" si="6"/>
        <v>0</v>
      </c>
      <c r="P88" s="25">
        <f t="shared" si="7"/>
        <v>0</v>
      </c>
    </row>
    <row r="89" spans="1:16" ht="13.5">
      <c r="A89" s="196" t="s">
        <v>297</v>
      </c>
      <c r="B89" s="173">
        <v>1946</v>
      </c>
      <c r="C89" s="307">
        <v>-0.34</v>
      </c>
      <c r="D89" s="173">
        <v>1</v>
      </c>
      <c r="E89" s="307">
        <v>0</v>
      </c>
      <c r="F89" s="173">
        <v>0</v>
      </c>
      <c r="G89" s="307">
        <v>0</v>
      </c>
      <c r="H89" s="173">
        <v>1947</v>
      </c>
      <c r="I89" s="308">
        <v>-0.34</v>
      </c>
      <c r="J89" s="267">
        <v>505.15</v>
      </c>
      <c r="K89" s="69">
        <v>512.65</v>
      </c>
      <c r="L89" s="136">
        <f t="shared" si="4"/>
        <v>-7.5</v>
      </c>
      <c r="M89" s="311">
        <f t="shared" si="5"/>
        <v>-1.4629864429922952</v>
      </c>
      <c r="N89" s="78">
        <f>Margins!B89</f>
        <v>550</v>
      </c>
      <c r="O89" s="25">
        <f t="shared" si="6"/>
        <v>550</v>
      </c>
      <c r="P89" s="25">
        <f t="shared" si="7"/>
        <v>0</v>
      </c>
    </row>
    <row r="90" spans="1:16" ht="13.5">
      <c r="A90" s="196" t="s">
        <v>178</v>
      </c>
      <c r="B90" s="173">
        <v>1126</v>
      </c>
      <c r="C90" s="307">
        <v>-0.53</v>
      </c>
      <c r="D90" s="173">
        <v>13</v>
      </c>
      <c r="E90" s="307">
        <v>-0.54</v>
      </c>
      <c r="F90" s="173">
        <v>0</v>
      </c>
      <c r="G90" s="307">
        <v>-1</v>
      </c>
      <c r="H90" s="173">
        <v>1139</v>
      </c>
      <c r="I90" s="308">
        <v>-0.53</v>
      </c>
      <c r="J90" s="267">
        <v>186.35</v>
      </c>
      <c r="K90" s="69">
        <v>188.35</v>
      </c>
      <c r="L90" s="136">
        <f t="shared" si="4"/>
        <v>-2</v>
      </c>
      <c r="M90" s="311">
        <f t="shared" si="5"/>
        <v>-1.0618529333687283</v>
      </c>
      <c r="N90" s="78">
        <f>Margins!B90</f>
        <v>2500</v>
      </c>
      <c r="O90" s="25">
        <f t="shared" si="6"/>
        <v>32500</v>
      </c>
      <c r="P90" s="25">
        <f t="shared" si="7"/>
        <v>0</v>
      </c>
    </row>
    <row r="91" spans="1:16" ht="13.5">
      <c r="A91" s="196" t="s">
        <v>145</v>
      </c>
      <c r="B91" s="173">
        <v>1064</v>
      </c>
      <c r="C91" s="307">
        <v>3.02</v>
      </c>
      <c r="D91" s="173">
        <v>26</v>
      </c>
      <c r="E91" s="307">
        <v>1.17</v>
      </c>
      <c r="F91" s="173">
        <v>1</v>
      </c>
      <c r="G91" s="307">
        <v>0</v>
      </c>
      <c r="H91" s="173">
        <v>1091</v>
      </c>
      <c r="I91" s="308">
        <v>2.94</v>
      </c>
      <c r="J91" s="267">
        <v>167.6</v>
      </c>
      <c r="K91" s="69">
        <v>165.5</v>
      </c>
      <c r="L91" s="136">
        <f t="shared" si="4"/>
        <v>2.0999999999999943</v>
      </c>
      <c r="M91" s="311">
        <f t="shared" si="5"/>
        <v>1.2688821752265826</v>
      </c>
      <c r="N91" s="78">
        <f>Margins!B91</f>
        <v>1700</v>
      </c>
      <c r="O91" s="25">
        <f t="shared" si="6"/>
        <v>44200</v>
      </c>
      <c r="P91" s="25">
        <f t="shared" si="7"/>
        <v>1700</v>
      </c>
    </row>
    <row r="92" spans="1:18" ht="13.5">
      <c r="A92" s="196" t="s">
        <v>273</v>
      </c>
      <c r="B92" s="173">
        <v>2391</v>
      </c>
      <c r="C92" s="307">
        <v>0.25</v>
      </c>
      <c r="D92" s="173">
        <v>132</v>
      </c>
      <c r="E92" s="307">
        <v>1.16</v>
      </c>
      <c r="F92" s="173">
        <v>8</v>
      </c>
      <c r="G92" s="307">
        <v>1</v>
      </c>
      <c r="H92" s="173">
        <v>2531</v>
      </c>
      <c r="I92" s="308">
        <v>0.28</v>
      </c>
      <c r="J92" s="267">
        <v>215.75</v>
      </c>
      <c r="K92" s="69">
        <v>228.95</v>
      </c>
      <c r="L92" s="136">
        <f t="shared" si="4"/>
        <v>-13.199999999999989</v>
      </c>
      <c r="M92" s="311">
        <f t="shared" si="5"/>
        <v>-5.765450971827906</v>
      </c>
      <c r="N92" s="78">
        <f>Margins!B92</f>
        <v>850</v>
      </c>
      <c r="O92" s="25">
        <f t="shared" si="6"/>
        <v>112200</v>
      </c>
      <c r="P92" s="25">
        <f t="shared" si="7"/>
        <v>6800</v>
      </c>
      <c r="R92" s="25"/>
    </row>
    <row r="93" spans="1:16" ht="13.5">
      <c r="A93" s="196" t="s">
        <v>210</v>
      </c>
      <c r="B93" s="173">
        <v>5566</v>
      </c>
      <c r="C93" s="307">
        <v>0.09</v>
      </c>
      <c r="D93" s="173">
        <v>91</v>
      </c>
      <c r="E93" s="307">
        <v>-0.33</v>
      </c>
      <c r="F93" s="173">
        <v>3</v>
      </c>
      <c r="G93" s="307">
        <v>2</v>
      </c>
      <c r="H93" s="173">
        <v>5660</v>
      </c>
      <c r="I93" s="308">
        <v>0.08</v>
      </c>
      <c r="J93" s="267">
        <v>1716.15</v>
      </c>
      <c r="K93" s="69">
        <v>1756.75</v>
      </c>
      <c r="L93" s="136">
        <f t="shared" si="4"/>
        <v>-40.59999999999991</v>
      </c>
      <c r="M93" s="311">
        <f t="shared" si="5"/>
        <v>-2.311085811868502</v>
      </c>
      <c r="N93" s="78">
        <f>Margins!B93</f>
        <v>200</v>
      </c>
      <c r="O93" s="25">
        <f t="shared" si="6"/>
        <v>18200</v>
      </c>
      <c r="P93" s="25">
        <f t="shared" si="7"/>
        <v>600</v>
      </c>
    </row>
    <row r="94" spans="1:16" ht="13.5">
      <c r="A94" s="196" t="s">
        <v>298</v>
      </c>
      <c r="B94" s="173">
        <v>306</v>
      </c>
      <c r="C94" s="307">
        <v>-0.66</v>
      </c>
      <c r="D94" s="173">
        <v>0</v>
      </c>
      <c r="E94" s="307">
        <v>0</v>
      </c>
      <c r="F94" s="173">
        <v>0</v>
      </c>
      <c r="G94" s="307">
        <v>0</v>
      </c>
      <c r="H94" s="173">
        <v>306</v>
      </c>
      <c r="I94" s="308">
        <v>-0.66</v>
      </c>
      <c r="J94" s="267">
        <v>609.05</v>
      </c>
      <c r="K94" s="267">
        <v>625.3</v>
      </c>
      <c r="L94" s="136">
        <f t="shared" si="4"/>
        <v>-16.25</v>
      </c>
      <c r="M94" s="311">
        <f t="shared" si="5"/>
        <v>-2.598752598752599</v>
      </c>
      <c r="N94" s="78">
        <f>Margins!B94</f>
        <v>350</v>
      </c>
      <c r="O94" s="25">
        <f t="shared" si="6"/>
        <v>0</v>
      </c>
      <c r="P94" s="25">
        <f t="shared" si="7"/>
        <v>0</v>
      </c>
    </row>
    <row r="95" spans="1:16" ht="13.5">
      <c r="A95" s="196" t="s">
        <v>7</v>
      </c>
      <c r="B95" s="173">
        <v>2113</v>
      </c>
      <c r="C95" s="307">
        <v>0.19</v>
      </c>
      <c r="D95" s="173">
        <v>26</v>
      </c>
      <c r="E95" s="307">
        <v>0.24</v>
      </c>
      <c r="F95" s="173">
        <v>0</v>
      </c>
      <c r="G95" s="307">
        <v>0</v>
      </c>
      <c r="H95" s="173">
        <v>2139</v>
      </c>
      <c r="I95" s="308">
        <v>0.19</v>
      </c>
      <c r="J95" s="267">
        <v>920.05</v>
      </c>
      <c r="K95" s="69">
        <v>931.4</v>
      </c>
      <c r="L95" s="136">
        <f t="shared" si="4"/>
        <v>-11.350000000000023</v>
      </c>
      <c r="M95" s="311">
        <f t="shared" si="5"/>
        <v>-1.2185956624436356</v>
      </c>
      <c r="N95" s="78">
        <f>Margins!B95</f>
        <v>650</v>
      </c>
      <c r="O95" s="25">
        <f t="shared" si="6"/>
        <v>16900</v>
      </c>
      <c r="P95" s="25">
        <f t="shared" si="7"/>
        <v>0</v>
      </c>
    </row>
    <row r="96" spans="1:16" ht="13.5">
      <c r="A96" s="196" t="s">
        <v>170</v>
      </c>
      <c r="B96" s="173">
        <v>550</v>
      </c>
      <c r="C96" s="307">
        <v>4.19</v>
      </c>
      <c r="D96" s="173">
        <v>0</v>
      </c>
      <c r="E96" s="307">
        <v>0</v>
      </c>
      <c r="F96" s="173">
        <v>0</v>
      </c>
      <c r="G96" s="307">
        <v>0</v>
      </c>
      <c r="H96" s="173">
        <v>550</v>
      </c>
      <c r="I96" s="308">
        <v>4.19</v>
      </c>
      <c r="J96" s="267">
        <v>523.3</v>
      </c>
      <c r="K96" s="69">
        <v>521.65</v>
      </c>
      <c r="L96" s="136">
        <f t="shared" si="4"/>
        <v>1.6499999999999773</v>
      </c>
      <c r="M96" s="311">
        <f t="shared" si="5"/>
        <v>0.3163040352726881</v>
      </c>
      <c r="N96" s="78">
        <f>Margins!B96</f>
        <v>1200</v>
      </c>
      <c r="O96" s="25">
        <f t="shared" si="6"/>
        <v>0</v>
      </c>
      <c r="P96" s="25">
        <f t="shared" si="7"/>
        <v>0</v>
      </c>
    </row>
    <row r="97" spans="1:16" ht="13.5">
      <c r="A97" s="196" t="s">
        <v>224</v>
      </c>
      <c r="B97" s="173">
        <v>1648</v>
      </c>
      <c r="C97" s="307">
        <v>-0.35</v>
      </c>
      <c r="D97" s="173">
        <v>4</v>
      </c>
      <c r="E97" s="307">
        <v>-0.6</v>
      </c>
      <c r="F97" s="173">
        <v>0</v>
      </c>
      <c r="G97" s="307">
        <v>0</v>
      </c>
      <c r="H97" s="173">
        <v>1652</v>
      </c>
      <c r="I97" s="308">
        <v>-0.36</v>
      </c>
      <c r="J97" s="267">
        <v>941.7</v>
      </c>
      <c r="K97" s="69">
        <v>962.55</v>
      </c>
      <c r="L97" s="136">
        <f t="shared" si="4"/>
        <v>-20.84999999999991</v>
      </c>
      <c r="M97" s="311">
        <f t="shared" si="5"/>
        <v>-2.166121240455032</v>
      </c>
      <c r="N97" s="78">
        <f>Margins!B97</f>
        <v>400</v>
      </c>
      <c r="O97" s="25">
        <f t="shared" si="6"/>
        <v>1600</v>
      </c>
      <c r="P97" s="25">
        <f t="shared" si="7"/>
        <v>0</v>
      </c>
    </row>
    <row r="98" spans="1:16" ht="13.5">
      <c r="A98" s="196" t="s">
        <v>207</v>
      </c>
      <c r="B98" s="173">
        <v>614</v>
      </c>
      <c r="C98" s="307">
        <v>-0.17</v>
      </c>
      <c r="D98" s="173">
        <v>27</v>
      </c>
      <c r="E98" s="307">
        <v>-0.43</v>
      </c>
      <c r="F98" s="173">
        <v>0</v>
      </c>
      <c r="G98" s="307">
        <v>-1</v>
      </c>
      <c r="H98" s="173">
        <v>641</v>
      </c>
      <c r="I98" s="308">
        <v>-0.18</v>
      </c>
      <c r="J98" s="267">
        <v>221.25</v>
      </c>
      <c r="K98" s="69">
        <v>222.65</v>
      </c>
      <c r="L98" s="136">
        <f t="shared" si="4"/>
        <v>-1.4000000000000057</v>
      </c>
      <c r="M98" s="311">
        <f t="shared" si="5"/>
        <v>-0.6287895800583901</v>
      </c>
      <c r="N98" s="78">
        <f>Margins!B98</f>
        <v>1250</v>
      </c>
      <c r="O98" s="25">
        <f t="shared" si="6"/>
        <v>33750</v>
      </c>
      <c r="P98" s="25">
        <f t="shared" si="7"/>
        <v>0</v>
      </c>
    </row>
    <row r="99" spans="1:16" ht="13.5">
      <c r="A99" s="196" t="s">
        <v>299</v>
      </c>
      <c r="B99" s="173">
        <v>730</v>
      </c>
      <c r="C99" s="307">
        <v>-0.18</v>
      </c>
      <c r="D99" s="173">
        <v>1</v>
      </c>
      <c r="E99" s="307">
        <v>0</v>
      </c>
      <c r="F99" s="173">
        <v>0</v>
      </c>
      <c r="G99" s="307">
        <v>0</v>
      </c>
      <c r="H99" s="173">
        <v>731</v>
      </c>
      <c r="I99" s="308">
        <v>-0.18</v>
      </c>
      <c r="J99" s="267">
        <v>882.8</v>
      </c>
      <c r="K99" s="69">
        <v>921.25</v>
      </c>
      <c r="L99" s="136">
        <f t="shared" si="4"/>
        <v>-38.450000000000045</v>
      </c>
      <c r="M99" s="311">
        <f t="shared" si="5"/>
        <v>-4.173677069199462</v>
      </c>
      <c r="N99" s="78">
        <f>Margins!B99</f>
        <v>250</v>
      </c>
      <c r="O99" s="25">
        <f t="shared" si="6"/>
        <v>250</v>
      </c>
      <c r="P99" s="25">
        <f t="shared" si="7"/>
        <v>0</v>
      </c>
    </row>
    <row r="100" spans="1:16" ht="13.5">
      <c r="A100" s="196" t="s">
        <v>279</v>
      </c>
      <c r="B100" s="173">
        <v>6370</v>
      </c>
      <c r="C100" s="307">
        <v>0.31</v>
      </c>
      <c r="D100" s="173">
        <v>190</v>
      </c>
      <c r="E100" s="307">
        <v>1.18</v>
      </c>
      <c r="F100" s="173">
        <v>12</v>
      </c>
      <c r="G100" s="307">
        <v>3</v>
      </c>
      <c r="H100" s="173">
        <v>6572</v>
      </c>
      <c r="I100" s="308">
        <v>0.32</v>
      </c>
      <c r="J100" s="267">
        <v>294.25</v>
      </c>
      <c r="K100" s="69">
        <v>312.45</v>
      </c>
      <c r="L100" s="136">
        <f t="shared" si="4"/>
        <v>-18.19999999999999</v>
      </c>
      <c r="M100" s="311">
        <f t="shared" si="5"/>
        <v>-5.824931989118255</v>
      </c>
      <c r="N100" s="78">
        <f>Margins!B100</f>
        <v>1600</v>
      </c>
      <c r="O100" s="25">
        <f t="shared" si="6"/>
        <v>304000</v>
      </c>
      <c r="P100" s="25">
        <f t="shared" si="7"/>
        <v>19200</v>
      </c>
    </row>
    <row r="101" spans="1:16" ht="13.5">
      <c r="A101" s="196" t="s">
        <v>146</v>
      </c>
      <c r="B101" s="173">
        <v>160</v>
      </c>
      <c r="C101" s="307">
        <v>0.23</v>
      </c>
      <c r="D101" s="173">
        <v>7</v>
      </c>
      <c r="E101" s="307">
        <v>-0.42</v>
      </c>
      <c r="F101" s="173">
        <v>1</v>
      </c>
      <c r="G101" s="307">
        <v>0</v>
      </c>
      <c r="H101" s="173">
        <v>168</v>
      </c>
      <c r="I101" s="308">
        <v>0.17</v>
      </c>
      <c r="J101" s="267">
        <v>41.7</v>
      </c>
      <c r="K101" s="69">
        <v>42.55</v>
      </c>
      <c r="L101" s="136">
        <f t="shared" si="4"/>
        <v>-0.8499999999999943</v>
      </c>
      <c r="M101" s="311">
        <f t="shared" si="5"/>
        <v>-1.997649823736767</v>
      </c>
      <c r="N101" s="78">
        <f>Margins!B101</f>
        <v>8900</v>
      </c>
      <c r="O101" s="25">
        <f t="shared" si="6"/>
        <v>62300</v>
      </c>
      <c r="P101" s="25">
        <f t="shared" si="7"/>
        <v>8900</v>
      </c>
    </row>
    <row r="102" spans="1:16" ht="13.5">
      <c r="A102" s="196" t="s">
        <v>8</v>
      </c>
      <c r="B102" s="173">
        <v>6015</v>
      </c>
      <c r="C102" s="307">
        <v>0.1</v>
      </c>
      <c r="D102" s="173">
        <v>1185</v>
      </c>
      <c r="E102" s="307">
        <v>0.54</v>
      </c>
      <c r="F102" s="173">
        <v>113</v>
      </c>
      <c r="G102" s="307">
        <v>0.14</v>
      </c>
      <c r="H102" s="173">
        <v>7313</v>
      </c>
      <c r="I102" s="308">
        <v>0.15</v>
      </c>
      <c r="J102" s="267">
        <v>157.7</v>
      </c>
      <c r="K102" s="69">
        <v>164.05</v>
      </c>
      <c r="L102" s="136">
        <f t="shared" si="4"/>
        <v>-6.350000000000023</v>
      </c>
      <c r="M102" s="311">
        <f t="shared" si="5"/>
        <v>-3.8707711063700225</v>
      </c>
      <c r="N102" s="78">
        <f>Margins!B102</f>
        <v>1600</v>
      </c>
      <c r="O102" s="25">
        <f t="shared" si="6"/>
        <v>1896000</v>
      </c>
      <c r="P102" s="25">
        <f t="shared" si="7"/>
        <v>180800</v>
      </c>
    </row>
    <row r="103" spans="1:16" ht="13.5">
      <c r="A103" s="196" t="s">
        <v>300</v>
      </c>
      <c r="B103" s="173">
        <v>3185</v>
      </c>
      <c r="C103" s="307">
        <v>2.1</v>
      </c>
      <c r="D103" s="173">
        <v>4</v>
      </c>
      <c r="E103" s="307">
        <v>0</v>
      </c>
      <c r="F103" s="173">
        <v>0</v>
      </c>
      <c r="G103" s="307">
        <v>0</v>
      </c>
      <c r="H103" s="173">
        <v>3189</v>
      </c>
      <c r="I103" s="308">
        <v>2.09</v>
      </c>
      <c r="J103" s="267">
        <v>220.35</v>
      </c>
      <c r="K103" s="69">
        <v>214.8</v>
      </c>
      <c r="L103" s="136">
        <f t="shared" si="4"/>
        <v>5.549999999999983</v>
      </c>
      <c r="M103" s="311">
        <f t="shared" si="5"/>
        <v>2.583798882681556</v>
      </c>
      <c r="N103" s="78">
        <f>Margins!B103</f>
        <v>1000</v>
      </c>
      <c r="O103" s="25">
        <f t="shared" si="6"/>
        <v>4000</v>
      </c>
      <c r="P103" s="25">
        <f t="shared" si="7"/>
        <v>0</v>
      </c>
    </row>
    <row r="104" spans="1:16" ht="13.5">
      <c r="A104" s="196" t="s">
        <v>179</v>
      </c>
      <c r="B104" s="173">
        <v>168</v>
      </c>
      <c r="C104" s="307">
        <v>-0.31</v>
      </c>
      <c r="D104" s="173">
        <v>29</v>
      </c>
      <c r="E104" s="307">
        <v>1.23</v>
      </c>
      <c r="F104" s="173">
        <v>0</v>
      </c>
      <c r="G104" s="307">
        <v>0</v>
      </c>
      <c r="H104" s="173">
        <v>197</v>
      </c>
      <c r="I104" s="308">
        <v>-0.24</v>
      </c>
      <c r="J104" s="267">
        <v>16.65</v>
      </c>
      <c r="K104" s="69">
        <v>17.7</v>
      </c>
      <c r="L104" s="136">
        <f t="shared" si="4"/>
        <v>-1.0500000000000007</v>
      </c>
      <c r="M104" s="311">
        <f t="shared" si="5"/>
        <v>-5.932203389830513</v>
      </c>
      <c r="N104" s="78">
        <f>Margins!B104</f>
        <v>28000</v>
      </c>
      <c r="O104" s="25">
        <f t="shared" si="6"/>
        <v>812000</v>
      </c>
      <c r="P104" s="25">
        <f t="shared" si="7"/>
        <v>0</v>
      </c>
    </row>
    <row r="105" spans="1:16" ht="13.5">
      <c r="A105" s="196" t="s">
        <v>202</v>
      </c>
      <c r="B105" s="173">
        <v>539</v>
      </c>
      <c r="C105" s="307">
        <v>-0.5</v>
      </c>
      <c r="D105" s="173">
        <v>6</v>
      </c>
      <c r="E105" s="307">
        <v>-0.25</v>
      </c>
      <c r="F105" s="173">
        <v>0</v>
      </c>
      <c r="G105" s="307">
        <v>-1</v>
      </c>
      <c r="H105" s="173">
        <v>545</v>
      </c>
      <c r="I105" s="308">
        <v>-0.49</v>
      </c>
      <c r="J105" s="267">
        <v>233.2</v>
      </c>
      <c r="K105" s="69">
        <v>234.1</v>
      </c>
      <c r="L105" s="136">
        <f t="shared" si="4"/>
        <v>-0.9000000000000057</v>
      </c>
      <c r="M105" s="311">
        <f t="shared" si="5"/>
        <v>-0.38445108927808874</v>
      </c>
      <c r="N105" s="78">
        <f>Margins!B105</f>
        <v>1150</v>
      </c>
      <c r="O105" s="25">
        <f t="shared" si="6"/>
        <v>6900</v>
      </c>
      <c r="P105" s="25">
        <f t="shared" si="7"/>
        <v>0</v>
      </c>
    </row>
    <row r="106" spans="1:16" ht="13.5">
      <c r="A106" s="196" t="s">
        <v>171</v>
      </c>
      <c r="B106" s="173">
        <v>1271</v>
      </c>
      <c r="C106" s="307">
        <v>0.16</v>
      </c>
      <c r="D106" s="173">
        <v>3</v>
      </c>
      <c r="E106" s="307">
        <v>2</v>
      </c>
      <c r="F106" s="173">
        <v>3</v>
      </c>
      <c r="G106" s="307">
        <v>0</v>
      </c>
      <c r="H106" s="173">
        <v>1277</v>
      </c>
      <c r="I106" s="308">
        <v>0.16</v>
      </c>
      <c r="J106" s="267">
        <v>310.2</v>
      </c>
      <c r="K106" s="69">
        <v>323.35</v>
      </c>
      <c r="L106" s="136">
        <f t="shared" si="4"/>
        <v>-13.150000000000034</v>
      </c>
      <c r="M106" s="311">
        <f t="shared" si="5"/>
        <v>-4.066800680377311</v>
      </c>
      <c r="N106" s="78">
        <f>Margins!B106</f>
        <v>2200</v>
      </c>
      <c r="O106" s="25">
        <f t="shared" si="6"/>
        <v>6600</v>
      </c>
      <c r="P106" s="25">
        <f t="shared" si="7"/>
        <v>6600</v>
      </c>
    </row>
    <row r="107" spans="1:16" ht="13.5">
      <c r="A107" s="196" t="s">
        <v>147</v>
      </c>
      <c r="B107" s="173">
        <v>996</v>
      </c>
      <c r="C107" s="307">
        <v>0.01</v>
      </c>
      <c r="D107" s="173">
        <v>76</v>
      </c>
      <c r="E107" s="307">
        <v>0.77</v>
      </c>
      <c r="F107" s="173">
        <v>2</v>
      </c>
      <c r="G107" s="307">
        <v>0</v>
      </c>
      <c r="H107" s="173">
        <v>1074</v>
      </c>
      <c r="I107" s="308">
        <v>0.04</v>
      </c>
      <c r="J107" s="267">
        <v>62.15</v>
      </c>
      <c r="K107" s="69">
        <v>63.9</v>
      </c>
      <c r="L107" s="136">
        <f t="shared" si="4"/>
        <v>-1.75</v>
      </c>
      <c r="M107" s="311">
        <f t="shared" si="5"/>
        <v>-2.7386541471048513</v>
      </c>
      <c r="N107" s="78">
        <f>Margins!B107</f>
        <v>5900</v>
      </c>
      <c r="O107" s="25">
        <f t="shared" si="6"/>
        <v>448400</v>
      </c>
      <c r="P107" s="25">
        <f t="shared" si="7"/>
        <v>11800</v>
      </c>
    </row>
    <row r="108" spans="1:16" ht="13.5">
      <c r="A108" s="196" t="s">
        <v>148</v>
      </c>
      <c r="B108" s="173">
        <v>208</v>
      </c>
      <c r="C108" s="307">
        <v>0.42</v>
      </c>
      <c r="D108" s="173">
        <v>0</v>
      </c>
      <c r="E108" s="307">
        <v>0</v>
      </c>
      <c r="F108" s="173">
        <v>0</v>
      </c>
      <c r="G108" s="307">
        <v>0</v>
      </c>
      <c r="H108" s="173">
        <v>208</v>
      </c>
      <c r="I108" s="308">
        <v>0.42</v>
      </c>
      <c r="J108" s="267">
        <v>255.5</v>
      </c>
      <c r="K108" s="69">
        <v>257.75</v>
      </c>
      <c r="L108" s="136">
        <f t="shared" si="4"/>
        <v>-2.25</v>
      </c>
      <c r="M108" s="311">
        <f t="shared" si="5"/>
        <v>-0.8729388942774006</v>
      </c>
      <c r="N108" s="78">
        <f>Margins!B108</f>
        <v>2090</v>
      </c>
      <c r="O108" s="25">
        <f t="shared" si="6"/>
        <v>0</v>
      </c>
      <c r="P108" s="25">
        <f t="shared" si="7"/>
        <v>0</v>
      </c>
    </row>
    <row r="109" spans="1:18" ht="13.5">
      <c r="A109" s="196" t="s">
        <v>122</v>
      </c>
      <c r="B109" s="173">
        <v>5239</v>
      </c>
      <c r="C109" s="307">
        <v>0.48</v>
      </c>
      <c r="D109" s="173">
        <v>713</v>
      </c>
      <c r="E109" s="307">
        <v>0.31</v>
      </c>
      <c r="F109" s="173">
        <v>90</v>
      </c>
      <c r="G109" s="307">
        <v>0.27</v>
      </c>
      <c r="H109" s="173">
        <v>6042</v>
      </c>
      <c r="I109" s="308">
        <v>0.46</v>
      </c>
      <c r="J109" s="267">
        <v>145.1</v>
      </c>
      <c r="K109" s="69">
        <v>142.75</v>
      </c>
      <c r="L109" s="136">
        <f t="shared" si="4"/>
        <v>2.3499999999999943</v>
      </c>
      <c r="M109" s="311">
        <f t="shared" si="5"/>
        <v>1.6462346760070012</v>
      </c>
      <c r="N109" s="78">
        <f>Margins!B109</f>
        <v>3250</v>
      </c>
      <c r="O109" s="25">
        <f t="shared" si="6"/>
        <v>2317250</v>
      </c>
      <c r="P109" s="25">
        <f t="shared" si="7"/>
        <v>292500</v>
      </c>
      <c r="R109" s="25"/>
    </row>
    <row r="110" spans="1:18" ht="13.5">
      <c r="A110" s="204" t="s">
        <v>36</v>
      </c>
      <c r="B110" s="173">
        <v>4171</v>
      </c>
      <c r="C110" s="307">
        <v>-0.32</v>
      </c>
      <c r="D110" s="173">
        <v>158</v>
      </c>
      <c r="E110" s="307">
        <v>-0.38</v>
      </c>
      <c r="F110" s="173">
        <v>1</v>
      </c>
      <c r="G110" s="307">
        <v>-0.89</v>
      </c>
      <c r="H110" s="173">
        <v>4330</v>
      </c>
      <c r="I110" s="308">
        <v>-0.32</v>
      </c>
      <c r="J110" s="267">
        <v>883.9</v>
      </c>
      <c r="K110" s="69">
        <v>894</v>
      </c>
      <c r="L110" s="136">
        <f t="shared" si="4"/>
        <v>-10.100000000000023</v>
      </c>
      <c r="M110" s="311">
        <f t="shared" si="5"/>
        <v>-1.129753914988817</v>
      </c>
      <c r="N110" s="78">
        <f>Margins!B110</f>
        <v>450</v>
      </c>
      <c r="O110" s="25">
        <f t="shared" si="6"/>
        <v>71100</v>
      </c>
      <c r="P110" s="25">
        <f t="shared" si="7"/>
        <v>450</v>
      </c>
      <c r="R110" s="25"/>
    </row>
    <row r="111" spans="1:18" ht="13.5">
      <c r="A111" s="196" t="s">
        <v>172</v>
      </c>
      <c r="B111" s="173">
        <v>2013</v>
      </c>
      <c r="C111" s="307">
        <v>-0.23</v>
      </c>
      <c r="D111" s="173">
        <v>7</v>
      </c>
      <c r="E111" s="307">
        <v>-0.36</v>
      </c>
      <c r="F111" s="173">
        <v>1</v>
      </c>
      <c r="G111" s="307">
        <v>0</v>
      </c>
      <c r="H111" s="173">
        <v>2021</v>
      </c>
      <c r="I111" s="308">
        <v>-0.23</v>
      </c>
      <c r="J111" s="267">
        <v>265.15</v>
      </c>
      <c r="K111" s="69">
        <v>268.15</v>
      </c>
      <c r="L111" s="136">
        <f t="shared" si="4"/>
        <v>-3</v>
      </c>
      <c r="M111" s="311">
        <f t="shared" si="5"/>
        <v>-1.1187768040275965</v>
      </c>
      <c r="N111" s="78">
        <f>Margins!B111</f>
        <v>1050</v>
      </c>
      <c r="O111" s="25">
        <f t="shared" si="6"/>
        <v>7350</v>
      </c>
      <c r="P111" s="25">
        <f t="shared" si="7"/>
        <v>1050</v>
      </c>
      <c r="R111" s="25"/>
    </row>
    <row r="112" spans="1:16" ht="13.5">
      <c r="A112" s="196" t="s">
        <v>80</v>
      </c>
      <c r="B112" s="173">
        <v>1216</v>
      </c>
      <c r="C112" s="307">
        <v>2.06</v>
      </c>
      <c r="D112" s="173">
        <v>13</v>
      </c>
      <c r="E112" s="307">
        <v>0.63</v>
      </c>
      <c r="F112" s="173">
        <v>0</v>
      </c>
      <c r="G112" s="307">
        <v>0</v>
      </c>
      <c r="H112" s="173">
        <v>1229</v>
      </c>
      <c r="I112" s="308">
        <v>2.03</v>
      </c>
      <c r="J112" s="267">
        <v>232.55</v>
      </c>
      <c r="K112" s="69">
        <v>226.4</v>
      </c>
      <c r="L112" s="136">
        <f t="shared" si="4"/>
        <v>6.150000000000006</v>
      </c>
      <c r="M112" s="311">
        <f t="shared" si="5"/>
        <v>2.716431095406363</v>
      </c>
      <c r="N112" s="78">
        <f>Margins!B112</f>
        <v>1200</v>
      </c>
      <c r="O112" s="25">
        <f t="shared" si="6"/>
        <v>15600</v>
      </c>
      <c r="P112" s="25">
        <f t="shared" si="7"/>
        <v>0</v>
      </c>
    </row>
    <row r="113" spans="1:16" ht="13.5">
      <c r="A113" s="196" t="s">
        <v>275</v>
      </c>
      <c r="B113" s="173">
        <v>1120</v>
      </c>
      <c r="C113" s="307">
        <v>0.32</v>
      </c>
      <c r="D113" s="173">
        <v>7</v>
      </c>
      <c r="E113" s="307">
        <v>-0.3</v>
      </c>
      <c r="F113" s="173">
        <v>0</v>
      </c>
      <c r="G113" s="307">
        <v>-1</v>
      </c>
      <c r="H113" s="173">
        <v>1127</v>
      </c>
      <c r="I113" s="308">
        <v>0.32</v>
      </c>
      <c r="J113" s="267">
        <v>338.8</v>
      </c>
      <c r="K113" s="69">
        <v>360.5</v>
      </c>
      <c r="L113" s="136">
        <f t="shared" si="4"/>
        <v>-21.69999999999999</v>
      </c>
      <c r="M113" s="311">
        <f t="shared" si="5"/>
        <v>-6.019417475728153</v>
      </c>
      <c r="N113" s="78">
        <f>Margins!B113</f>
        <v>700</v>
      </c>
      <c r="O113" s="25">
        <f t="shared" si="6"/>
        <v>4900</v>
      </c>
      <c r="P113" s="25">
        <f t="shared" si="7"/>
        <v>0</v>
      </c>
    </row>
    <row r="114" spans="1:16" ht="13.5">
      <c r="A114" s="196" t="s">
        <v>225</v>
      </c>
      <c r="B114" s="173">
        <v>573</v>
      </c>
      <c r="C114" s="307">
        <v>-0.82</v>
      </c>
      <c r="D114" s="173">
        <v>0</v>
      </c>
      <c r="E114" s="307">
        <v>0</v>
      </c>
      <c r="F114" s="173">
        <v>0</v>
      </c>
      <c r="G114" s="307">
        <v>0</v>
      </c>
      <c r="H114" s="173">
        <v>573</v>
      </c>
      <c r="I114" s="308">
        <v>-0.82</v>
      </c>
      <c r="J114" s="267">
        <v>438.05</v>
      </c>
      <c r="K114" s="69">
        <v>436.4</v>
      </c>
      <c r="L114" s="136">
        <f t="shared" si="4"/>
        <v>1.650000000000034</v>
      </c>
      <c r="M114" s="311">
        <f t="shared" si="5"/>
        <v>0.3780934922089904</v>
      </c>
      <c r="N114" s="78">
        <f>Margins!B114</f>
        <v>650</v>
      </c>
      <c r="O114" s="25">
        <f t="shared" si="6"/>
        <v>0</v>
      </c>
      <c r="P114" s="25">
        <f t="shared" si="7"/>
        <v>0</v>
      </c>
    </row>
    <row r="115" spans="1:16" ht="13.5">
      <c r="A115" s="196" t="s">
        <v>81</v>
      </c>
      <c r="B115" s="173">
        <v>1504</v>
      </c>
      <c r="C115" s="307">
        <v>0.25</v>
      </c>
      <c r="D115" s="173">
        <v>1</v>
      </c>
      <c r="E115" s="307">
        <v>0</v>
      </c>
      <c r="F115" s="173">
        <v>0</v>
      </c>
      <c r="G115" s="307">
        <v>0</v>
      </c>
      <c r="H115" s="173">
        <v>1505</v>
      </c>
      <c r="I115" s="308">
        <v>0.25</v>
      </c>
      <c r="J115" s="267">
        <v>505.45</v>
      </c>
      <c r="K115" s="69">
        <v>516.4</v>
      </c>
      <c r="L115" s="136">
        <f t="shared" si="4"/>
        <v>-10.949999999999989</v>
      </c>
      <c r="M115" s="311">
        <f t="shared" si="5"/>
        <v>-2.1204492641363264</v>
      </c>
      <c r="N115" s="78">
        <f>Margins!B115</f>
        <v>1200</v>
      </c>
      <c r="O115" s="25">
        <f t="shared" si="6"/>
        <v>1200</v>
      </c>
      <c r="P115" s="25">
        <f t="shared" si="7"/>
        <v>0</v>
      </c>
    </row>
    <row r="116" spans="1:16" ht="13.5">
      <c r="A116" s="196" t="s">
        <v>226</v>
      </c>
      <c r="B116" s="173">
        <v>2854</v>
      </c>
      <c r="C116" s="307">
        <v>0.1</v>
      </c>
      <c r="D116" s="173">
        <v>76</v>
      </c>
      <c r="E116" s="307">
        <v>0.73</v>
      </c>
      <c r="F116" s="173">
        <v>9</v>
      </c>
      <c r="G116" s="307">
        <v>1.25</v>
      </c>
      <c r="H116" s="173">
        <v>2939</v>
      </c>
      <c r="I116" s="308">
        <v>0.11</v>
      </c>
      <c r="J116" s="267">
        <v>220.3</v>
      </c>
      <c r="K116" s="69">
        <v>228.1</v>
      </c>
      <c r="L116" s="136">
        <f t="shared" si="4"/>
        <v>-7.799999999999983</v>
      </c>
      <c r="M116" s="311">
        <f t="shared" si="5"/>
        <v>-3.4195528277071383</v>
      </c>
      <c r="N116" s="78">
        <f>Margins!B116</f>
        <v>2800</v>
      </c>
      <c r="O116" s="25">
        <f t="shared" si="6"/>
        <v>212800</v>
      </c>
      <c r="P116" s="25">
        <f t="shared" si="7"/>
        <v>25200</v>
      </c>
    </row>
    <row r="117" spans="1:16" ht="13.5">
      <c r="A117" s="196" t="s">
        <v>301</v>
      </c>
      <c r="B117" s="173">
        <v>9279</v>
      </c>
      <c r="C117" s="307">
        <v>0.29</v>
      </c>
      <c r="D117" s="173">
        <v>20</v>
      </c>
      <c r="E117" s="307">
        <v>0.25</v>
      </c>
      <c r="F117" s="173">
        <v>0</v>
      </c>
      <c r="G117" s="307">
        <v>-1</v>
      </c>
      <c r="H117" s="173">
        <v>9299</v>
      </c>
      <c r="I117" s="308">
        <v>0.29</v>
      </c>
      <c r="J117" s="267">
        <v>368.25</v>
      </c>
      <c r="K117" s="69">
        <v>367.3</v>
      </c>
      <c r="L117" s="136">
        <f t="shared" si="4"/>
        <v>0.9499999999999886</v>
      </c>
      <c r="M117" s="311">
        <f t="shared" si="5"/>
        <v>0.25864416008711916</v>
      </c>
      <c r="N117" s="78">
        <f>Margins!B117</f>
        <v>1100</v>
      </c>
      <c r="O117" s="25">
        <f t="shared" si="6"/>
        <v>22000</v>
      </c>
      <c r="P117" s="25">
        <f t="shared" si="7"/>
        <v>0</v>
      </c>
    </row>
    <row r="118" spans="1:16" ht="13.5">
      <c r="A118" s="196" t="s">
        <v>227</v>
      </c>
      <c r="B118" s="173">
        <v>17861</v>
      </c>
      <c r="C118" s="307">
        <v>2.26</v>
      </c>
      <c r="D118" s="173">
        <v>27</v>
      </c>
      <c r="E118" s="307">
        <v>1.25</v>
      </c>
      <c r="F118" s="173">
        <v>0</v>
      </c>
      <c r="G118" s="307">
        <v>0</v>
      </c>
      <c r="H118" s="173">
        <v>17888</v>
      </c>
      <c r="I118" s="308">
        <v>2.26</v>
      </c>
      <c r="J118" s="267">
        <v>1066.05</v>
      </c>
      <c r="K118" s="69">
        <v>1042.75</v>
      </c>
      <c r="L118" s="136">
        <f t="shared" si="4"/>
        <v>23.299999999999955</v>
      </c>
      <c r="M118" s="311">
        <f t="shared" si="5"/>
        <v>2.2344761448093937</v>
      </c>
      <c r="N118" s="78">
        <f>Margins!B118</f>
        <v>300</v>
      </c>
      <c r="O118" s="25">
        <f t="shared" si="6"/>
        <v>8100</v>
      </c>
      <c r="P118" s="25">
        <f t="shared" si="7"/>
        <v>0</v>
      </c>
    </row>
    <row r="119" spans="1:16" ht="13.5">
      <c r="A119" s="196" t="s">
        <v>228</v>
      </c>
      <c r="B119" s="173">
        <v>1546</v>
      </c>
      <c r="C119" s="307">
        <v>-0.14</v>
      </c>
      <c r="D119" s="173">
        <v>80</v>
      </c>
      <c r="E119" s="307">
        <v>0</v>
      </c>
      <c r="F119" s="173">
        <v>5</v>
      </c>
      <c r="G119" s="307">
        <v>-0.69</v>
      </c>
      <c r="H119" s="173">
        <v>1631</v>
      </c>
      <c r="I119" s="308">
        <v>-0.14</v>
      </c>
      <c r="J119" s="267">
        <v>416.75</v>
      </c>
      <c r="K119" s="69">
        <v>420.95</v>
      </c>
      <c r="L119" s="136">
        <f t="shared" si="4"/>
        <v>-4.199999999999989</v>
      </c>
      <c r="M119" s="311">
        <f t="shared" si="5"/>
        <v>-0.9977431999049743</v>
      </c>
      <c r="N119" s="78">
        <f>Margins!B119</f>
        <v>800</v>
      </c>
      <c r="O119" s="25">
        <f t="shared" si="6"/>
        <v>64000</v>
      </c>
      <c r="P119" s="25">
        <f t="shared" si="7"/>
        <v>4000</v>
      </c>
    </row>
    <row r="120" spans="1:16" ht="13.5">
      <c r="A120" s="196" t="s">
        <v>235</v>
      </c>
      <c r="B120" s="173">
        <v>21032</v>
      </c>
      <c r="C120" s="307">
        <v>0</v>
      </c>
      <c r="D120" s="173">
        <v>1072</v>
      </c>
      <c r="E120" s="307">
        <v>-0.25</v>
      </c>
      <c r="F120" s="173">
        <v>207</v>
      </c>
      <c r="G120" s="307">
        <v>-0.12</v>
      </c>
      <c r="H120" s="173">
        <v>22311</v>
      </c>
      <c r="I120" s="308">
        <v>-0.01</v>
      </c>
      <c r="J120" s="267">
        <v>476.2</v>
      </c>
      <c r="K120" s="69">
        <v>489.05</v>
      </c>
      <c r="L120" s="136">
        <f t="shared" si="4"/>
        <v>-12.850000000000023</v>
      </c>
      <c r="M120" s="311">
        <f t="shared" si="5"/>
        <v>-2.6275431959922346</v>
      </c>
      <c r="N120" s="78">
        <f>Margins!B120</f>
        <v>700</v>
      </c>
      <c r="O120" s="25">
        <f t="shared" si="6"/>
        <v>750400</v>
      </c>
      <c r="P120" s="25">
        <f t="shared" si="7"/>
        <v>144900</v>
      </c>
    </row>
    <row r="121" spans="1:16" ht="13.5">
      <c r="A121" s="196" t="s">
        <v>98</v>
      </c>
      <c r="B121" s="173">
        <v>3266</v>
      </c>
      <c r="C121" s="307">
        <v>-0.38</v>
      </c>
      <c r="D121" s="173">
        <v>55</v>
      </c>
      <c r="E121" s="307">
        <v>-0.59</v>
      </c>
      <c r="F121" s="173">
        <v>8</v>
      </c>
      <c r="G121" s="307">
        <v>0.14</v>
      </c>
      <c r="H121" s="173">
        <v>3329</v>
      </c>
      <c r="I121" s="308">
        <v>-0.38</v>
      </c>
      <c r="J121" s="267">
        <v>555.35</v>
      </c>
      <c r="K121" s="69">
        <v>565.05</v>
      </c>
      <c r="L121" s="136">
        <f t="shared" si="4"/>
        <v>-9.699999999999932</v>
      </c>
      <c r="M121" s="311">
        <f t="shared" si="5"/>
        <v>-1.7166622422794324</v>
      </c>
      <c r="N121" s="78">
        <f>Margins!B121</f>
        <v>550</v>
      </c>
      <c r="O121" s="25">
        <f t="shared" si="6"/>
        <v>30250</v>
      </c>
      <c r="P121" s="25">
        <f t="shared" si="7"/>
        <v>4400</v>
      </c>
    </row>
    <row r="122" spans="1:16" ht="13.5">
      <c r="A122" s="196" t="s">
        <v>149</v>
      </c>
      <c r="B122" s="173">
        <v>8976</v>
      </c>
      <c r="C122" s="307">
        <v>-0.39</v>
      </c>
      <c r="D122" s="173">
        <v>137</v>
      </c>
      <c r="E122" s="307">
        <v>-0.61</v>
      </c>
      <c r="F122" s="173">
        <v>37</v>
      </c>
      <c r="G122" s="307">
        <v>-0.18</v>
      </c>
      <c r="H122" s="173">
        <v>9150</v>
      </c>
      <c r="I122" s="308">
        <v>-0.39</v>
      </c>
      <c r="J122" s="267">
        <v>708.4</v>
      </c>
      <c r="K122" s="69">
        <v>723.85</v>
      </c>
      <c r="L122" s="136">
        <f t="shared" si="4"/>
        <v>-15.450000000000045</v>
      </c>
      <c r="M122" s="311">
        <f t="shared" si="5"/>
        <v>-2.1344201146646467</v>
      </c>
      <c r="N122" s="78">
        <f>Margins!B122</f>
        <v>550</v>
      </c>
      <c r="O122" s="25">
        <f t="shared" si="6"/>
        <v>75350</v>
      </c>
      <c r="P122" s="25">
        <f t="shared" si="7"/>
        <v>20350</v>
      </c>
    </row>
    <row r="123" spans="1:18" ht="13.5">
      <c r="A123" s="196" t="s">
        <v>203</v>
      </c>
      <c r="B123" s="173">
        <v>26026</v>
      </c>
      <c r="C123" s="307">
        <v>0.41</v>
      </c>
      <c r="D123" s="173">
        <v>2025</v>
      </c>
      <c r="E123" s="307">
        <v>0.21</v>
      </c>
      <c r="F123" s="173">
        <v>491</v>
      </c>
      <c r="G123" s="307">
        <v>0.7</v>
      </c>
      <c r="H123" s="173">
        <v>28542</v>
      </c>
      <c r="I123" s="308">
        <v>0.4</v>
      </c>
      <c r="J123" s="267">
        <v>1391.8</v>
      </c>
      <c r="K123" s="69">
        <v>1397.05</v>
      </c>
      <c r="L123" s="136">
        <f t="shared" si="4"/>
        <v>-5.25</v>
      </c>
      <c r="M123" s="311">
        <f t="shared" si="5"/>
        <v>-0.3757918471064028</v>
      </c>
      <c r="N123" s="78">
        <f>Margins!B123</f>
        <v>300</v>
      </c>
      <c r="O123" s="25">
        <f t="shared" si="6"/>
        <v>607500</v>
      </c>
      <c r="P123" s="25">
        <f t="shared" si="7"/>
        <v>147300</v>
      </c>
      <c r="R123" s="25"/>
    </row>
    <row r="124" spans="1:18" ht="13.5">
      <c r="A124" s="196" t="s">
        <v>302</v>
      </c>
      <c r="B124" s="173">
        <v>822</v>
      </c>
      <c r="C124" s="307">
        <v>0.66</v>
      </c>
      <c r="D124" s="173">
        <v>0</v>
      </c>
      <c r="E124" s="307">
        <v>-1</v>
      </c>
      <c r="F124" s="173">
        <v>0</v>
      </c>
      <c r="G124" s="307">
        <v>0</v>
      </c>
      <c r="H124" s="173">
        <v>822</v>
      </c>
      <c r="I124" s="308">
        <v>0.65</v>
      </c>
      <c r="J124" s="267">
        <v>304.8</v>
      </c>
      <c r="K124" s="69">
        <v>315.15</v>
      </c>
      <c r="L124" s="136">
        <f t="shared" si="4"/>
        <v>-10.349999999999966</v>
      </c>
      <c r="M124" s="311">
        <f t="shared" si="5"/>
        <v>-3.2841504045692425</v>
      </c>
      <c r="N124" s="78">
        <f>Margins!B124</f>
        <v>500</v>
      </c>
      <c r="O124" s="25">
        <f t="shared" si="6"/>
        <v>0</v>
      </c>
      <c r="P124" s="25">
        <f t="shared" si="7"/>
        <v>0</v>
      </c>
      <c r="R124" s="25"/>
    </row>
    <row r="125" spans="1:16" ht="13.5">
      <c r="A125" s="196" t="s">
        <v>217</v>
      </c>
      <c r="B125" s="173">
        <v>1639</v>
      </c>
      <c r="C125" s="307">
        <v>-0.16</v>
      </c>
      <c r="D125" s="173">
        <v>203</v>
      </c>
      <c r="E125" s="307">
        <v>-0.09</v>
      </c>
      <c r="F125" s="173">
        <v>36</v>
      </c>
      <c r="G125" s="307">
        <v>-0.25</v>
      </c>
      <c r="H125" s="173">
        <v>1878</v>
      </c>
      <c r="I125" s="308">
        <v>-0.15</v>
      </c>
      <c r="J125" s="267">
        <v>67.65</v>
      </c>
      <c r="K125" s="69">
        <v>68.3</v>
      </c>
      <c r="L125" s="136">
        <f t="shared" si="4"/>
        <v>-0.6499999999999915</v>
      </c>
      <c r="M125" s="311">
        <f t="shared" si="5"/>
        <v>-0.9516837481698265</v>
      </c>
      <c r="N125" s="78">
        <f>Margins!B125</f>
        <v>3350</v>
      </c>
      <c r="O125" s="25">
        <f t="shared" si="6"/>
        <v>680050</v>
      </c>
      <c r="P125" s="25">
        <f t="shared" si="7"/>
        <v>120600</v>
      </c>
    </row>
    <row r="126" spans="1:16" ht="13.5">
      <c r="A126" s="196" t="s">
        <v>236</v>
      </c>
      <c r="B126" s="173">
        <v>7218</v>
      </c>
      <c r="C126" s="307">
        <v>-0.52</v>
      </c>
      <c r="D126" s="173">
        <v>486</v>
      </c>
      <c r="E126" s="307">
        <v>-0.6</v>
      </c>
      <c r="F126" s="173">
        <v>208</v>
      </c>
      <c r="G126" s="307">
        <v>-0.54</v>
      </c>
      <c r="H126" s="173">
        <v>7912</v>
      </c>
      <c r="I126" s="308">
        <v>-0.52</v>
      </c>
      <c r="J126" s="267">
        <v>113.55</v>
      </c>
      <c r="K126" s="69">
        <v>115.3</v>
      </c>
      <c r="L126" s="136">
        <f t="shared" si="4"/>
        <v>-1.75</v>
      </c>
      <c r="M126" s="311">
        <f t="shared" si="5"/>
        <v>-1.5177797051170858</v>
      </c>
      <c r="N126" s="78">
        <f>Margins!B126</f>
        <v>2700</v>
      </c>
      <c r="O126" s="25">
        <f t="shared" si="6"/>
        <v>1312200</v>
      </c>
      <c r="P126" s="25">
        <f t="shared" si="7"/>
        <v>561600</v>
      </c>
    </row>
    <row r="127" spans="1:16" ht="13.5">
      <c r="A127" s="196" t="s">
        <v>204</v>
      </c>
      <c r="B127" s="173">
        <v>7739</v>
      </c>
      <c r="C127" s="307">
        <v>-0.15</v>
      </c>
      <c r="D127" s="173">
        <v>817</v>
      </c>
      <c r="E127" s="307">
        <v>0.16</v>
      </c>
      <c r="F127" s="173">
        <v>132</v>
      </c>
      <c r="G127" s="307">
        <v>-0.18</v>
      </c>
      <c r="H127" s="173">
        <v>8688</v>
      </c>
      <c r="I127" s="308">
        <v>-0.13</v>
      </c>
      <c r="J127" s="267">
        <v>468.8</v>
      </c>
      <c r="K127" s="69">
        <v>485.85</v>
      </c>
      <c r="L127" s="136">
        <f t="shared" si="4"/>
        <v>-17.05000000000001</v>
      </c>
      <c r="M127" s="311">
        <f t="shared" si="5"/>
        <v>-3.509313574148402</v>
      </c>
      <c r="N127" s="78">
        <f>Margins!B127</f>
        <v>600</v>
      </c>
      <c r="O127" s="25">
        <f t="shared" si="6"/>
        <v>490200</v>
      </c>
      <c r="P127" s="25">
        <f t="shared" si="7"/>
        <v>79200</v>
      </c>
    </row>
    <row r="128" spans="1:16" ht="13.5">
      <c r="A128" s="196" t="s">
        <v>205</v>
      </c>
      <c r="B128" s="173">
        <v>12465</v>
      </c>
      <c r="C128" s="307">
        <v>-0.05</v>
      </c>
      <c r="D128" s="173">
        <v>802</v>
      </c>
      <c r="E128" s="307">
        <v>-0.17</v>
      </c>
      <c r="F128" s="173">
        <v>172</v>
      </c>
      <c r="G128" s="307">
        <v>-0.12</v>
      </c>
      <c r="H128" s="173">
        <v>13439</v>
      </c>
      <c r="I128" s="308">
        <v>-0.06</v>
      </c>
      <c r="J128" s="267">
        <v>1199.65</v>
      </c>
      <c r="K128" s="69">
        <v>1205.25</v>
      </c>
      <c r="L128" s="136">
        <f t="shared" si="4"/>
        <v>-5.599999999999909</v>
      </c>
      <c r="M128" s="311">
        <f t="shared" si="5"/>
        <v>-0.464633893383108</v>
      </c>
      <c r="N128" s="78">
        <f>Margins!B128</f>
        <v>500</v>
      </c>
      <c r="O128" s="25">
        <f t="shared" si="6"/>
        <v>401000</v>
      </c>
      <c r="P128" s="25">
        <f t="shared" si="7"/>
        <v>86000</v>
      </c>
    </row>
    <row r="129" spans="1:16" ht="13.5">
      <c r="A129" s="196" t="s">
        <v>37</v>
      </c>
      <c r="B129" s="173">
        <v>7820</v>
      </c>
      <c r="C129" s="307">
        <v>0.24</v>
      </c>
      <c r="D129" s="173">
        <v>106</v>
      </c>
      <c r="E129" s="307">
        <v>-0.44</v>
      </c>
      <c r="F129" s="173">
        <v>11</v>
      </c>
      <c r="G129" s="307">
        <v>1.75</v>
      </c>
      <c r="H129" s="173">
        <v>7937</v>
      </c>
      <c r="I129" s="308">
        <v>0.22</v>
      </c>
      <c r="J129" s="267">
        <v>200.4</v>
      </c>
      <c r="K129" s="69">
        <v>207.3</v>
      </c>
      <c r="L129" s="136">
        <f t="shared" si="4"/>
        <v>-6.900000000000006</v>
      </c>
      <c r="M129" s="311">
        <f t="shared" si="5"/>
        <v>-3.3285094066570218</v>
      </c>
      <c r="N129" s="78">
        <f>Margins!B129</f>
        <v>1600</v>
      </c>
      <c r="O129" s="25">
        <f t="shared" si="6"/>
        <v>169600</v>
      </c>
      <c r="P129" s="25">
        <f t="shared" si="7"/>
        <v>17600</v>
      </c>
    </row>
    <row r="130" spans="1:16" ht="13.5">
      <c r="A130" s="196" t="s">
        <v>303</v>
      </c>
      <c r="B130" s="173">
        <v>2934</v>
      </c>
      <c r="C130" s="307">
        <v>-0.45</v>
      </c>
      <c r="D130" s="173">
        <v>7</v>
      </c>
      <c r="E130" s="307">
        <v>-0.72</v>
      </c>
      <c r="F130" s="173">
        <v>2</v>
      </c>
      <c r="G130" s="307">
        <v>-0.71</v>
      </c>
      <c r="H130" s="173">
        <v>2943</v>
      </c>
      <c r="I130" s="308">
        <v>-0.45</v>
      </c>
      <c r="J130" s="267">
        <v>1830.65</v>
      </c>
      <c r="K130" s="69">
        <v>1876.55</v>
      </c>
      <c r="L130" s="136">
        <f t="shared" si="4"/>
        <v>-45.899999999999864</v>
      </c>
      <c r="M130" s="311">
        <f t="shared" si="5"/>
        <v>-2.445977991526997</v>
      </c>
      <c r="N130" s="78">
        <f>Margins!B130</f>
        <v>150</v>
      </c>
      <c r="O130" s="25">
        <f t="shared" si="6"/>
        <v>1050</v>
      </c>
      <c r="P130" s="25">
        <f t="shared" si="7"/>
        <v>300</v>
      </c>
    </row>
    <row r="131" spans="1:17" ht="15" customHeight="1">
      <c r="A131" s="196" t="s">
        <v>229</v>
      </c>
      <c r="B131" s="173">
        <v>8252</v>
      </c>
      <c r="C131" s="307">
        <v>-0.07</v>
      </c>
      <c r="D131" s="173">
        <v>39</v>
      </c>
      <c r="E131" s="307">
        <v>-0.45</v>
      </c>
      <c r="F131" s="173">
        <v>2</v>
      </c>
      <c r="G131" s="307">
        <v>0</v>
      </c>
      <c r="H131" s="173">
        <v>8293</v>
      </c>
      <c r="I131" s="308">
        <v>-0.08</v>
      </c>
      <c r="J131" s="267">
        <v>1189.75</v>
      </c>
      <c r="K131" s="69">
        <v>1201.75</v>
      </c>
      <c r="L131" s="136">
        <f t="shared" si="4"/>
        <v>-12</v>
      </c>
      <c r="M131" s="311">
        <f t="shared" si="5"/>
        <v>-0.998543790305804</v>
      </c>
      <c r="N131" s="78">
        <f>Margins!B131</f>
        <v>375</v>
      </c>
      <c r="O131" s="25">
        <f t="shared" si="6"/>
        <v>14625</v>
      </c>
      <c r="P131" s="25">
        <f t="shared" si="7"/>
        <v>750</v>
      </c>
      <c r="Q131" s="69"/>
    </row>
    <row r="132" spans="1:17" ht="15" customHeight="1">
      <c r="A132" s="196" t="s">
        <v>278</v>
      </c>
      <c r="B132" s="173">
        <v>3013</v>
      </c>
      <c r="C132" s="307">
        <v>0.89</v>
      </c>
      <c r="D132" s="173">
        <v>2</v>
      </c>
      <c r="E132" s="307">
        <v>-0.33</v>
      </c>
      <c r="F132" s="173">
        <v>7</v>
      </c>
      <c r="G132" s="307">
        <v>0</v>
      </c>
      <c r="H132" s="173">
        <v>3022</v>
      </c>
      <c r="I132" s="308">
        <v>0.89</v>
      </c>
      <c r="J132" s="267">
        <v>912.15</v>
      </c>
      <c r="K132" s="69">
        <v>970.3</v>
      </c>
      <c r="L132" s="136">
        <f t="shared" si="4"/>
        <v>-58.14999999999998</v>
      </c>
      <c r="M132" s="311">
        <f t="shared" si="5"/>
        <v>-5.992991858188187</v>
      </c>
      <c r="N132" s="78">
        <f>Margins!B132</f>
        <v>350</v>
      </c>
      <c r="O132" s="25">
        <f t="shared" si="6"/>
        <v>700</v>
      </c>
      <c r="P132" s="25">
        <f t="shared" si="7"/>
        <v>2450</v>
      </c>
      <c r="Q132" s="69"/>
    </row>
    <row r="133" spans="1:17" ht="15" customHeight="1">
      <c r="A133" s="196" t="s">
        <v>180</v>
      </c>
      <c r="B133" s="173">
        <v>467</v>
      </c>
      <c r="C133" s="307">
        <v>-0.02</v>
      </c>
      <c r="D133" s="173">
        <v>3</v>
      </c>
      <c r="E133" s="307">
        <v>0.5</v>
      </c>
      <c r="F133" s="173">
        <v>0</v>
      </c>
      <c r="G133" s="307">
        <v>-1</v>
      </c>
      <c r="H133" s="173">
        <v>470</v>
      </c>
      <c r="I133" s="308">
        <v>-0.02</v>
      </c>
      <c r="J133" s="267">
        <v>184.7</v>
      </c>
      <c r="K133" s="69">
        <v>189.8</v>
      </c>
      <c r="L133" s="136">
        <f aca="true" t="shared" si="8" ref="L133:L158">J133-K133</f>
        <v>-5.100000000000023</v>
      </c>
      <c r="M133" s="311">
        <f aca="true" t="shared" si="9" ref="M133:M158">L133/K133*100</f>
        <v>-2.6870389884088635</v>
      </c>
      <c r="N133" s="78">
        <f>Margins!B133</f>
        <v>1500</v>
      </c>
      <c r="O133" s="25">
        <f aca="true" t="shared" si="10" ref="O133:O158">D133*N133</f>
        <v>4500</v>
      </c>
      <c r="P133" s="25">
        <f aca="true" t="shared" si="11" ref="P133:P158">F133*N133</f>
        <v>0</v>
      </c>
      <c r="Q133" s="69"/>
    </row>
    <row r="134" spans="1:17" ht="15" customHeight="1">
      <c r="A134" s="196" t="s">
        <v>181</v>
      </c>
      <c r="B134" s="173">
        <v>135</v>
      </c>
      <c r="C134" s="307">
        <v>0.65</v>
      </c>
      <c r="D134" s="173">
        <v>0</v>
      </c>
      <c r="E134" s="307">
        <v>0</v>
      </c>
      <c r="F134" s="173">
        <v>0</v>
      </c>
      <c r="G134" s="307">
        <v>0</v>
      </c>
      <c r="H134" s="173">
        <v>135</v>
      </c>
      <c r="I134" s="308">
        <v>0.65</v>
      </c>
      <c r="J134" s="267">
        <v>358.55</v>
      </c>
      <c r="K134" s="69">
        <v>369.2</v>
      </c>
      <c r="L134" s="136">
        <f t="shared" si="8"/>
        <v>-10.649999999999977</v>
      </c>
      <c r="M134" s="311">
        <f t="shared" si="9"/>
        <v>-2.8846153846153784</v>
      </c>
      <c r="N134" s="78">
        <f>Margins!B134</f>
        <v>850</v>
      </c>
      <c r="O134" s="25">
        <f t="shared" si="10"/>
        <v>0</v>
      </c>
      <c r="P134" s="25">
        <f t="shared" si="11"/>
        <v>0</v>
      </c>
      <c r="Q134" s="69"/>
    </row>
    <row r="135" spans="1:17" ht="15" customHeight="1">
      <c r="A135" s="196" t="s">
        <v>150</v>
      </c>
      <c r="B135" s="173">
        <v>5310</v>
      </c>
      <c r="C135" s="307">
        <v>0.77</v>
      </c>
      <c r="D135" s="173">
        <v>50</v>
      </c>
      <c r="E135" s="307">
        <v>1.27</v>
      </c>
      <c r="F135" s="173">
        <v>14</v>
      </c>
      <c r="G135" s="307">
        <v>6</v>
      </c>
      <c r="H135" s="173">
        <v>5374</v>
      </c>
      <c r="I135" s="308">
        <v>0.78</v>
      </c>
      <c r="J135" s="267">
        <v>459.95</v>
      </c>
      <c r="K135" s="69">
        <v>479.15</v>
      </c>
      <c r="L135" s="136">
        <f t="shared" si="8"/>
        <v>-19.19999999999999</v>
      </c>
      <c r="M135" s="311">
        <f t="shared" si="9"/>
        <v>-4.007095898987789</v>
      </c>
      <c r="N135" s="78">
        <f>Margins!B135</f>
        <v>875</v>
      </c>
      <c r="O135" s="25">
        <f t="shared" si="10"/>
        <v>43750</v>
      </c>
      <c r="P135" s="25">
        <f t="shared" si="11"/>
        <v>12250</v>
      </c>
      <c r="Q135" s="69"/>
    </row>
    <row r="136" spans="1:17" ht="15" customHeight="1">
      <c r="A136" s="196" t="s">
        <v>151</v>
      </c>
      <c r="B136" s="173">
        <v>696</v>
      </c>
      <c r="C136" s="307">
        <v>0.01</v>
      </c>
      <c r="D136" s="173">
        <v>0</v>
      </c>
      <c r="E136" s="307">
        <v>0</v>
      </c>
      <c r="F136" s="173">
        <v>0</v>
      </c>
      <c r="G136" s="307">
        <v>0</v>
      </c>
      <c r="H136" s="173">
        <v>696</v>
      </c>
      <c r="I136" s="308">
        <v>0.01</v>
      </c>
      <c r="J136" s="267">
        <v>1034.5</v>
      </c>
      <c r="K136" s="69">
        <v>1047.4</v>
      </c>
      <c r="L136" s="136">
        <f t="shared" si="8"/>
        <v>-12.900000000000091</v>
      </c>
      <c r="M136" s="311">
        <f t="shared" si="9"/>
        <v>-1.2316211571510491</v>
      </c>
      <c r="N136" s="78">
        <f>Margins!B136</f>
        <v>450</v>
      </c>
      <c r="O136" s="25">
        <f t="shared" si="10"/>
        <v>0</v>
      </c>
      <c r="P136" s="25">
        <f t="shared" si="11"/>
        <v>0</v>
      </c>
      <c r="Q136" s="69"/>
    </row>
    <row r="137" spans="1:17" ht="15" customHeight="1">
      <c r="A137" s="196" t="s">
        <v>215</v>
      </c>
      <c r="B137" s="173">
        <v>1695</v>
      </c>
      <c r="C137" s="307">
        <v>-0.16</v>
      </c>
      <c r="D137" s="173">
        <v>1</v>
      </c>
      <c r="E137" s="307">
        <v>0</v>
      </c>
      <c r="F137" s="173">
        <v>0</v>
      </c>
      <c r="G137" s="307">
        <v>0</v>
      </c>
      <c r="H137" s="173">
        <v>1696</v>
      </c>
      <c r="I137" s="308">
        <v>-0.16</v>
      </c>
      <c r="J137" s="267">
        <v>1776.35</v>
      </c>
      <c r="K137" s="69">
        <v>1825</v>
      </c>
      <c r="L137" s="136">
        <f t="shared" si="8"/>
        <v>-48.65000000000009</v>
      </c>
      <c r="M137" s="311">
        <f t="shared" si="9"/>
        <v>-2.6657534246575394</v>
      </c>
      <c r="N137" s="78">
        <f>Margins!B137</f>
        <v>250</v>
      </c>
      <c r="O137" s="25">
        <f t="shared" si="10"/>
        <v>250</v>
      </c>
      <c r="P137" s="25">
        <f t="shared" si="11"/>
        <v>0</v>
      </c>
      <c r="Q137" s="69"/>
    </row>
    <row r="138" spans="1:17" ht="15" customHeight="1">
      <c r="A138" s="196" t="s">
        <v>230</v>
      </c>
      <c r="B138" s="173">
        <v>3041</v>
      </c>
      <c r="C138" s="307">
        <v>-0.23</v>
      </c>
      <c r="D138" s="173">
        <v>10</v>
      </c>
      <c r="E138" s="307">
        <v>-0.29</v>
      </c>
      <c r="F138" s="173">
        <v>2</v>
      </c>
      <c r="G138" s="307">
        <v>0</v>
      </c>
      <c r="H138" s="173">
        <v>3053</v>
      </c>
      <c r="I138" s="308">
        <v>-0.23</v>
      </c>
      <c r="J138" s="267">
        <v>1245.05</v>
      </c>
      <c r="K138" s="69">
        <v>1252.1</v>
      </c>
      <c r="L138" s="136">
        <f t="shared" si="8"/>
        <v>-7.0499999999999545</v>
      </c>
      <c r="M138" s="311">
        <f t="shared" si="9"/>
        <v>-0.5630540691638012</v>
      </c>
      <c r="N138" s="78">
        <f>Margins!B138</f>
        <v>200</v>
      </c>
      <c r="O138" s="25">
        <f t="shared" si="10"/>
        <v>2000</v>
      </c>
      <c r="P138" s="25">
        <f t="shared" si="11"/>
        <v>400</v>
      </c>
      <c r="Q138" s="69"/>
    </row>
    <row r="139" spans="1:17" ht="15" customHeight="1">
      <c r="A139" s="196" t="s">
        <v>91</v>
      </c>
      <c r="B139" s="173">
        <v>2587</v>
      </c>
      <c r="C139" s="307">
        <v>2.34</v>
      </c>
      <c r="D139" s="173">
        <v>294</v>
      </c>
      <c r="E139" s="307">
        <v>3.52</v>
      </c>
      <c r="F139" s="173">
        <v>40</v>
      </c>
      <c r="G139" s="307">
        <v>7</v>
      </c>
      <c r="H139" s="173">
        <v>2921</v>
      </c>
      <c r="I139" s="308">
        <v>2.46</v>
      </c>
      <c r="J139" s="267">
        <v>79.85</v>
      </c>
      <c r="K139" s="69">
        <v>79.3</v>
      </c>
      <c r="L139" s="136">
        <f t="shared" si="8"/>
        <v>0.5499999999999972</v>
      </c>
      <c r="M139" s="311">
        <f t="shared" si="9"/>
        <v>0.693568726355608</v>
      </c>
      <c r="N139" s="78">
        <f>Margins!B139</f>
        <v>7600</v>
      </c>
      <c r="O139" s="25">
        <f t="shared" si="10"/>
        <v>2234400</v>
      </c>
      <c r="P139" s="25">
        <f t="shared" si="11"/>
        <v>304000</v>
      </c>
      <c r="Q139" s="69"/>
    </row>
    <row r="140" spans="1:17" ht="15" customHeight="1">
      <c r="A140" s="196" t="s">
        <v>152</v>
      </c>
      <c r="B140" s="173">
        <v>128</v>
      </c>
      <c r="C140" s="307">
        <v>-0.32</v>
      </c>
      <c r="D140" s="173">
        <v>11</v>
      </c>
      <c r="E140" s="307">
        <v>0.38</v>
      </c>
      <c r="F140" s="173">
        <v>2</v>
      </c>
      <c r="G140" s="307">
        <v>0</v>
      </c>
      <c r="H140" s="173">
        <v>141</v>
      </c>
      <c r="I140" s="308">
        <v>-0.28</v>
      </c>
      <c r="J140" s="267">
        <v>230.8</v>
      </c>
      <c r="K140" s="69">
        <v>240.65</v>
      </c>
      <c r="L140" s="136">
        <f t="shared" si="8"/>
        <v>-9.849999999999994</v>
      </c>
      <c r="M140" s="311">
        <f t="shared" si="9"/>
        <v>-4.0930812383129</v>
      </c>
      <c r="N140" s="78">
        <f>Margins!B140</f>
        <v>1350</v>
      </c>
      <c r="O140" s="25">
        <f t="shared" si="10"/>
        <v>14850</v>
      </c>
      <c r="P140" s="25">
        <f t="shared" si="11"/>
        <v>2700</v>
      </c>
      <c r="Q140" s="69"/>
    </row>
    <row r="141" spans="1:17" ht="15" customHeight="1">
      <c r="A141" s="196" t="s">
        <v>208</v>
      </c>
      <c r="B141" s="173">
        <v>6016</v>
      </c>
      <c r="C141" s="307">
        <v>0.52</v>
      </c>
      <c r="D141" s="173">
        <v>84</v>
      </c>
      <c r="E141" s="307">
        <v>0.87</v>
      </c>
      <c r="F141" s="173">
        <v>31</v>
      </c>
      <c r="G141" s="307">
        <v>1.58</v>
      </c>
      <c r="H141" s="173">
        <v>6131</v>
      </c>
      <c r="I141" s="308">
        <v>0.53</v>
      </c>
      <c r="J141" s="267">
        <v>905.05</v>
      </c>
      <c r="K141" s="69">
        <v>896.8</v>
      </c>
      <c r="L141" s="136">
        <f t="shared" si="8"/>
        <v>8.25</v>
      </c>
      <c r="M141" s="311">
        <f t="shared" si="9"/>
        <v>0.9199375557537912</v>
      </c>
      <c r="N141" s="78">
        <f>Margins!B141</f>
        <v>412</v>
      </c>
      <c r="O141" s="25">
        <f t="shared" si="10"/>
        <v>34608</v>
      </c>
      <c r="P141" s="25">
        <f t="shared" si="11"/>
        <v>12772</v>
      </c>
      <c r="Q141" s="69"/>
    </row>
    <row r="142" spans="1:17" ht="15" customHeight="1">
      <c r="A142" s="196" t="s">
        <v>231</v>
      </c>
      <c r="B142" s="173">
        <v>381</v>
      </c>
      <c r="C142" s="307">
        <v>-0.54</v>
      </c>
      <c r="D142" s="173">
        <v>1</v>
      </c>
      <c r="E142" s="307">
        <v>0</v>
      </c>
      <c r="F142" s="173">
        <v>0</v>
      </c>
      <c r="G142" s="307">
        <v>0</v>
      </c>
      <c r="H142" s="173">
        <v>382</v>
      </c>
      <c r="I142" s="308">
        <v>-0.54</v>
      </c>
      <c r="J142" s="267">
        <v>600.2</v>
      </c>
      <c r="K142" s="69">
        <v>607.05</v>
      </c>
      <c r="L142" s="136">
        <f t="shared" si="8"/>
        <v>-6.849999999999909</v>
      </c>
      <c r="M142" s="311">
        <f t="shared" si="9"/>
        <v>-1.1284078741454426</v>
      </c>
      <c r="N142" s="78">
        <f>Margins!B142</f>
        <v>800</v>
      </c>
      <c r="O142" s="25">
        <f t="shared" si="10"/>
        <v>800</v>
      </c>
      <c r="P142" s="25">
        <f t="shared" si="11"/>
        <v>0</v>
      </c>
      <c r="Q142" s="69"/>
    </row>
    <row r="143" spans="1:17" ht="15" customHeight="1">
      <c r="A143" s="196" t="s">
        <v>185</v>
      </c>
      <c r="B143" s="173">
        <v>9058</v>
      </c>
      <c r="C143" s="307">
        <v>0.27</v>
      </c>
      <c r="D143" s="173">
        <v>1606</v>
      </c>
      <c r="E143" s="307">
        <v>0.27</v>
      </c>
      <c r="F143" s="173">
        <v>395</v>
      </c>
      <c r="G143" s="307">
        <v>0.36</v>
      </c>
      <c r="H143" s="173">
        <v>11059</v>
      </c>
      <c r="I143" s="308">
        <v>0.27</v>
      </c>
      <c r="J143" s="267">
        <v>453.3</v>
      </c>
      <c r="K143" s="69">
        <v>462.65</v>
      </c>
      <c r="L143" s="136">
        <f t="shared" si="8"/>
        <v>-9.349999999999966</v>
      </c>
      <c r="M143" s="311">
        <f t="shared" si="9"/>
        <v>-2.0209661731330306</v>
      </c>
      <c r="N143" s="78">
        <f>Margins!B143</f>
        <v>675</v>
      </c>
      <c r="O143" s="25">
        <f t="shared" si="10"/>
        <v>1084050</v>
      </c>
      <c r="P143" s="25">
        <f t="shared" si="11"/>
        <v>266625</v>
      </c>
      <c r="Q143" s="69"/>
    </row>
    <row r="144" spans="1:17" ht="15" customHeight="1">
      <c r="A144" s="196" t="s">
        <v>206</v>
      </c>
      <c r="B144" s="173">
        <v>467</v>
      </c>
      <c r="C144" s="307">
        <v>-0.6</v>
      </c>
      <c r="D144" s="173">
        <v>11</v>
      </c>
      <c r="E144" s="307">
        <v>-0.08</v>
      </c>
      <c r="F144" s="173">
        <v>0</v>
      </c>
      <c r="G144" s="307">
        <v>0</v>
      </c>
      <c r="H144" s="173">
        <v>478</v>
      </c>
      <c r="I144" s="308">
        <v>-0.59</v>
      </c>
      <c r="J144" s="267">
        <v>682.95</v>
      </c>
      <c r="K144" s="69">
        <v>695.1</v>
      </c>
      <c r="L144" s="136">
        <f t="shared" si="8"/>
        <v>-12.149999999999977</v>
      </c>
      <c r="M144" s="311">
        <f t="shared" si="9"/>
        <v>-1.7479499352611103</v>
      </c>
      <c r="N144" s="78">
        <f>Margins!B144</f>
        <v>275</v>
      </c>
      <c r="O144" s="25">
        <f t="shared" si="10"/>
        <v>3025</v>
      </c>
      <c r="P144" s="25">
        <f t="shared" si="11"/>
        <v>0</v>
      </c>
      <c r="Q144" s="69"/>
    </row>
    <row r="145" spans="1:17" ht="15" customHeight="1">
      <c r="A145" s="196" t="s">
        <v>118</v>
      </c>
      <c r="B145" s="173">
        <v>4306</v>
      </c>
      <c r="C145" s="307">
        <v>-0.18</v>
      </c>
      <c r="D145" s="173">
        <v>176</v>
      </c>
      <c r="E145" s="307">
        <v>-0.1</v>
      </c>
      <c r="F145" s="173">
        <v>4</v>
      </c>
      <c r="G145" s="307">
        <v>-0.56</v>
      </c>
      <c r="H145" s="173">
        <v>4486</v>
      </c>
      <c r="I145" s="308">
        <v>-0.18</v>
      </c>
      <c r="J145" s="267">
        <v>1287.4</v>
      </c>
      <c r="K145" s="69">
        <v>1304.5</v>
      </c>
      <c r="L145" s="136">
        <f t="shared" si="8"/>
        <v>-17.09999999999991</v>
      </c>
      <c r="M145" s="311">
        <f t="shared" si="9"/>
        <v>-1.3108470678420783</v>
      </c>
      <c r="N145" s="78">
        <f>Margins!B145</f>
        <v>250</v>
      </c>
      <c r="O145" s="25">
        <f t="shared" si="10"/>
        <v>44000</v>
      </c>
      <c r="P145" s="25">
        <f t="shared" si="11"/>
        <v>1000</v>
      </c>
      <c r="Q145" s="69"/>
    </row>
    <row r="146" spans="1:17" ht="15" customHeight="1">
      <c r="A146" s="196" t="s">
        <v>232</v>
      </c>
      <c r="B146" s="173">
        <v>3024</v>
      </c>
      <c r="C146" s="307">
        <v>-0.25</v>
      </c>
      <c r="D146" s="173">
        <v>3</v>
      </c>
      <c r="E146" s="307">
        <v>0</v>
      </c>
      <c r="F146" s="173">
        <v>0</v>
      </c>
      <c r="G146" s="307">
        <v>0</v>
      </c>
      <c r="H146" s="173">
        <v>3027</v>
      </c>
      <c r="I146" s="308">
        <v>-0.25</v>
      </c>
      <c r="J146" s="267">
        <v>1009.85</v>
      </c>
      <c r="K146" s="69">
        <v>1027.75</v>
      </c>
      <c r="L146" s="136">
        <f t="shared" si="8"/>
        <v>-17.899999999999977</v>
      </c>
      <c r="M146" s="311">
        <f t="shared" si="9"/>
        <v>-1.7416686937484775</v>
      </c>
      <c r="N146" s="78">
        <f>Margins!B146</f>
        <v>411</v>
      </c>
      <c r="O146" s="25">
        <f t="shared" si="10"/>
        <v>1233</v>
      </c>
      <c r="P146" s="25">
        <f t="shared" si="11"/>
        <v>0</v>
      </c>
      <c r="Q146" s="69"/>
    </row>
    <row r="147" spans="1:17" ht="15" customHeight="1">
      <c r="A147" s="196" t="s">
        <v>304</v>
      </c>
      <c r="B147" s="173">
        <v>129</v>
      </c>
      <c r="C147" s="307">
        <v>0.25</v>
      </c>
      <c r="D147" s="173">
        <v>2</v>
      </c>
      <c r="E147" s="307">
        <v>1</v>
      </c>
      <c r="F147" s="173">
        <v>0</v>
      </c>
      <c r="G147" s="307">
        <v>-1</v>
      </c>
      <c r="H147" s="173">
        <v>131</v>
      </c>
      <c r="I147" s="308">
        <v>0.24</v>
      </c>
      <c r="J147" s="267">
        <v>43.65</v>
      </c>
      <c r="K147" s="69">
        <v>45.45</v>
      </c>
      <c r="L147" s="136">
        <f t="shared" si="8"/>
        <v>-1.8000000000000043</v>
      </c>
      <c r="M147" s="311">
        <f t="shared" si="9"/>
        <v>-3.9603960396039692</v>
      </c>
      <c r="N147" s="78">
        <f>Margins!B147</f>
        <v>3850</v>
      </c>
      <c r="O147" s="25">
        <f t="shared" si="10"/>
        <v>7700</v>
      </c>
      <c r="P147" s="25">
        <f t="shared" si="11"/>
        <v>0</v>
      </c>
      <c r="Q147" s="69"/>
    </row>
    <row r="148" spans="1:17" ht="15" customHeight="1">
      <c r="A148" s="196" t="s">
        <v>305</v>
      </c>
      <c r="B148" s="173">
        <v>1900</v>
      </c>
      <c r="C148" s="307">
        <v>-0.16</v>
      </c>
      <c r="D148" s="173">
        <v>329</v>
      </c>
      <c r="E148" s="307">
        <v>0.15</v>
      </c>
      <c r="F148" s="173">
        <v>40</v>
      </c>
      <c r="G148" s="307">
        <v>-0.13</v>
      </c>
      <c r="H148" s="173">
        <v>2269</v>
      </c>
      <c r="I148" s="308">
        <v>-0.12</v>
      </c>
      <c r="J148" s="267">
        <v>25.55</v>
      </c>
      <c r="K148" s="69">
        <v>26.85</v>
      </c>
      <c r="L148" s="136">
        <f t="shared" si="8"/>
        <v>-1.3000000000000007</v>
      </c>
      <c r="M148" s="311">
        <f t="shared" si="9"/>
        <v>-4.841713221601492</v>
      </c>
      <c r="N148" s="78">
        <f>Margins!B148</f>
        <v>10450</v>
      </c>
      <c r="O148" s="25">
        <f t="shared" si="10"/>
        <v>3438050</v>
      </c>
      <c r="P148" s="25">
        <f t="shared" si="11"/>
        <v>418000</v>
      </c>
      <c r="Q148" s="69"/>
    </row>
    <row r="149" spans="1:17" ht="15" customHeight="1">
      <c r="A149" s="196" t="s">
        <v>173</v>
      </c>
      <c r="B149" s="173">
        <v>549</v>
      </c>
      <c r="C149" s="307">
        <v>-0.29</v>
      </c>
      <c r="D149" s="173">
        <v>30</v>
      </c>
      <c r="E149" s="307">
        <v>-0.52</v>
      </c>
      <c r="F149" s="173">
        <v>0</v>
      </c>
      <c r="G149" s="307">
        <v>-1</v>
      </c>
      <c r="H149" s="173">
        <v>579</v>
      </c>
      <c r="I149" s="308">
        <v>-0.3</v>
      </c>
      <c r="J149" s="267">
        <v>75.8</v>
      </c>
      <c r="K149" s="69">
        <v>76.8</v>
      </c>
      <c r="L149" s="136">
        <f t="shared" si="8"/>
        <v>-1</v>
      </c>
      <c r="M149" s="311">
        <f t="shared" si="9"/>
        <v>-1.3020833333333335</v>
      </c>
      <c r="N149" s="78">
        <f>Margins!B149</f>
        <v>2950</v>
      </c>
      <c r="O149" s="25">
        <f t="shared" si="10"/>
        <v>88500</v>
      </c>
      <c r="P149" s="25">
        <f t="shared" si="11"/>
        <v>0</v>
      </c>
      <c r="Q149" s="69"/>
    </row>
    <row r="150" spans="1:17" ht="15" customHeight="1">
      <c r="A150" s="196" t="s">
        <v>306</v>
      </c>
      <c r="B150" s="173">
        <v>250</v>
      </c>
      <c r="C150" s="307">
        <v>-0.07</v>
      </c>
      <c r="D150" s="173">
        <v>0</v>
      </c>
      <c r="E150" s="307">
        <v>0</v>
      </c>
      <c r="F150" s="173">
        <v>0</v>
      </c>
      <c r="G150" s="307">
        <v>0</v>
      </c>
      <c r="H150" s="173">
        <v>250</v>
      </c>
      <c r="I150" s="308">
        <v>-0.07</v>
      </c>
      <c r="J150" s="267">
        <v>1061.75</v>
      </c>
      <c r="K150" s="69">
        <v>1118.05</v>
      </c>
      <c r="L150" s="136">
        <f t="shared" si="8"/>
        <v>-56.299999999999955</v>
      </c>
      <c r="M150" s="311">
        <f t="shared" si="9"/>
        <v>-5.035552971691781</v>
      </c>
      <c r="N150" s="78">
        <f>Margins!B150</f>
        <v>200</v>
      </c>
      <c r="O150" s="25">
        <f t="shared" si="10"/>
        <v>0</v>
      </c>
      <c r="P150" s="25">
        <f t="shared" si="11"/>
        <v>0</v>
      </c>
      <c r="Q150" s="69"/>
    </row>
    <row r="151" spans="1:17" ht="15" customHeight="1">
      <c r="A151" s="196" t="s">
        <v>82</v>
      </c>
      <c r="B151" s="173">
        <v>306</v>
      </c>
      <c r="C151" s="307">
        <v>-0.22</v>
      </c>
      <c r="D151" s="173">
        <v>6</v>
      </c>
      <c r="E151" s="307">
        <v>0</v>
      </c>
      <c r="F151" s="173">
        <v>1</v>
      </c>
      <c r="G151" s="307">
        <v>0</v>
      </c>
      <c r="H151" s="173">
        <v>313</v>
      </c>
      <c r="I151" s="308">
        <v>-0.22</v>
      </c>
      <c r="J151" s="267">
        <v>110.65</v>
      </c>
      <c r="K151" s="69">
        <v>110.5</v>
      </c>
      <c r="L151" s="136">
        <f t="shared" si="8"/>
        <v>0.15000000000000568</v>
      </c>
      <c r="M151" s="311">
        <f t="shared" si="9"/>
        <v>0.13574660633484675</v>
      </c>
      <c r="N151" s="78">
        <f>Margins!B151</f>
        <v>4200</v>
      </c>
      <c r="O151" s="25">
        <f t="shared" si="10"/>
        <v>25200</v>
      </c>
      <c r="P151" s="25">
        <f t="shared" si="11"/>
        <v>4200</v>
      </c>
      <c r="Q151" s="69"/>
    </row>
    <row r="152" spans="1:17" ht="15" customHeight="1">
      <c r="A152" s="196" t="s">
        <v>153</v>
      </c>
      <c r="B152" s="173">
        <v>3558</v>
      </c>
      <c r="C152" s="307">
        <v>0.52</v>
      </c>
      <c r="D152" s="173">
        <v>7</v>
      </c>
      <c r="E152" s="307">
        <v>2.5</v>
      </c>
      <c r="F152" s="173">
        <v>0</v>
      </c>
      <c r="G152" s="307">
        <v>0</v>
      </c>
      <c r="H152" s="173">
        <v>3565</v>
      </c>
      <c r="I152" s="308">
        <v>0.52</v>
      </c>
      <c r="J152" s="267">
        <v>573.3</v>
      </c>
      <c r="K152" s="69">
        <v>564.1</v>
      </c>
      <c r="L152" s="136">
        <f t="shared" si="8"/>
        <v>9.199999999999932</v>
      </c>
      <c r="M152" s="311">
        <f t="shared" si="9"/>
        <v>1.630916504165916</v>
      </c>
      <c r="N152" s="78">
        <f>Margins!B152</f>
        <v>900</v>
      </c>
      <c r="O152" s="25">
        <f t="shared" si="10"/>
        <v>6300</v>
      </c>
      <c r="P152" s="25">
        <f t="shared" si="11"/>
        <v>0</v>
      </c>
      <c r="Q152" s="69"/>
    </row>
    <row r="153" spans="1:17" ht="15" customHeight="1">
      <c r="A153" s="196" t="s">
        <v>154</v>
      </c>
      <c r="B153" s="173">
        <v>1332</v>
      </c>
      <c r="C153" s="307">
        <v>-0.39</v>
      </c>
      <c r="D153" s="173">
        <v>46</v>
      </c>
      <c r="E153" s="307">
        <v>-0.13</v>
      </c>
      <c r="F153" s="173">
        <v>4</v>
      </c>
      <c r="G153" s="307">
        <v>3</v>
      </c>
      <c r="H153" s="173">
        <v>1382</v>
      </c>
      <c r="I153" s="308">
        <v>-0.38</v>
      </c>
      <c r="J153" s="267">
        <v>50.25</v>
      </c>
      <c r="K153" s="69">
        <v>52.35</v>
      </c>
      <c r="L153" s="136">
        <f t="shared" si="8"/>
        <v>-2.1000000000000014</v>
      </c>
      <c r="M153" s="311">
        <f t="shared" si="9"/>
        <v>-4.011461318051579</v>
      </c>
      <c r="N153" s="78">
        <f>Margins!B153</f>
        <v>6900</v>
      </c>
      <c r="O153" s="25">
        <f t="shared" si="10"/>
        <v>317400</v>
      </c>
      <c r="P153" s="25">
        <f t="shared" si="11"/>
        <v>27600</v>
      </c>
      <c r="Q153" s="69"/>
    </row>
    <row r="154" spans="1:17" ht="15" customHeight="1">
      <c r="A154" s="196" t="s">
        <v>307</v>
      </c>
      <c r="B154" s="173">
        <v>349</v>
      </c>
      <c r="C154" s="307">
        <v>0.69</v>
      </c>
      <c r="D154" s="173">
        <v>9</v>
      </c>
      <c r="E154" s="307">
        <v>0.29</v>
      </c>
      <c r="F154" s="173">
        <v>0</v>
      </c>
      <c r="G154" s="307">
        <v>-1</v>
      </c>
      <c r="H154" s="173">
        <v>358</v>
      </c>
      <c r="I154" s="308">
        <v>0.66</v>
      </c>
      <c r="J154" s="267">
        <v>99.45</v>
      </c>
      <c r="K154" s="69">
        <v>101.8</v>
      </c>
      <c r="L154" s="136">
        <f t="shared" si="8"/>
        <v>-2.3499999999999943</v>
      </c>
      <c r="M154" s="311">
        <f t="shared" si="9"/>
        <v>-2.308447937131625</v>
      </c>
      <c r="N154" s="78">
        <f>Margins!B154</f>
        <v>1800</v>
      </c>
      <c r="O154" s="25">
        <f t="shared" si="10"/>
        <v>16200</v>
      </c>
      <c r="P154" s="25">
        <f t="shared" si="11"/>
        <v>0</v>
      </c>
      <c r="Q154" s="69"/>
    </row>
    <row r="155" spans="1:17" ht="15" customHeight="1">
      <c r="A155" s="196" t="s">
        <v>155</v>
      </c>
      <c r="B155" s="173">
        <v>3043</v>
      </c>
      <c r="C155" s="307">
        <v>-0.43</v>
      </c>
      <c r="D155" s="173">
        <v>111</v>
      </c>
      <c r="E155" s="307">
        <v>-0.31</v>
      </c>
      <c r="F155" s="173">
        <v>0</v>
      </c>
      <c r="G155" s="307">
        <v>-1</v>
      </c>
      <c r="H155" s="173">
        <v>3154</v>
      </c>
      <c r="I155" s="308">
        <v>-0.43</v>
      </c>
      <c r="J155" s="267">
        <v>490.05</v>
      </c>
      <c r="K155" s="69">
        <v>500.6</v>
      </c>
      <c r="L155" s="136">
        <f t="shared" si="8"/>
        <v>-10.550000000000011</v>
      </c>
      <c r="M155" s="311">
        <f t="shared" si="9"/>
        <v>-2.107471034758292</v>
      </c>
      <c r="N155" s="78">
        <f>Margins!B155</f>
        <v>525</v>
      </c>
      <c r="O155" s="25">
        <f t="shared" si="10"/>
        <v>58275</v>
      </c>
      <c r="P155" s="25">
        <f t="shared" si="11"/>
        <v>0</v>
      </c>
      <c r="Q155" s="69"/>
    </row>
    <row r="156" spans="1:17" ht="15" customHeight="1">
      <c r="A156" s="196" t="s">
        <v>38</v>
      </c>
      <c r="B156" s="173">
        <v>2350</v>
      </c>
      <c r="C156" s="307">
        <v>0.49</v>
      </c>
      <c r="D156" s="173">
        <v>15</v>
      </c>
      <c r="E156" s="307">
        <v>0.5</v>
      </c>
      <c r="F156" s="173">
        <v>0</v>
      </c>
      <c r="G156" s="307">
        <v>0</v>
      </c>
      <c r="H156" s="173">
        <v>2365</v>
      </c>
      <c r="I156" s="308">
        <v>0.49</v>
      </c>
      <c r="J156" s="267">
        <v>643.1</v>
      </c>
      <c r="K156" s="69">
        <v>635.45</v>
      </c>
      <c r="L156" s="136">
        <f t="shared" si="8"/>
        <v>7.649999999999977</v>
      </c>
      <c r="M156" s="311">
        <f t="shared" si="9"/>
        <v>1.203871272326694</v>
      </c>
      <c r="N156" s="78">
        <f>Margins!B156</f>
        <v>600</v>
      </c>
      <c r="O156" s="25">
        <f t="shared" si="10"/>
        <v>9000</v>
      </c>
      <c r="P156" s="25">
        <f t="shared" si="11"/>
        <v>0</v>
      </c>
      <c r="Q156" s="69"/>
    </row>
    <row r="157" spans="1:17" ht="15" customHeight="1">
      <c r="A157" s="196" t="s">
        <v>156</v>
      </c>
      <c r="B157" s="173">
        <v>253</v>
      </c>
      <c r="C157" s="307">
        <v>0.35</v>
      </c>
      <c r="D157" s="173">
        <v>1</v>
      </c>
      <c r="E157" s="307">
        <v>0</v>
      </c>
      <c r="F157" s="173">
        <v>0</v>
      </c>
      <c r="G157" s="307">
        <v>0</v>
      </c>
      <c r="H157" s="173">
        <v>254</v>
      </c>
      <c r="I157" s="308">
        <v>0.36</v>
      </c>
      <c r="J157" s="267">
        <v>343.4</v>
      </c>
      <c r="K157" s="69">
        <v>348.55</v>
      </c>
      <c r="L157" s="136">
        <f t="shared" si="8"/>
        <v>-5.150000000000034</v>
      </c>
      <c r="M157" s="311">
        <f t="shared" si="9"/>
        <v>-1.477549849375996</v>
      </c>
      <c r="N157" s="78">
        <f>Margins!B157</f>
        <v>600</v>
      </c>
      <c r="O157" s="25">
        <f t="shared" si="10"/>
        <v>600</v>
      </c>
      <c r="P157" s="25">
        <f t="shared" si="11"/>
        <v>0</v>
      </c>
      <c r="Q157" s="69"/>
    </row>
    <row r="158" spans="1:17" ht="15" customHeight="1" thickBot="1">
      <c r="A158" s="329" t="s">
        <v>211</v>
      </c>
      <c r="B158" s="173">
        <v>18158</v>
      </c>
      <c r="C158" s="307">
        <v>3.59</v>
      </c>
      <c r="D158" s="173">
        <v>3272</v>
      </c>
      <c r="E158" s="307">
        <v>9.35</v>
      </c>
      <c r="F158" s="173">
        <v>1597</v>
      </c>
      <c r="G158" s="307">
        <v>20.01</v>
      </c>
      <c r="H158" s="173">
        <v>23027</v>
      </c>
      <c r="I158" s="308">
        <v>4.3</v>
      </c>
      <c r="J158" s="267">
        <v>361.3</v>
      </c>
      <c r="K158" s="69">
        <v>342.6</v>
      </c>
      <c r="L158" s="136">
        <f t="shared" si="8"/>
        <v>18.69999999999999</v>
      </c>
      <c r="M158" s="311">
        <f t="shared" si="9"/>
        <v>5.458260361938116</v>
      </c>
      <c r="N158" s="78">
        <f>Margins!B158</f>
        <v>700</v>
      </c>
      <c r="O158" s="25">
        <f t="shared" si="10"/>
        <v>2290400</v>
      </c>
      <c r="P158" s="25">
        <f t="shared" si="11"/>
        <v>1117900</v>
      </c>
      <c r="Q158" s="69"/>
    </row>
    <row r="159" spans="2:17" ht="13.5" customHeight="1" hidden="1">
      <c r="B159" s="314">
        <f>SUM(B4:B158)</f>
        <v>700607</v>
      </c>
      <c r="C159" s="315"/>
      <c r="D159" s="314">
        <f>SUM(D4:D158)</f>
        <v>57456</v>
      </c>
      <c r="E159" s="315"/>
      <c r="F159" s="314">
        <f>SUM(F4:F158)</f>
        <v>50369</v>
      </c>
      <c r="G159" s="315"/>
      <c r="H159" s="173">
        <f>SUM(H4:H158)</f>
        <v>808432</v>
      </c>
      <c r="I159" s="315"/>
      <c r="J159" s="316"/>
      <c r="K159" s="69"/>
      <c r="L159" s="136"/>
      <c r="M159" s="137"/>
      <c r="N159" s="69"/>
      <c r="O159" s="25">
        <f>SUM(O4:O158)</f>
        <v>47264995</v>
      </c>
      <c r="P159" s="25">
        <f>SUM(P4:P158)</f>
        <v>12076001</v>
      </c>
      <c r="Q159" s="69"/>
    </row>
    <row r="160" spans="11:17" ht="14.25" customHeight="1">
      <c r="K160" s="69"/>
      <c r="L160" s="136"/>
      <c r="M160" s="137"/>
      <c r="N160" s="69"/>
      <c r="O160" s="69"/>
      <c r="P160" s="50">
        <f>P159/O159</f>
        <v>0.2554956580446057</v>
      </c>
      <c r="Q160" s="69"/>
    </row>
    <row r="161" spans="11:13" ht="12.75" customHeight="1">
      <c r="K161" s="69"/>
      <c r="L161" s="136"/>
      <c r="M161" s="137"/>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52" sqref="D252"/>
    </sheetView>
  </sheetViews>
  <sheetFormatPr defaultColWidth="9.140625" defaultRowHeight="12.75"/>
  <cols>
    <col min="1" max="1" width="14.8515625" style="3" customWidth="1"/>
    <col min="2" max="2" width="11.57421875" style="6" customWidth="1"/>
    <col min="3" max="3" width="10.421875" style="6" customWidth="1"/>
    <col min="4" max="5" width="10.7109375" style="155"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5" t="s">
        <v>189</v>
      </c>
      <c r="B1" s="396"/>
      <c r="C1" s="396"/>
      <c r="D1" s="396"/>
      <c r="E1" s="396"/>
      <c r="F1" s="396"/>
      <c r="G1" s="396"/>
      <c r="H1" s="396"/>
      <c r="I1" s="396"/>
      <c r="J1" s="396"/>
      <c r="K1" s="418"/>
      <c r="L1" s="156"/>
      <c r="M1" s="113"/>
      <c r="N1" s="62"/>
      <c r="O1" s="2"/>
      <c r="P1" s="108"/>
      <c r="Q1" s="109"/>
      <c r="R1" s="69"/>
      <c r="S1" s="104"/>
      <c r="T1" s="104"/>
      <c r="U1" s="104"/>
      <c r="V1" s="104"/>
      <c r="W1" s="104"/>
      <c r="X1" s="104"/>
      <c r="Y1" s="104"/>
      <c r="Z1" s="104"/>
      <c r="AA1" s="104"/>
      <c r="AB1" s="74"/>
    </row>
    <row r="2" spans="1:28" s="58" customFormat="1" ht="16.5" customHeight="1" thickBot="1">
      <c r="A2" s="135"/>
      <c r="B2" s="415" t="s">
        <v>59</v>
      </c>
      <c r="C2" s="416"/>
      <c r="D2" s="416"/>
      <c r="E2" s="417"/>
      <c r="F2" s="404" t="s">
        <v>186</v>
      </c>
      <c r="G2" s="405"/>
      <c r="H2" s="406"/>
      <c r="I2" s="404" t="s">
        <v>187</v>
      </c>
      <c r="J2" s="405"/>
      <c r="K2" s="406"/>
      <c r="L2" s="1"/>
      <c r="M2" s="5"/>
      <c r="N2" s="62"/>
      <c r="O2" s="2"/>
      <c r="P2" s="108"/>
      <c r="Q2" s="109"/>
      <c r="R2" s="69"/>
      <c r="S2" s="104"/>
      <c r="T2" s="104"/>
      <c r="U2" s="110"/>
      <c r="V2" s="104"/>
      <c r="W2" s="104"/>
      <c r="X2" s="104"/>
      <c r="Y2" s="104"/>
      <c r="Z2" s="104"/>
      <c r="AA2" s="104"/>
      <c r="AB2" s="75"/>
    </row>
    <row r="3" spans="1:28" s="58" customFormat="1" ht="15.75" thickBot="1">
      <c r="A3" s="29" t="s">
        <v>45</v>
      </c>
      <c r="B3" s="263" t="s">
        <v>87</v>
      </c>
      <c r="C3" s="331" t="s">
        <v>188</v>
      </c>
      <c r="D3" s="318" t="s">
        <v>22</v>
      </c>
      <c r="E3" s="332" t="s">
        <v>188</v>
      </c>
      <c r="F3" s="158" t="s">
        <v>106</v>
      </c>
      <c r="G3" s="264" t="s">
        <v>14</v>
      </c>
      <c r="H3" s="262" t="s">
        <v>46</v>
      </c>
      <c r="I3" s="263" t="s">
        <v>106</v>
      </c>
      <c r="J3" s="264" t="s">
        <v>14</v>
      </c>
      <c r="K3" s="262" t="s">
        <v>46</v>
      </c>
      <c r="L3" s="1"/>
      <c r="M3" s="5"/>
      <c r="N3" s="62"/>
      <c r="O3" s="2"/>
      <c r="P3" s="2"/>
      <c r="Q3" s="2"/>
      <c r="R3" s="2"/>
      <c r="S3" s="1"/>
      <c r="T3" s="1"/>
      <c r="U3" s="79"/>
      <c r="V3" s="2"/>
      <c r="W3" s="2"/>
      <c r="X3" s="2"/>
      <c r="Y3" s="2"/>
      <c r="Z3" s="2"/>
      <c r="AA3" s="2"/>
      <c r="AB3" s="75"/>
    </row>
    <row r="4" spans="1:29" s="58" customFormat="1" ht="15">
      <c r="A4" s="180" t="s">
        <v>182</v>
      </c>
      <c r="B4" s="333">
        <f>'Open Int.'!E4</f>
        <v>200</v>
      </c>
      <c r="C4" s="333">
        <f>'Open Int.'!F4</f>
        <v>0</v>
      </c>
      <c r="D4" s="334">
        <f>'Open Int.'!H4</f>
        <v>0</v>
      </c>
      <c r="E4" s="334">
        <f>'Open Int.'!I4</f>
        <v>0</v>
      </c>
      <c r="F4" s="268">
        <f>IF('Open Int.'!E4=0,0,'Open Int.'!H4/'Open Int.'!E4)</f>
        <v>0</v>
      </c>
      <c r="G4" s="326">
        <v>0</v>
      </c>
      <c r="H4" s="265">
        <f>IF(G4=0,0,(F4-G4)/G4)</f>
        <v>0</v>
      </c>
      <c r="I4" s="186">
        <f>IF(Volume!D4=0,0,Volume!F4/Volume!D4)</f>
        <v>0</v>
      </c>
      <c r="J4" s="187">
        <v>0</v>
      </c>
      <c r="K4" s="265">
        <f>IF(J4=0,0,(I4-J4)/J4)</f>
        <v>0</v>
      </c>
      <c r="L4" s="60"/>
      <c r="M4" s="6"/>
      <c r="N4" s="59"/>
      <c r="O4" s="3"/>
      <c r="P4" s="3"/>
      <c r="Q4" s="3"/>
      <c r="R4" s="3"/>
      <c r="S4" s="3"/>
      <c r="T4" s="3"/>
      <c r="U4" s="61"/>
      <c r="V4" s="3"/>
      <c r="W4" s="3"/>
      <c r="X4" s="3"/>
      <c r="Y4" s="3"/>
      <c r="Z4" s="3"/>
      <c r="AA4" s="2"/>
      <c r="AB4" s="78"/>
      <c r="AC4" s="77"/>
    </row>
    <row r="5" spans="1:29" s="58" customFormat="1" ht="15">
      <c r="A5" s="180" t="s">
        <v>74</v>
      </c>
      <c r="B5" s="191">
        <f>'Open Int.'!E5</f>
        <v>0</v>
      </c>
      <c r="C5" s="192">
        <f>'Open Int.'!F5</f>
        <v>0</v>
      </c>
      <c r="D5" s="193">
        <f>'Open Int.'!H5</f>
        <v>0</v>
      </c>
      <c r="E5" s="335">
        <f>'Open Int.'!I5</f>
        <v>0</v>
      </c>
      <c r="F5" s="194">
        <f>IF('Open Int.'!E5=0,0,'Open Int.'!H5/'Open Int.'!E5)</f>
        <v>0</v>
      </c>
      <c r="G5" s="156">
        <v>0</v>
      </c>
      <c r="H5" s="171">
        <f aca="true" t="shared" si="0" ref="H5:H68">IF(G5=0,0,(F5-G5)/G5)</f>
        <v>0</v>
      </c>
      <c r="I5" s="188">
        <f>IF(Volume!D5=0,0,Volume!F5/Volume!D5)</f>
        <v>0</v>
      </c>
      <c r="J5" s="179">
        <v>0</v>
      </c>
      <c r="K5" s="171">
        <f aca="true" t="shared" si="1" ref="K5:K68">IF(J5=0,0,(I5-J5)/J5)</f>
        <v>0</v>
      </c>
      <c r="L5" s="60"/>
      <c r="M5" s="6"/>
      <c r="N5" s="59"/>
      <c r="O5" s="3"/>
      <c r="P5" s="3"/>
      <c r="Q5" s="3"/>
      <c r="R5" s="3"/>
      <c r="S5" s="3"/>
      <c r="T5" s="3"/>
      <c r="U5" s="61"/>
      <c r="V5" s="3"/>
      <c r="W5" s="3"/>
      <c r="X5" s="3"/>
      <c r="Y5" s="3"/>
      <c r="Z5" s="3"/>
      <c r="AA5" s="2"/>
      <c r="AB5" s="78"/>
      <c r="AC5" s="77"/>
    </row>
    <row r="6" spans="1:29" s="58" customFormat="1" ht="15">
      <c r="A6" s="180" t="s">
        <v>9</v>
      </c>
      <c r="B6" s="191">
        <f>'Open Int.'!E6</f>
        <v>12639000</v>
      </c>
      <c r="C6" s="192">
        <f>'Open Int.'!F6</f>
        <v>909500</v>
      </c>
      <c r="D6" s="193">
        <f>'Open Int.'!H6</f>
        <v>21352200</v>
      </c>
      <c r="E6" s="335">
        <f>'Open Int.'!I6</f>
        <v>462700</v>
      </c>
      <c r="F6" s="194">
        <f>IF('Open Int.'!E6=0,0,'Open Int.'!H6/'Open Int.'!E6)</f>
        <v>1.6893899833847614</v>
      </c>
      <c r="G6" s="156">
        <v>1.7809369538343494</v>
      </c>
      <c r="H6" s="171">
        <f t="shared" si="0"/>
        <v>-0.05140382440405187</v>
      </c>
      <c r="I6" s="188">
        <f>IF(Volume!D6=0,0,Volume!F6/Volume!D6)</f>
        <v>1.3040726314583573</v>
      </c>
      <c r="J6" s="179">
        <v>1.6697210251757768</v>
      </c>
      <c r="K6" s="171">
        <f t="shared" si="1"/>
        <v>-0.21898771603413605</v>
      </c>
      <c r="L6" s="60"/>
      <c r="M6" s="6"/>
      <c r="N6" s="59"/>
      <c r="O6" s="3"/>
      <c r="P6" s="3"/>
      <c r="Q6" s="3"/>
      <c r="R6" s="3"/>
      <c r="S6" s="3"/>
      <c r="T6" s="3"/>
      <c r="U6" s="61"/>
      <c r="V6" s="3"/>
      <c r="W6" s="3"/>
      <c r="X6" s="3"/>
      <c r="Y6" s="3"/>
      <c r="Z6" s="3"/>
      <c r="AA6" s="2"/>
      <c r="AB6" s="78"/>
      <c r="AC6" s="77"/>
    </row>
    <row r="7" spans="1:27" s="7" customFormat="1" ht="15">
      <c r="A7" s="180" t="s">
        <v>282</v>
      </c>
      <c r="B7" s="191">
        <f>'Open Int.'!E7</f>
        <v>7000</v>
      </c>
      <c r="C7" s="192">
        <f>'Open Int.'!F7</f>
        <v>0</v>
      </c>
      <c r="D7" s="193">
        <f>'Open Int.'!H7</f>
        <v>0</v>
      </c>
      <c r="E7" s="335">
        <f>'Open Int.'!I7</f>
        <v>0</v>
      </c>
      <c r="F7" s="194">
        <f>IF('Open Int.'!E7=0,0,'Open Int.'!H7/'Open Int.'!E7)</f>
        <v>0</v>
      </c>
      <c r="G7" s="156">
        <v>0</v>
      </c>
      <c r="H7" s="171">
        <f t="shared" si="0"/>
        <v>0</v>
      </c>
      <c r="I7" s="188">
        <f>IF(Volume!D7=0,0,Volume!F7/Volume!D7)</f>
        <v>0</v>
      </c>
      <c r="J7" s="179">
        <v>0</v>
      </c>
      <c r="K7" s="171">
        <f t="shared" si="1"/>
        <v>0</v>
      </c>
      <c r="L7" s="60"/>
      <c r="M7" s="6"/>
      <c r="N7" s="59"/>
      <c r="O7" s="3"/>
      <c r="P7" s="3"/>
      <c r="Q7" s="3"/>
      <c r="R7" s="3"/>
      <c r="S7" s="3"/>
      <c r="T7" s="3"/>
      <c r="U7" s="61"/>
      <c r="V7" s="3"/>
      <c r="W7" s="3"/>
      <c r="X7" s="3"/>
      <c r="Y7" s="3"/>
      <c r="Z7" s="3"/>
      <c r="AA7" s="2"/>
    </row>
    <row r="8" spans="1:29" s="58" customFormat="1" ht="15">
      <c r="A8" s="180" t="s">
        <v>134</v>
      </c>
      <c r="B8" s="191">
        <f>'Open Int.'!E8</f>
        <v>1400</v>
      </c>
      <c r="C8" s="192">
        <f>'Open Int.'!F8</f>
        <v>100</v>
      </c>
      <c r="D8" s="193">
        <f>'Open Int.'!H8</f>
        <v>600</v>
      </c>
      <c r="E8" s="335">
        <f>'Open Int.'!I8</f>
        <v>0</v>
      </c>
      <c r="F8" s="194">
        <f>IF('Open Int.'!E8=0,0,'Open Int.'!H8/'Open Int.'!E8)</f>
        <v>0.42857142857142855</v>
      </c>
      <c r="G8" s="156">
        <v>0.46153846153846156</v>
      </c>
      <c r="H8" s="171">
        <f t="shared" si="0"/>
        <v>-0.07142857142857154</v>
      </c>
      <c r="I8" s="188">
        <f>IF(Volume!D8=0,0,Volume!F8/Volume!D8)</f>
        <v>0</v>
      </c>
      <c r="J8" s="179">
        <v>0</v>
      </c>
      <c r="K8" s="171">
        <f t="shared" si="1"/>
        <v>0</v>
      </c>
      <c r="L8" s="60"/>
      <c r="M8" s="6"/>
      <c r="N8" s="59"/>
      <c r="O8" s="3"/>
      <c r="P8" s="3"/>
      <c r="Q8" s="3"/>
      <c r="R8" s="3"/>
      <c r="S8" s="3"/>
      <c r="T8" s="3"/>
      <c r="U8" s="61"/>
      <c r="V8" s="3"/>
      <c r="W8" s="3"/>
      <c r="X8" s="3"/>
      <c r="Y8" s="3"/>
      <c r="Z8" s="3"/>
      <c r="AA8" s="2"/>
      <c r="AB8" s="78"/>
      <c r="AC8" s="77"/>
    </row>
    <row r="9" spans="1:29" s="58" customFormat="1" ht="15">
      <c r="A9" s="180" t="s">
        <v>0</v>
      </c>
      <c r="B9" s="191">
        <f>'Open Int.'!E9</f>
        <v>112125</v>
      </c>
      <c r="C9" s="192">
        <f>'Open Int.'!F9</f>
        <v>7875</v>
      </c>
      <c r="D9" s="193">
        <f>'Open Int.'!H9</f>
        <v>12000</v>
      </c>
      <c r="E9" s="335">
        <f>'Open Int.'!I9</f>
        <v>2250</v>
      </c>
      <c r="F9" s="194">
        <f>IF('Open Int.'!E9=0,0,'Open Int.'!H9/'Open Int.'!E9)</f>
        <v>0.10702341137123746</v>
      </c>
      <c r="G9" s="156">
        <v>0.09352517985611511</v>
      </c>
      <c r="H9" s="171">
        <f t="shared" si="0"/>
        <v>0.14432724466169278</v>
      </c>
      <c r="I9" s="188">
        <f>IF(Volume!D9=0,0,Volume!F9/Volume!D9)</f>
        <v>0.09900990099009901</v>
      </c>
      <c r="J9" s="179">
        <v>0</v>
      </c>
      <c r="K9" s="171">
        <f t="shared" si="1"/>
        <v>0</v>
      </c>
      <c r="L9" s="60"/>
      <c r="M9" s="6"/>
      <c r="N9" s="59"/>
      <c r="O9" s="3"/>
      <c r="P9" s="3"/>
      <c r="Q9" s="3"/>
      <c r="R9" s="3"/>
      <c r="S9" s="3"/>
      <c r="T9" s="3"/>
      <c r="U9" s="61"/>
      <c r="V9" s="3"/>
      <c r="W9" s="3"/>
      <c r="X9" s="3"/>
      <c r="Y9" s="3"/>
      <c r="Z9" s="3"/>
      <c r="AA9" s="2"/>
      <c r="AB9" s="78"/>
      <c r="AC9" s="77"/>
    </row>
    <row r="10" spans="1:27" s="7" customFormat="1" ht="15">
      <c r="A10" s="180" t="s">
        <v>135</v>
      </c>
      <c r="B10" s="191">
        <f>'Open Int.'!E10</f>
        <v>284200</v>
      </c>
      <c r="C10" s="192">
        <f>'Open Int.'!F10</f>
        <v>29400</v>
      </c>
      <c r="D10" s="193">
        <f>'Open Int.'!H10</f>
        <v>9800</v>
      </c>
      <c r="E10" s="335">
        <f>'Open Int.'!I10</f>
        <v>-14700</v>
      </c>
      <c r="F10" s="194">
        <f>IF('Open Int.'!E10=0,0,'Open Int.'!H10/'Open Int.'!E10)</f>
        <v>0.034482758620689655</v>
      </c>
      <c r="G10" s="156">
        <v>0.09615384615384616</v>
      </c>
      <c r="H10" s="171">
        <f t="shared" si="0"/>
        <v>-0.6413793103448276</v>
      </c>
      <c r="I10" s="188">
        <f>IF(Volume!D10=0,0,Volume!F10/Volume!D10)</f>
        <v>0.42857142857142855</v>
      </c>
      <c r="J10" s="179">
        <v>0</v>
      </c>
      <c r="K10" s="171">
        <f t="shared" si="1"/>
        <v>0</v>
      </c>
      <c r="L10" s="60"/>
      <c r="M10" s="6"/>
      <c r="N10" s="59"/>
      <c r="O10" s="3"/>
      <c r="P10" s="3"/>
      <c r="Q10" s="3"/>
      <c r="R10" s="3"/>
      <c r="S10" s="3"/>
      <c r="T10" s="3"/>
      <c r="U10" s="61"/>
      <c r="V10" s="3"/>
      <c r="W10" s="3"/>
      <c r="X10" s="3"/>
      <c r="Y10" s="3"/>
      <c r="Z10" s="3"/>
      <c r="AA10" s="2"/>
    </row>
    <row r="11" spans="1:27" s="7" customFormat="1" ht="15">
      <c r="A11" s="180" t="s">
        <v>174</v>
      </c>
      <c r="B11" s="191">
        <f>'Open Int.'!E11</f>
        <v>804000</v>
      </c>
      <c r="C11" s="192">
        <f>'Open Int.'!F11</f>
        <v>20100</v>
      </c>
      <c r="D11" s="193">
        <f>'Open Int.'!H11</f>
        <v>40200</v>
      </c>
      <c r="E11" s="335">
        <f>'Open Int.'!I11</f>
        <v>6700</v>
      </c>
      <c r="F11" s="194">
        <f>IF('Open Int.'!E11=0,0,'Open Int.'!H11/'Open Int.'!E11)</f>
        <v>0.05</v>
      </c>
      <c r="G11" s="156">
        <v>0.042735042735042736</v>
      </c>
      <c r="H11" s="171">
        <f t="shared" si="0"/>
        <v>0.17000000000000004</v>
      </c>
      <c r="I11" s="188">
        <f>IF(Volume!D11=0,0,Volume!F11/Volume!D11)</f>
        <v>0.08333333333333333</v>
      </c>
      <c r="J11" s="179">
        <v>0</v>
      </c>
      <c r="K11" s="171">
        <f t="shared" si="1"/>
        <v>0</v>
      </c>
      <c r="L11" s="60"/>
      <c r="M11" s="6"/>
      <c r="N11" s="59"/>
      <c r="O11" s="3"/>
      <c r="P11" s="3"/>
      <c r="Q11" s="3"/>
      <c r="R11" s="3"/>
      <c r="S11" s="3"/>
      <c r="T11" s="3"/>
      <c r="U11" s="61"/>
      <c r="V11" s="3"/>
      <c r="W11" s="3"/>
      <c r="X11" s="3"/>
      <c r="Y11" s="3"/>
      <c r="Z11" s="3"/>
      <c r="AA11" s="2"/>
    </row>
    <row r="12" spans="1:29" s="58" customFormat="1" ht="15">
      <c r="A12" s="180" t="s">
        <v>283</v>
      </c>
      <c r="B12" s="191">
        <f>'Open Int.'!E12</f>
        <v>0</v>
      </c>
      <c r="C12" s="192">
        <f>'Open Int.'!F12</f>
        <v>0</v>
      </c>
      <c r="D12" s="193">
        <f>'Open Int.'!H12</f>
        <v>0</v>
      </c>
      <c r="E12" s="335">
        <f>'Open Int.'!I12</f>
        <v>0</v>
      </c>
      <c r="F12" s="194">
        <f>IF('Open Int.'!E12=0,0,'Open Int.'!H12/'Open Int.'!E12)</f>
        <v>0</v>
      </c>
      <c r="G12" s="156">
        <v>0</v>
      </c>
      <c r="H12" s="171">
        <f t="shared" si="0"/>
        <v>0</v>
      </c>
      <c r="I12" s="188">
        <f>IF(Volume!D12=0,0,Volume!F12/Volume!D12)</f>
        <v>0</v>
      </c>
      <c r="J12" s="179">
        <v>0</v>
      </c>
      <c r="K12" s="171">
        <f t="shared" si="1"/>
        <v>0</v>
      </c>
      <c r="L12" s="60"/>
      <c r="M12" s="6"/>
      <c r="N12" s="59"/>
      <c r="O12" s="3"/>
      <c r="P12" s="3"/>
      <c r="Q12" s="3"/>
      <c r="R12" s="3"/>
      <c r="S12" s="3"/>
      <c r="T12" s="3"/>
      <c r="U12" s="61"/>
      <c r="V12" s="3"/>
      <c r="W12" s="3"/>
      <c r="X12" s="3"/>
      <c r="Y12" s="3"/>
      <c r="Z12" s="3"/>
      <c r="AA12" s="2"/>
      <c r="AB12" s="78"/>
      <c r="AC12" s="77"/>
    </row>
    <row r="13" spans="1:29" s="58" customFormat="1" ht="15">
      <c r="A13" s="180" t="s">
        <v>75</v>
      </c>
      <c r="B13" s="191">
        <f>'Open Int.'!E13</f>
        <v>354200</v>
      </c>
      <c r="C13" s="192">
        <f>'Open Int.'!F13</f>
        <v>4600</v>
      </c>
      <c r="D13" s="193">
        <f>'Open Int.'!H13</f>
        <v>13800</v>
      </c>
      <c r="E13" s="335">
        <f>'Open Int.'!I13</f>
        <v>4600</v>
      </c>
      <c r="F13" s="194">
        <f>IF('Open Int.'!E13=0,0,'Open Int.'!H13/'Open Int.'!E13)</f>
        <v>0.03896103896103896</v>
      </c>
      <c r="G13" s="156">
        <v>0.02631578947368421</v>
      </c>
      <c r="H13" s="171">
        <f t="shared" si="0"/>
        <v>0.48051948051948057</v>
      </c>
      <c r="I13" s="188">
        <f>IF(Volume!D13=0,0,Volume!F13/Volume!D13)</f>
        <v>1</v>
      </c>
      <c r="J13" s="179">
        <v>0</v>
      </c>
      <c r="K13" s="171">
        <f t="shared" si="1"/>
        <v>0</v>
      </c>
      <c r="L13" s="60"/>
      <c r="M13" s="6"/>
      <c r="N13" s="59"/>
      <c r="O13" s="3"/>
      <c r="P13" s="3"/>
      <c r="Q13" s="3"/>
      <c r="R13" s="3"/>
      <c r="S13" s="3"/>
      <c r="T13" s="3"/>
      <c r="U13" s="61"/>
      <c r="V13" s="3"/>
      <c r="W13" s="3"/>
      <c r="X13" s="3"/>
      <c r="Y13" s="3"/>
      <c r="Z13" s="3"/>
      <c r="AA13" s="2"/>
      <c r="AB13" s="78"/>
      <c r="AC13" s="77"/>
    </row>
    <row r="14" spans="1:29" s="58" customFormat="1" ht="15">
      <c r="A14" s="180" t="s">
        <v>88</v>
      </c>
      <c r="B14" s="191">
        <f>'Open Int.'!E14</f>
        <v>3766800</v>
      </c>
      <c r="C14" s="192">
        <f>'Open Int.'!F14</f>
        <v>-116100</v>
      </c>
      <c r="D14" s="193">
        <f>'Open Int.'!H14</f>
        <v>430000</v>
      </c>
      <c r="E14" s="335">
        <f>'Open Int.'!I14</f>
        <v>-8600</v>
      </c>
      <c r="F14" s="194">
        <f>IF('Open Int.'!E14=0,0,'Open Int.'!H14/'Open Int.'!E14)</f>
        <v>0.1141552511415525</v>
      </c>
      <c r="G14" s="156">
        <v>0.11295681063122924</v>
      </c>
      <c r="H14" s="171">
        <f t="shared" si="0"/>
        <v>0.010609723341391255</v>
      </c>
      <c r="I14" s="188">
        <f>IF(Volume!D14=0,0,Volume!F14/Volume!D14)</f>
        <v>0.047619047619047616</v>
      </c>
      <c r="J14" s="179">
        <v>0.09523809523809523</v>
      </c>
      <c r="K14" s="171">
        <f t="shared" si="1"/>
        <v>-0.5</v>
      </c>
      <c r="L14" s="60"/>
      <c r="M14" s="6"/>
      <c r="N14" s="59"/>
      <c r="O14" s="3"/>
      <c r="P14" s="3"/>
      <c r="Q14" s="3"/>
      <c r="R14" s="3"/>
      <c r="S14" s="3"/>
      <c r="T14" s="3"/>
      <c r="U14" s="61"/>
      <c r="V14" s="3"/>
      <c r="W14" s="3"/>
      <c r="X14" s="3"/>
      <c r="Y14" s="3"/>
      <c r="Z14" s="3"/>
      <c r="AA14" s="2"/>
      <c r="AB14" s="78"/>
      <c r="AC14" s="77"/>
    </row>
    <row r="15" spans="1:29" s="58" customFormat="1" ht="15">
      <c r="A15" s="180" t="s">
        <v>136</v>
      </c>
      <c r="B15" s="191">
        <f>'Open Int.'!E15</f>
        <v>9282600</v>
      </c>
      <c r="C15" s="192">
        <f>'Open Int.'!F15</f>
        <v>1079150</v>
      </c>
      <c r="D15" s="193">
        <f>'Open Int.'!H15</f>
        <v>1566200</v>
      </c>
      <c r="E15" s="335">
        <f>'Open Int.'!I15</f>
        <v>105050</v>
      </c>
      <c r="F15" s="194">
        <f>IF('Open Int.'!E15=0,0,'Open Int.'!H15/'Open Int.'!E15)</f>
        <v>0.16872427983539096</v>
      </c>
      <c r="G15" s="156">
        <v>0.1781140861466822</v>
      </c>
      <c r="H15" s="171">
        <f t="shared" si="0"/>
        <v>-0.052717932166007696</v>
      </c>
      <c r="I15" s="188">
        <f>IF(Volume!D15=0,0,Volume!F15/Volume!D15)</f>
        <v>0.09826589595375723</v>
      </c>
      <c r="J15" s="179">
        <v>0.0683453237410072</v>
      </c>
      <c r="K15" s="171">
        <f t="shared" si="1"/>
        <v>0.43778521448128993</v>
      </c>
      <c r="L15" s="60"/>
      <c r="M15" s="6"/>
      <c r="N15" s="59"/>
      <c r="O15" s="3"/>
      <c r="P15" s="3"/>
      <c r="Q15" s="3"/>
      <c r="R15" s="3"/>
      <c r="S15" s="3"/>
      <c r="T15" s="3"/>
      <c r="U15" s="61"/>
      <c r="V15" s="3"/>
      <c r="W15" s="3"/>
      <c r="X15" s="3"/>
      <c r="Y15" s="3"/>
      <c r="Z15" s="3"/>
      <c r="AA15" s="2"/>
      <c r="AB15" s="78"/>
      <c r="AC15" s="77"/>
    </row>
    <row r="16" spans="1:27" s="8" customFormat="1" ht="15">
      <c r="A16" s="180" t="s">
        <v>157</v>
      </c>
      <c r="B16" s="191">
        <f>'Open Int.'!E16</f>
        <v>0</v>
      </c>
      <c r="C16" s="192">
        <f>'Open Int.'!F16</f>
        <v>0</v>
      </c>
      <c r="D16" s="193">
        <f>'Open Int.'!H16</f>
        <v>350</v>
      </c>
      <c r="E16" s="335">
        <f>'Open Int.'!I16</f>
        <v>0</v>
      </c>
      <c r="F16" s="194">
        <f>IF('Open Int.'!E16=0,0,'Open Int.'!H16/'Open Int.'!E16)</f>
        <v>0</v>
      </c>
      <c r="G16" s="156">
        <v>0</v>
      </c>
      <c r="H16" s="171">
        <f t="shared" si="0"/>
        <v>0</v>
      </c>
      <c r="I16" s="188">
        <f>IF(Volume!D16=0,0,Volume!F16/Volume!D16)</f>
        <v>0</v>
      </c>
      <c r="J16" s="179">
        <v>0</v>
      </c>
      <c r="K16" s="171">
        <f t="shared" si="1"/>
        <v>0</v>
      </c>
      <c r="L16" s="60"/>
      <c r="M16" s="6"/>
      <c r="N16" s="59"/>
      <c r="O16" s="3"/>
      <c r="P16" s="3"/>
      <c r="Q16" s="3"/>
      <c r="R16" s="3"/>
      <c r="S16" s="3"/>
      <c r="T16" s="3"/>
      <c r="U16" s="61"/>
      <c r="V16" s="3"/>
      <c r="W16" s="3"/>
      <c r="X16" s="3"/>
      <c r="Y16" s="3"/>
      <c r="Z16" s="3"/>
      <c r="AA16" s="2"/>
    </row>
    <row r="17" spans="1:27" s="8" customFormat="1" ht="15">
      <c r="A17" s="180" t="s">
        <v>193</v>
      </c>
      <c r="B17" s="191">
        <f>'Open Int.'!E17</f>
        <v>12300</v>
      </c>
      <c r="C17" s="192">
        <f>'Open Int.'!F17</f>
        <v>-16100</v>
      </c>
      <c r="D17" s="193">
        <f>'Open Int.'!H17</f>
        <v>3400</v>
      </c>
      <c r="E17" s="335">
        <f>'Open Int.'!I17</f>
        <v>300</v>
      </c>
      <c r="F17" s="194">
        <f>IF('Open Int.'!E17=0,0,'Open Int.'!H17/'Open Int.'!E17)</f>
        <v>0.2764227642276423</v>
      </c>
      <c r="G17" s="156">
        <v>0.10915492957746478</v>
      </c>
      <c r="H17" s="171">
        <f t="shared" si="0"/>
        <v>1.5323891948596908</v>
      </c>
      <c r="I17" s="188">
        <f>IF(Volume!D17=0,0,Volume!F17/Volume!D17)</f>
        <v>0.07079646017699115</v>
      </c>
      <c r="J17" s="179">
        <v>0.049723756906077346</v>
      </c>
      <c r="K17" s="171">
        <f t="shared" si="1"/>
        <v>0.42379547689282204</v>
      </c>
      <c r="L17" s="60"/>
      <c r="M17" s="6"/>
      <c r="N17" s="59"/>
      <c r="O17" s="3"/>
      <c r="P17" s="3"/>
      <c r="Q17" s="3"/>
      <c r="R17" s="3"/>
      <c r="S17" s="3"/>
      <c r="T17" s="3"/>
      <c r="U17" s="61"/>
      <c r="V17" s="3"/>
      <c r="W17" s="3"/>
      <c r="X17" s="3"/>
      <c r="Y17" s="3"/>
      <c r="Z17" s="3"/>
      <c r="AA17" s="2"/>
    </row>
    <row r="18" spans="1:29" s="58" customFormat="1" ht="15">
      <c r="A18" s="180" t="s">
        <v>284</v>
      </c>
      <c r="B18" s="191">
        <f>'Open Int.'!E18</f>
        <v>923400</v>
      </c>
      <c r="C18" s="192">
        <f>'Open Int.'!F18</f>
        <v>59850</v>
      </c>
      <c r="D18" s="193">
        <f>'Open Int.'!H18</f>
        <v>54150</v>
      </c>
      <c r="E18" s="335">
        <f>'Open Int.'!I18</f>
        <v>5700</v>
      </c>
      <c r="F18" s="194">
        <f>IF('Open Int.'!E18=0,0,'Open Int.'!H18/'Open Int.'!E18)</f>
        <v>0.05864197530864197</v>
      </c>
      <c r="G18" s="156">
        <v>0.056105610561056105</v>
      </c>
      <c r="H18" s="171">
        <f t="shared" si="0"/>
        <v>0.045206971677559875</v>
      </c>
      <c r="I18" s="188">
        <f>IF(Volume!D18=0,0,Volume!F18/Volume!D18)</f>
        <v>0.08148148148148149</v>
      </c>
      <c r="J18" s="179">
        <v>0.011494252873563218</v>
      </c>
      <c r="K18" s="171">
        <f t="shared" si="1"/>
        <v>6.0888888888888895</v>
      </c>
      <c r="L18" s="60"/>
      <c r="M18" s="6"/>
      <c r="N18" s="59"/>
      <c r="O18" s="3"/>
      <c r="P18" s="3"/>
      <c r="Q18" s="3"/>
      <c r="R18" s="3"/>
      <c r="S18" s="3"/>
      <c r="T18" s="3"/>
      <c r="U18" s="61"/>
      <c r="V18" s="3"/>
      <c r="W18" s="3"/>
      <c r="X18" s="3"/>
      <c r="Y18" s="3"/>
      <c r="Z18" s="3"/>
      <c r="AA18" s="2"/>
      <c r="AB18" s="78"/>
      <c r="AC18" s="77"/>
    </row>
    <row r="19" spans="1:27" s="7" customFormat="1" ht="15">
      <c r="A19" s="180" t="s">
        <v>285</v>
      </c>
      <c r="B19" s="191">
        <f>'Open Int.'!E19</f>
        <v>1804800</v>
      </c>
      <c r="C19" s="192">
        <f>'Open Int.'!F19</f>
        <v>132000</v>
      </c>
      <c r="D19" s="193">
        <f>'Open Int.'!H19</f>
        <v>194400</v>
      </c>
      <c r="E19" s="335">
        <f>'Open Int.'!I19</f>
        <v>12000</v>
      </c>
      <c r="F19" s="194">
        <f>IF('Open Int.'!E19=0,0,'Open Int.'!H19/'Open Int.'!E19)</f>
        <v>0.1077127659574468</v>
      </c>
      <c r="G19" s="156">
        <v>0.10903873744619799</v>
      </c>
      <c r="H19" s="171">
        <f t="shared" si="0"/>
        <v>-0.012160554311310233</v>
      </c>
      <c r="I19" s="188">
        <f>IF(Volume!D19=0,0,Volume!F19/Volume!D19)</f>
        <v>0.16030534351145037</v>
      </c>
      <c r="J19" s="179">
        <v>0.2158273381294964</v>
      </c>
      <c r="K19" s="171">
        <f t="shared" si="1"/>
        <v>-0.25725190839694656</v>
      </c>
      <c r="L19" s="60"/>
      <c r="M19" s="6"/>
      <c r="N19" s="59"/>
      <c r="O19" s="3"/>
      <c r="P19" s="3"/>
      <c r="Q19" s="3"/>
      <c r="R19" s="3"/>
      <c r="S19" s="3"/>
      <c r="T19" s="3"/>
      <c r="U19" s="61"/>
      <c r="V19" s="3"/>
      <c r="W19" s="3"/>
      <c r="X19" s="3"/>
      <c r="Y19" s="3"/>
      <c r="Z19" s="3"/>
      <c r="AA19" s="2"/>
    </row>
    <row r="20" spans="1:27" s="7" customFormat="1" ht="15">
      <c r="A20" s="180" t="s">
        <v>76</v>
      </c>
      <c r="B20" s="191">
        <f>'Open Int.'!E20</f>
        <v>141400</v>
      </c>
      <c r="C20" s="192">
        <f>'Open Int.'!F20</f>
        <v>11200</v>
      </c>
      <c r="D20" s="193">
        <f>'Open Int.'!H20</f>
        <v>1400</v>
      </c>
      <c r="E20" s="335">
        <f>'Open Int.'!I20</f>
        <v>0</v>
      </c>
      <c r="F20" s="194">
        <f>IF('Open Int.'!E20=0,0,'Open Int.'!H20/'Open Int.'!E20)</f>
        <v>0.009900990099009901</v>
      </c>
      <c r="G20" s="156">
        <v>0.010752688172043012</v>
      </c>
      <c r="H20" s="171">
        <f t="shared" si="0"/>
        <v>-0.07920792079207926</v>
      </c>
      <c r="I20" s="188">
        <f>IF(Volume!D20=0,0,Volume!F20/Volume!D20)</f>
        <v>0</v>
      </c>
      <c r="J20" s="179">
        <v>0</v>
      </c>
      <c r="K20" s="171">
        <f t="shared" si="1"/>
        <v>0</v>
      </c>
      <c r="L20" s="60"/>
      <c r="M20" s="6"/>
      <c r="N20" s="59"/>
      <c r="O20" s="3"/>
      <c r="P20" s="3"/>
      <c r="Q20" s="3"/>
      <c r="R20" s="3"/>
      <c r="S20" s="3"/>
      <c r="T20" s="3"/>
      <c r="U20" s="61"/>
      <c r="V20" s="3"/>
      <c r="W20" s="3"/>
      <c r="X20" s="3"/>
      <c r="Y20" s="3"/>
      <c r="Z20" s="3"/>
      <c r="AA20" s="2"/>
    </row>
    <row r="21" spans="1:29" s="58" customFormat="1" ht="15">
      <c r="A21" s="180" t="s">
        <v>77</v>
      </c>
      <c r="B21" s="191">
        <f>'Open Int.'!E21</f>
        <v>524400</v>
      </c>
      <c r="C21" s="192">
        <f>'Open Int.'!F21</f>
        <v>45600</v>
      </c>
      <c r="D21" s="193">
        <f>'Open Int.'!H21</f>
        <v>79800</v>
      </c>
      <c r="E21" s="335">
        <f>'Open Int.'!I21</f>
        <v>19000</v>
      </c>
      <c r="F21" s="194">
        <f>IF('Open Int.'!E21=0,0,'Open Int.'!H21/'Open Int.'!E21)</f>
        <v>0.15217391304347827</v>
      </c>
      <c r="G21" s="156">
        <v>0.12698412698412698</v>
      </c>
      <c r="H21" s="171">
        <f t="shared" si="0"/>
        <v>0.19836956521739144</v>
      </c>
      <c r="I21" s="188">
        <f>IF(Volume!D21=0,0,Volume!F21/Volume!D21)</f>
        <v>0.1875</v>
      </c>
      <c r="J21" s="179">
        <v>0.2</v>
      </c>
      <c r="K21" s="171">
        <f t="shared" si="1"/>
        <v>-0.06250000000000006</v>
      </c>
      <c r="L21" s="60"/>
      <c r="M21" s="6"/>
      <c r="N21" s="59"/>
      <c r="O21" s="3"/>
      <c r="P21" s="3"/>
      <c r="Q21" s="3"/>
      <c r="R21" s="3"/>
      <c r="S21" s="3"/>
      <c r="T21" s="3"/>
      <c r="U21" s="61"/>
      <c r="V21" s="3"/>
      <c r="W21" s="3"/>
      <c r="X21" s="3"/>
      <c r="Y21" s="3"/>
      <c r="Z21" s="3"/>
      <c r="AA21" s="2"/>
      <c r="AB21" s="78"/>
      <c r="AC21" s="77"/>
    </row>
    <row r="22" spans="1:29" s="58" customFormat="1" ht="15">
      <c r="A22" s="180" t="s">
        <v>286</v>
      </c>
      <c r="B22" s="191">
        <f>'Open Int.'!E22</f>
        <v>3150</v>
      </c>
      <c r="C22" s="192">
        <f>'Open Int.'!F22</f>
        <v>-5250</v>
      </c>
      <c r="D22" s="193">
        <f>'Open Int.'!H22</f>
        <v>0</v>
      </c>
      <c r="E22" s="335">
        <f>'Open Int.'!I22</f>
        <v>0</v>
      </c>
      <c r="F22" s="194">
        <f>IF('Open Int.'!E22=0,0,'Open Int.'!H22/'Open Int.'!E22)</f>
        <v>0</v>
      </c>
      <c r="G22" s="156">
        <v>0</v>
      </c>
      <c r="H22" s="171">
        <f t="shared" si="0"/>
        <v>0</v>
      </c>
      <c r="I22" s="188">
        <f>IF(Volume!D22=0,0,Volume!F22/Volume!D22)</f>
        <v>0</v>
      </c>
      <c r="J22" s="179">
        <v>0</v>
      </c>
      <c r="K22" s="171">
        <f t="shared" si="1"/>
        <v>0</v>
      </c>
      <c r="L22" s="60"/>
      <c r="M22" s="6"/>
      <c r="N22" s="59"/>
      <c r="O22" s="3"/>
      <c r="P22" s="3"/>
      <c r="Q22" s="3"/>
      <c r="R22" s="3"/>
      <c r="S22" s="3"/>
      <c r="T22" s="3"/>
      <c r="U22" s="61"/>
      <c r="V22" s="3"/>
      <c r="W22" s="3"/>
      <c r="X22" s="3"/>
      <c r="Y22" s="3"/>
      <c r="Z22" s="3"/>
      <c r="AA22" s="2"/>
      <c r="AB22" s="78"/>
      <c r="AC22" s="77"/>
    </row>
    <row r="23" spans="1:27" s="7" customFormat="1" ht="15">
      <c r="A23" s="180" t="s">
        <v>34</v>
      </c>
      <c r="B23" s="191">
        <f>'Open Int.'!E23</f>
        <v>825</v>
      </c>
      <c r="C23" s="192">
        <f>'Open Int.'!F23</f>
        <v>0</v>
      </c>
      <c r="D23" s="193">
        <f>'Open Int.'!H23</f>
        <v>1100</v>
      </c>
      <c r="E23" s="335">
        <f>'Open Int.'!I23</f>
        <v>0</v>
      </c>
      <c r="F23" s="194">
        <f>IF('Open Int.'!E23=0,0,'Open Int.'!H23/'Open Int.'!E23)</f>
        <v>1.3333333333333333</v>
      </c>
      <c r="G23" s="156">
        <v>1.3333333333333333</v>
      </c>
      <c r="H23" s="171">
        <f t="shared" si="0"/>
        <v>0</v>
      </c>
      <c r="I23" s="188">
        <f>IF(Volume!D23=0,0,Volume!F23/Volume!D23)</f>
        <v>0</v>
      </c>
      <c r="J23" s="179">
        <v>0</v>
      </c>
      <c r="K23" s="171">
        <f t="shared" si="1"/>
        <v>0</v>
      </c>
      <c r="L23" s="60"/>
      <c r="M23" s="6"/>
      <c r="N23" s="59"/>
      <c r="O23" s="3"/>
      <c r="P23" s="3"/>
      <c r="Q23" s="3"/>
      <c r="R23" s="3"/>
      <c r="S23" s="3"/>
      <c r="T23" s="3"/>
      <c r="U23" s="61"/>
      <c r="V23" s="3"/>
      <c r="W23" s="3"/>
      <c r="X23" s="3"/>
      <c r="Y23" s="3"/>
      <c r="Z23" s="3"/>
      <c r="AA23" s="2"/>
    </row>
    <row r="24" spans="1:27" s="7" customFormat="1" ht="15">
      <c r="A24" s="180" t="s">
        <v>287</v>
      </c>
      <c r="B24" s="191">
        <f>'Open Int.'!E24</f>
        <v>3250</v>
      </c>
      <c r="C24" s="192">
        <f>'Open Int.'!F24</f>
        <v>-1000</v>
      </c>
      <c r="D24" s="193">
        <f>'Open Int.'!H24</f>
        <v>0</v>
      </c>
      <c r="E24" s="335">
        <f>'Open Int.'!I24</f>
        <v>0</v>
      </c>
      <c r="F24" s="194">
        <f>IF('Open Int.'!E24=0,0,'Open Int.'!H24/'Open Int.'!E24)</f>
        <v>0</v>
      </c>
      <c r="G24" s="156">
        <v>0</v>
      </c>
      <c r="H24" s="171">
        <f t="shared" si="0"/>
        <v>0</v>
      </c>
      <c r="I24" s="188">
        <f>IF(Volume!D24=0,0,Volume!F24/Volume!D24)</f>
        <v>0</v>
      </c>
      <c r="J24" s="179">
        <v>0</v>
      </c>
      <c r="K24" s="171">
        <f t="shared" si="1"/>
        <v>0</v>
      </c>
      <c r="L24" s="60"/>
      <c r="M24" s="6"/>
      <c r="N24" s="59"/>
      <c r="O24" s="3"/>
      <c r="P24" s="3"/>
      <c r="Q24" s="3"/>
      <c r="R24" s="3"/>
      <c r="S24" s="3"/>
      <c r="T24" s="3"/>
      <c r="U24" s="61"/>
      <c r="V24" s="3"/>
      <c r="W24" s="3"/>
      <c r="X24" s="3"/>
      <c r="Y24" s="3"/>
      <c r="Z24" s="3"/>
      <c r="AA24" s="2"/>
    </row>
    <row r="25" spans="1:27" s="7" customFormat="1" ht="15">
      <c r="A25" s="180" t="s">
        <v>137</v>
      </c>
      <c r="B25" s="191">
        <f>'Open Int.'!E25</f>
        <v>34000</v>
      </c>
      <c r="C25" s="192">
        <f>'Open Int.'!F25</f>
        <v>9000</v>
      </c>
      <c r="D25" s="193">
        <f>'Open Int.'!H25</f>
        <v>9000</v>
      </c>
      <c r="E25" s="335">
        <f>'Open Int.'!I25</f>
        <v>3000</v>
      </c>
      <c r="F25" s="194">
        <f>IF('Open Int.'!E25=0,0,'Open Int.'!H25/'Open Int.'!E25)</f>
        <v>0.2647058823529412</v>
      </c>
      <c r="G25" s="156">
        <v>0.24</v>
      </c>
      <c r="H25" s="171">
        <f t="shared" si="0"/>
        <v>0.10294117647058829</v>
      </c>
      <c r="I25" s="188">
        <f>IF(Volume!D25=0,0,Volume!F25/Volume!D25)</f>
        <v>0.2</v>
      </c>
      <c r="J25" s="179">
        <v>0.3333333333333333</v>
      </c>
      <c r="K25" s="171">
        <f t="shared" si="1"/>
        <v>-0.3999999999999999</v>
      </c>
      <c r="L25" s="60"/>
      <c r="M25" s="6"/>
      <c r="N25" s="59"/>
      <c r="O25" s="3"/>
      <c r="P25" s="3"/>
      <c r="Q25" s="3"/>
      <c r="R25" s="3"/>
      <c r="S25" s="3"/>
      <c r="T25" s="3"/>
      <c r="U25" s="61"/>
      <c r="V25" s="3"/>
      <c r="W25" s="3"/>
      <c r="X25" s="3"/>
      <c r="Y25" s="3"/>
      <c r="Z25" s="3"/>
      <c r="AA25" s="2"/>
    </row>
    <row r="26" spans="1:27" s="7" customFormat="1" ht="15">
      <c r="A26" s="180" t="s">
        <v>233</v>
      </c>
      <c r="B26" s="191">
        <f>'Open Int.'!E26</f>
        <v>282000</v>
      </c>
      <c r="C26" s="192">
        <f>'Open Int.'!F26</f>
        <v>26000</v>
      </c>
      <c r="D26" s="193">
        <f>'Open Int.'!H26</f>
        <v>78000</v>
      </c>
      <c r="E26" s="335">
        <f>'Open Int.'!I26</f>
        <v>10000</v>
      </c>
      <c r="F26" s="194">
        <f>IF('Open Int.'!E26=0,0,'Open Int.'!H26/'Open Int.'!E26)</f>
        <v>0.2765957446808511</v>
      </c>
      <c r="G26" s="156">
        <v>0.265625</v>
      </c>
      <c r="H26" s="171">
        <f t="shared" si="0"/>
        <v>0.04130162703379228</v>
      </c>
      <c r="I26" s="188">
        <f>IF(Volume!D26=0,0,Volume!F26/Volume!D26)</f>
        <v>0.225</v>
      </c>
      <c r="J26" s="179">
        <v>0.07936507936507936</v>
      </c>
      <c r="K26" s="171">
        <f t="shared" si="1"/>
        <v>1.8350000000000002</v>
      </c>
      <c r="L26" s="60"/>
      <c r="M26" s="6"/>
      <c r="N26" s="59"/>
      <c r="O26" s="3"/>
      <c r="P26" s="3"/>
      <c r="Q26" s="3"/>
      <c r="R26" s="3"/>
      <c r="S26" s="3"/>
      <c r="T26" s="3"/>
      <c r="U26" s="61"/>
      <c r="V26" s="3"/>
      <c r="W26" s="3"/>
      <c r="X26" s="3"/>
      <c r="Y26" s="3"/>
      <c r="Z26" s="3"/>
      <c r="AA26" s="2"/>
    </row>
    <row r="27" spans="1:27" s="7" customFormat="1" ht="15">
      <c r="A27" s="180" t="s">
        <v>1</v>
      </c>
      <c r="B27" s="191">
        <f>'Open Int.'!E27</f>
        <v>38100</v>
      </c>
      <c r="C27" s="192">
        <f>'Open Int.'!F27</f>
        <v>-3900</v>
      </c>
      <c r="D27" s="193">
        <f>'Open Int.'!H27</f>
        <v>1800</v>
      </c>
      <c r="E27" s="335">
        <f>'Open Int.'!I27</f>
        <v>0</v>
      </c>
      <c r="F27" s="194">
        <f>IF('Open Int.'!E27=0,0,'Open Int.'!H27/'Open Int.'!E27)</f>
        <v>0.047244094488188976</v>
      </c>
      <c r="G27" s="156">
        <v>0.04285714285714286</v>
      </c>
      <c r="H27" s="171">
        <f t="shared" si="0"/>
        <v>0.10236220472440942</v>
      </c>
      <c r="I27" s="188">
        <f>IF(Volume!D27=0,0,Volume!F27/Volume!D27)</f>
        <v>0.010101010101010102</v>
      </c>
      <c r="J27" s="179">
        <v>0.018404907975460124</v>
      </c>
      <c r="K27" s="171">
        <f t="shared" si="1"/>
        <v>-0.4511784511784512</v>
      </c>
      <c r="L27" s="60"/>
      <c r="M27" s="6"/>
      <c r="N27" s="59"/>
      <c r="O27" s="3"/>
      <c r="P27" s="3"/>
      <c r="Q27" s="3"/>
      <c r="R27" s="3"/>
      <c r="S27" s="3"/>
      <c r="T27" s="3"/>
      <c r="U27" s="61"/>
      <c r="V27" s="3"/>
      <c r="W27" s="3"/>
      <c r="X27" s="3"/>
      <c r="Y27" s="3"/>
      <c r="Z27" s="3"/>
      <c r="AA27" s="2"/>
    </row>
    <row r="28" spans="1:27" s="7" customFormat="1" ht="15">
      <c r="A28" s="180" t="s">
        <v>158</v>
      </c>
      <c r="B28" s="191">
        <f>'Open Int.'!E28</f>
        <v>172900</v>
      </c>
      <c r="C28" s="192">
        <f>'Open Int.'!F28</f>
        <v>3800</v>
      </c>
      <c r="D28" s="193">
        <f>'Open Int.'!H28</f>
        <v>64600</v>
      </c>
      <c r="E28" s="335">
        <f>'Open Int.'!I28</f>
        <v>0</v>
      </c>
      <c r="F28" s="194">
        <f>IF('Open Int.'!E28=0,0,'Open Int.'!H28/'Open Int.'!E28)</f>
        <v>0.37362637362637363</v>
      </c>
      <c r="G28" s="156">
        <v>0.38202247191011235</v>
      </c>
      <c r="H28" s="171">
        <f t="shared" si="0"/>
        <v>-0.021978021978021938</v>
      </c>
      <c r="I28" s="188">
        <f>IF(Volume!D28=0,0,Volume!F28/Volume!D28)</f>
        <v>0</v>
      </c>
      <c r="J28" s="179">
        <v>0.42857142857142855</v>
      </c>
      <c r="K28" s="171">
        <f t="shared" si="1"/>
        <v>-1</v>
      </c>
      <c r="L28" s="60"/>
      <c r="M28" s="6"/>
      <c r="N28" s="59"/>
      <c r="O28" s="3"/>
      <c r="P28" s="3"/>
      <c r="Q28" s="3"/>
      <c r="R28" s="3"/>
      <c r="S28" s="3"/>
      <c r="T28" s="3"/>
      <c r="U28" s="61"/>
      <c r="V28" s="3"/>
      <c r="W28" s="3"/>
      <c r="X28" s="3"/>
      <c r="Y28" s="3"/>
      <c r="Z28" s="3"/>
      <c r="AA28" s="2"/>
    </row>
    <row r="29" spans="1:27" s="7" customFormat="1" ht="15">
      <c r="A29" s="180" t="s">
        <v>288</v>
      </c>
      <c r="B29" s="191">
        <f>'Open Int.'!E29</f>
        <v>600</v>
      </c>
      <c r="C29" s="192">
        <f>'Open Int.'!F29</f>
        <v>0</v>
      </c>
      <c r="D29" s="193">
        <f>'Open Int.'!H29</f>
        <v>0</v>
      </c>
      <c r="E29" s="335">
        <f>'Open Int.'!I29</f>
        <v>0</v>
      </c>
      <c r="F29" s="194">
        <f>IF('Open Int.'!E29=0,0,'Open Int.'!H29/'Open Int.'!E29)</f>
        <v>0</v>
      </c>
      <c r="G29" s="156">
        <v>0</v>
      </c>
      <c r="H29" s="171">
        <f t="shared" si="0"/>
        <v>0</v>
      </c>
      <c r="I29" s="188">
        <f>IF(Volume!D29=0,0,Volume!F29/Volume!D29)</f>
        <v>0</v>
      </c>
      <c r="J29" s="179">
        <v>0</v>
      </c>
      <c r="K29" s="171">
        <f t="shared" si="1"/>
        <v>0</v>
      </c>
      <c r="L29" s="60"/>
      <c r="M29" s="6"/>
      <c r="N29" s="59"/>
      <c r="O29" s="3"/>
      <c r="P29" s="3"/>
      <c r="Q29" s="3"/>
      <c r="R29" s="3"/>
      <c r="S29" s="3"/>
      <c r="T29" s="3"/>
      <c r="U29" s="61"/>
      <c r="V29" s="3"/>
      <c r="W29" s="3"/>
      <c r="X29" s="3"/>
      <c r="Y29" s="3"/>
      <c r="Z29" s="3"/>
      <c r="AA29" s="2"/>
    </row>
    <row r="30" spans="1:27" s="7" customFormat="1" ht="15">
      <c r="A30" s="180" t="s">
        <v>159</v>
      </c>
      <c r="B30" s="191">
        <f>'Open Int.'!E30</f>
        <v>283500</v>
      </c>
      <c r="C30" s="192">
        <f>'Open Int.'!F30</f>
        <v>36000</v>
      </c>
      <c r="D30" s="193">
        <f>'Open Int.'!H30</f>
        <v>0</v>
      </c>
      <c r="E30" s="335">
        <f>'Open Int.'!I30</f>
        <v>0</v>
      </c>
      <c r="F30" s="194">
        <f>IF('Open Int.'!E30=0,0,'Open Int.'!H30/'Open Int.'!E30)</f>
        <v>0</v>
      </c>
      <c r="G30" s="156">
        <v>0</v>
      </c>
      <c r="H30" s="171">
        <f t="shared" si="0"/>
        <v>0</v>
      </c>
      <c r="I30" s="188">
        <f>IF(Volume!D30=0,0,Volume!F30/Volume!D30)</f>
        <v>0</v>
      </c>
      <c r="J30" s="179">
        <v>0</v>
      </c>
      <c r="K30" s="171">
        <f t="shared" si="1"/>
        <v>0</v>
      </c>
      <c r="L30" s="60"/>
      <c r="M30" s="6"/>
      <c r="N30" s="59"/>
      <c r="O30" s="3"/>
      <c r="P30" s="3"/>
      <c r="Q30" s="3"/>
      <c r="R30" s="3"/>
      <c r="S30" s="3"/>
      <c r="T30" s="3"/>
      <c r="U30" s="61"/>
      <c r="V30" s="3"/>
      <c r="W30" s="3"/>
      <c r="X30" s="3"/>
      <c r="Y30" s="3"/>
      <c r="Z30" s="3"/>
      <c r="AA30" s="2"/>
    </row>
    <row r="31" spans="1:27" s="7" customFormat="1" ht="15">
      <c r="A31" s="180" t="s">
        <v>2</v>
      </c>
      <c r="B31" s="191">
        <f>'Open Int.'!E31</f>
        <v>45100</v>
      </c>
      <c r="C31" s="192">
        <f>'Open Int.'!F31</f>
        <v>0</v>
      </c>
      <c r="D31" s="193">
        <f>'Open Int.'!H31</f>
        <v>0</v>
      </c>
      <c r="E31" s="335">
        <f>'Open Int.'!I31</f>
        <v>0</v>
      </c>
      <c r="F31" s="194">
        <f>IF('Open Int.'!E31=0,0,'Open Int.'!H31/'Open Int.'!E31)</f>
        <v>0</v>
      </c>
      <c r="G31" s="156">
        <v>0</v>
      </c>
      <c r="H31" s="171">
        <f t="shared" si="0"/>
        <v>0</v>
      </c>
      <c r="I31" s="188">
        <f>IF(Volume!D31=0,0,Volume!F31/Volume!D31)</f>
        <v>0</v>
      </c>
      <c r="J31" s="179">
        <v>0</v>
      </c>
      <c r="K31" s="171">
        <f t="shared" si="1"/>
        <v>0</v>
      </c>
      <c r="L31" s="60"/>
      <c r="M31" s="6"/>
      <c r="N31" s="59"/>
      <c r="O31" s="3"/>
      <c r="P31" s="3"/>
      <c r="Q31" s="3"/>
      <c r="R31" s="3"/>
      <c r="S31" s="3"/>
      <c r="T31" s="3"/>
      <c r="U31" s="61"/>
      <c r="V31" s="3"/>
      <c r="W31" s="3"/>
      <c r="X31" s="3"/>
      <c r="Y31" s="3"/>
      <c r="Z31" s="3"/>
      <c r="AA31" s="2"/>
    </row>
    <row r="32" spans="1:27" s="7" customFormat="1" ht="15">
      <c r="A32" s="180" t="s">
        <v>395</v>
      </c>
      <c r="B32" s="191">
        <f>'Open Int.'!E32</f>
        <v>751250</v>
      </c>
      <c r="C32" s="192">
        <f>'Open Int.'!F32</f>
        <v>56250</v>
      </c>
      <c r="D32" s="193">
        <f>'Open Int.'!H32</f>
        <v>92500</v>
      </c>
      <c r="E32" s="335">
        <f>'Open Int.'!I32</f>
        <v>7500</v>
      </c>
      <c r="F32" s="194">
        <f>IF('Open Int.'!E32=0,0,'Open Int.'!H32/'Open Int.'!E32)</f>
        <v>0.12312811980033278</v>
      </c>
      <c r="G32" s="156">
        <v>0.1223021582733813</v>
      </c>
      <c r="H32" s="171">
        <f t="shared" si="0"/>
        <v>0.0067534501321327095</v>
      </c>
      <c r="I32" s="188">
        <f>IF(Volume!D32=0,0,Volume!F32/Volume!D32)</f>
        <v>0.06944444444444445</v>
      </c>
      <c r="J32" s="179">
        <v>0.15492957746478872</v>
      </c>
      <c r="K32" s="171">
        <f t="shared" si="1"/>
        <v>-0.5517676767676767</v>
      </c>
      <c r="L32" s="60"/>
      <c r="M32" s="6"/>
      <c r="N32" s="59"/>
      <c r="O32" s="3"/>
      <c r="P32" s="3"/>
      <c r="Q32" s="3"/>
      <c r="R32" s="3"/>
      <c r="S32" s="3"/>
      <c r="T32" s="3"/>
      <c r="U32" s="61"/>
      <c r="V32" s="3"/>
      <c r="W32" s="3"/>
      <c r="X32" s="3"/>
      <c r="Y32" s="3"/>
      <c r="Z32" s="3"/>
      <c r="AA32" s="2"/>
    </row>
    <row r="33" spans="1:27" s="7" customFormat="1" ht="15">
      <c r="A33" s="180" t="s">
        <v>78</v>
      </c>
      <c r="B33" s="191">
        <f>'Open Int.'!E33</f>
        <v>56000</v>
      </c>
      <c r="C33" s="192">
        <f>'Open Int.'!F33</f>
        <v>25600</v>
      </c>
      <c r="D33" s="193">
        <f>'Open Int.'!H33</f>
        <v>16000</v>
      </c>
      <c r="E33" s="335">
        <f>'Open Int.'!I33</f>
        <v>6400</v>
      </c>
      <c r="F33" s="194">
        <f>IF('Open Int.'!E33=0,0,'Open Int.'!H33/'Open Int.'!E33)</f>
        <v>0.2857142857142857</v>
      </c>
      <c r="G33" s="156">
        <v>0.3157894736842105</v>
      </c>
      <c r="H33" s="171">
        <f t="shared" si="0"/>
        <v>-0.09523809523809523</v>
      </c>
      <c r="I33" s="188">
        <f>IF(Volume!D33=0,0,Volume!F33/Volume!D33)</f>
        <v>0.25</v>
      </c>
      <c r="J33" s="179">
        <v>0</v>
      </c>
      <c r="K33" s="171">
        <f t="shared" si="1"/>
        <v>0</v>
      </c>
      <c r="L33" s="60"/>
      <c r="M33" s="6"/>
      <c r="N33" s="59"/>
      <c r="O33" s="3"/>
      <c r="P33" s="3"/>
      <c r="Q33" s="3"/>
      <c r="R33" s="3"/>
      <c r="S33" s="3"/>
      <c r="T33" s="3"/>
      <c r="U33" s="61"/>
      <c r="V33" s="3"/>
      <c r="W33" s="3"/>
      <c r="X33" s="3"/>
      <c r="Y33" s="3"/>
      <c r="Z33" s="3"/>
      <c r="AA33" s="2"/>
    </row>
    <row r="34" spans="1:27" s="7" customFormat="1" ht="15">
      <c r="A34" s="180" t="s">
        <v>138</v>
      </c>
      <c r="B34" s="191">
        <f>'Open Int.'!E34</f>
        <v>181900</v>
      </c>
      <c r="C34" s="192">
        <f>'Open Int.'!F34</f>
        <v>-13600</v>
      </c>
      <c r="D34" s="193">
        <f>'Open Int.'!H34</f>
        <v>21250</v>
      </c>
      <c r="E34" s="335">
        <f>'Open Int.'!I34</f>
        <v>-850</v>
      </c>
      <c r="F34" s="194">
        <f>IF('Open Int.'!E34=0,0,'Open Int.'!H34/'Open Int.'!E34)</f>
        <v>0.11682242990654206</v>
      </c>
      <c r="G34" s="156">
        <v>0.11304347826086956</v>
      </c>
      <c r="H34" s="171">
        <f t="shared" si="0"/>
        <v>0.033429187634795104</v>
      </c>
      <c r="I34" s="188">
        <f>IF(Volume!D34=0,0,Volume!F34/Volume!D34)</f>
        <v>0.034482758620689655</v>
      </c>
      <c r="J34" s="179">
        <v>0.15384615384615385</v>
      </c>
      <c r="K34" s="171">
        <f t="shared" si="1"/>
        <v>-0.7758620689655172</v>
      </c>
      <c r="L34" s="60"/>
      <c r="M34" s="6"/>
      <c r="N34" s="59"/>
      <c r="O34" s="3"/>
      <c r="P34" s="3"/>
      <c r="Q34" s="3"/>
      <c r="R34" s="3"/>
      <c r="S34" s="3"/>
      <c r="T34" s="3"/>
      <c r="U34" s="61"/>
      <c r="V34" s="3"/>
      <c r="W34" s="3"/>
      <c r="X34" s="3"/>
      <c r="Y34" s="3"/>
      <c r="Z34" s="3"/>
      <c r="AA34" s="2"/>
    </row>
    <row r="35" spans="1:27" s="7" customFormat="1" ht="15">
      <c r="A35" s="180" t="s">
        <v>160</v>
      </c>
      <c r="B35" s="191">
        <f>'Open Int.'!E35</f>
        <v>6600</v>
      </c>
      <c r="C35" s="192">
        <f>'Open Int.'!F35</f>
        <v>0</v>
      </c>
      <c r="D35" s="193">
        <f>'Open Int.'!H35</f>
        <v>0</v>
      </c>
      <c r="E35" s="335">
        <f>'Open Int.'!I35</f>
        <v>0</v>
      </c>
      <c r="F35" s="194">
        <f>IF('Open Int.'!E35=0,0,'Open Int.'!H35/'Open Int.'!E35)</f>
        <v>0</v>
      </c>
      <c r="G35" s="156">
        <v>0</v>
      </c>
      <c r="H35" s="171">
        <f t="shared" si="0"/>
        <v>0</v>
      </c>
      <c r="I35" s="188">
        <f>IF(Volume!D35=0,0,Volume!F35/Volume!D35)</f>
        <v>0</v>
      </c>
      <c r="J35" s="179">
        <v>0</v>
      </c>
      <c r="K35" s="171">
        <f t="shared" si="1"/>
        <v>0</v>
      </c>
      <c r="L35" s="60"/>
      <c r="M35" s="6"/>
      <c r="N35" s="59"/>
      <c r="O35" s="3"/>
      <c r="P35" s="3"/>
      <c r="Q35" s="3"/>
      <c r="R35" s="3"/>
      <c r="S35" s="3"/>
      <c r="T35" s="3"/>
      <c r="U35" s="61"/>
      <c r="V35" s="3"/>
      <c r="W35" s="3"/>
      <c r="X35" s="3"/>
      <c r="Y35" s="3"/>
      <c r="Z35" s="3"/>
      <c r="AA35" s="2"/>
    </row>
    <row r="36" spans="1:27" s="7" customFormat="1" ht="15">
      <c r="A36" s="180" t="s">
        <v>161</v>
      </c>
      <c r="B36" s="191">
        <f>'Open Int.'!E36</f>
        <v>1780200</v>
      </c>
      <c r="C36" s="192">
        <f>'Open Int.'!F36</f>
        <v>82800</v>
      </c>
      <c r="D36" s="193">
        <f>'Open Int.'!H36</f>
        <v>55200</v>
      </c>
      <c r="E36" s="335">
        <f>'Open Int.'!I36</f>
        <v>0</v>
      </c>
      <c r="F36" s="194">
        <f>IF('Open Int.'!E36=0,0,'Open Int.'!H36/'Open Int.'!E36)</f>
        <v>0.031007751937984496</v>
      </c>
      <c r="G36" s="156">
        <v>0.032520325203252036</v>
      </c>
      <c r="H36" s="171">
        <f t="shared" si="0"/>
        <v>-0.04651162790697686</v>
      </c>
      <c r="I36" s="188">
        <f>IF(Volume!D36=0,0,Volume!F36/Volume!D36)</f>
        <v>0.037037037037037035</v>
      </c>
      <c r="J36" s="179">
        <v>0.030303030303030304</v>
      </c>
      <c r="K36" s="171">
        <f t="shared" si="1"/>
        <v>0.22222222222222213</v>
      </c>
      <c r="L36" s="60"/>
      <c r="M36" s="6"/>
      <c r="N36" s="59"/>
      <c r="O36" s="3"/>
      <c r="P36" s="3"/>
      <c r="Q36" s="3"/>
      <c r="R36" s="3"/>
      <c r="S36" s="3"/>
      <c r="T36" s="3"/>
      <c r="U36" s="61"/>
      <c r="V36" s="3"/>
      <c r="W36" s="3"/>
      <c r="X36" s="3"/>
      <c r="Y36" s="3"/>
      <c r="Z36" s="3"/>
      <c r="AA36" s="2"/>
    </row>
    <row r="37" spans="1:27" s="7" customFormat="1" ht="15">
      <c r="A37" s="180" t="s">
        <v>399</v>
      </c>
      <c r="B37" s="191">
        <f>'Open Int.'!E37</f>
        <v>0</v>
      </c>
      <c r="C37" s="192">
        <f>'Open Int.'!F37</f>
        <v>0</v>
      </c>
      <c r="D37" s="193">
        <f>'Open Int.'!H37</f>
        <v>0</v>
      </c>
      <c r="E37" s="335">
        <f>'Open Int.'!I37</f>
        <v>0</v>
      </c>
      <c r="F37" s="194">
        <f>IF('Open Int.'!E37=0,0,'Open Int.'!H37/'Open Int.'!E37)</f>
        <v>0</v>
      </c>
      <c r="G37" s="156">
        <v>0</v>
      </c>
      <c r="H37" s="171">
        <f t="shared" si="0"/>
        <v>0</v>
      </c>
      <c r="I37" s="188">
        <f>IF(Volume!D37=0,0,Volume!F37/Volume!D37)</f>
        <v>0</v>
      </c>
      <c r="J37" s="179">
        <v>0</v>
      </c>
      <c r="K37" s="171">
        <f t="shared" si="1"/>
        <v>0</v>
      </c>
      <c r="L37" s="60"/>
      <c r="M37" s="6"/>
      <c r="N37" s="59"/>
      <c r="O37" s="3"/>
      <c r="P37" s="3"/>
      <c r="Q37" s="3"/>
      <c r="R37" s="3"/>
      <c r="S37" s="3"/>
      <c r="T37" s="3"/>
      <c r="U37" s="61"/>
      <c r="V37" s="3"/>
      <c r="W37" s="3"/>
      <c r="X37" s="3"/>
      <c r="Y37" s="3"/>
      <c r="Z37" s="3"/>
      <c r="AA37" s="2"/>
    </row>
    <row r="38" spans="1:27" s="7" customFormat="1" ht="15">
      <c r="A38" s="180" t="s">
        <v>3</v>
      </c>
      <c r="B38" s="191">
        <f>'Open Int.'!E38</f>
        <v>111250</v>
      </c>
      <c r="C38" s="192">
        <f>'Open Int.'!F38</f>
        <v>-1250</v>
      </c>
      <c r="D38" s="193">
        <f>'Open Int.'!H38</f>
        <v>21250</v>
      </c>
      <c r="E38" s="335">
        <f>'Open Int.'!I38</f>
        <v>15000</v>
      </c>
      <c r="F38" s="194">
        <f>IF('Open Int.'!E38=0,0,'Open Int.'!H38/'Open Int.'!E38)</f>
        <v>0.19101123595505617</v>
      </c>
      <c r="G38" s="156">
        <v>0.05555555555555555</v>
      </c>
      <c r="H38" s="171">
        <f t="shared" si="0"/>
        <v>2.438202247191011</v>
      </c>
      <c r="I38" s="188">
        <f>IF(Volume!D38=0,0,Volume!F38/Volume!D38)</f>
        <v>2</v>
      </c>
      <c r="J38" s="179">
        <v>0.18518518518518517</v>
      </c>
      <c r="K38" s="171">
        <f t="shared" si="1"/>
        <v>9.8</v>
      </c>
      <c r="L38" s="60"/>
      <c r="M38" s="6"/>
      <c r="N38" s="59"/>
      <c r="O38" s="3"/>
      <c r="P38" s="3"/>
      <c r="Q38" s="3"/>
      <c r="R38" s="3"/>
      <c r="S38" s="3"/>
      <c r="T38" s="3"/>
      <c r="U38" s="61"/>
      <c r="V38" s="3"/>
      <c r="W38" s="3"/>
      <c r="X38" s="3"/>
      <c r="Y38" s="3"/>
      <c r="Z38" s="3"/>
      <c r="AA38" s="2"/>
    </row>
    <row r="39" spans="1:27" s="7" customFormat="1" ht="15">
      <c r="A39" s="180" t="s">
        <v>219</v>
      </c>
      <c r="B39" s="191">
        <f>'Open Int.'!E39</f>
        <v>11025</v>
      </c>
      <c r="C39" s="192">
        <f>'Open Int.'!F39</f>
        <v>-10500</v>
      </c>
      <c r="D39" s="193">
        <f>'Open Int.'!H39</f>
        <v>1575</v>
      </c>
      <c r="E39" s="335">
        <f>'Open Int.'!I39</f>
        <v>0</v>
      </c>
      <c r="F39" s="194">
        <f>IF('Open Int.'!E39=0,0,'Open Int.'!H39/'Open Int.'!E39)</f>
        <v>0.14285714285714285</v>
      </c>
      <c r="G39" s="156">
        <v>0.07317073170731707</v>
      </c>
      <c r="H39" s="171">
        <f t="shared" si="0"/>
        <v>0.9523809523809524</v>
      </c>
      <c r="I39" s="188">
        <f>IF(Volume!D39=0,0,Volume!F39/Volume!D39)</f>
        <v>0</v>
      </c>
      <c r="J39" s="179">
        <v>0.043478260869565216</v>
      </c>
      <c r="K39" s="171">
        <f t="shared" si="1"/>
        <v>-1</v>
      </c>
      <c r="L39" s="60"/>
      <c r="M39" s="6"/>
      <c r="N39" s="59"/>
      <c r="O39" s="3"/>
      <c r="P39" s="3"/>
      <c r="Q39" s="3"/>
      <c r="R39" s="3"/>
      <c r="S39" s="3"/>
      <c r="T39" s="3"/>
      <c r="U39" s="61"/>
      <c r="V39" s="3"/>
      <c r="W39" s="3"/>
      <c r="X39" s="3"/>
      <c r="Y39" s="3"/>
      <c r="Z39" s="3"/>
      <c r="AA39" s="2"/>
    </row>
    <row r="40" spans="1:27" s="7" customFormat="1" ht="15">
      <c r="A40" s="180" t="s">
        <v>162</v>
      </c>
      <c r="B40" s="191">
        <f>'Open Int.'!E40</f>
        <v>0</v>
      </c>
      <c r="C40" s="192">
        <f>'Open Int.'!F40</f>
        <v>0</v>
      </c>
      <c r="D40" s="193">
        <f>'Open Int.'!H40</f>
        <v>0</v>
      </c>
      <c r="E40" s="335">
        <f>'Open Int.'!I40</f>
        <v>0</v>
      </c>
      <c r="F40" s="194">
        <f>IF('Open Int.'!E40=0,0,'Open Int.'!H40/'Open Int.'!E40)</f>
        <v>0</v>
      </c>
      <c r="G40" s="156">
        <v>0</v>
      </c>
      <c r="H40" s="171">
        <f t="shared" si="0"/>
        <v>0</v>
      </c>
      <c r="I40" s="188">
        <f>IF(Volume!D40=0,0,Volume!F40/Volume!D40)</f>
        <v>0</v>
      </c>
      <c r="J40" s="179">
        <v>0</v>
      </c>
      <c r="K40" s="171">
        <f t="shared" si="1"/>
        <v>0</v>
      </c>
      <c r="L40" s="60"/>
      <c r="M40" s="6"/>
      <c r="N40" s="59"/>
      <c r="O40" s="3"/>
      <c r="P40" s="3"/>
      <c r="Q40" s="3"/>
      <c r="R40" s="3"/>
      <c r="S40" s="3"/>
      <c r="T40" s="3"/>
      <c r="U40" s="61"/>
      <c r="V40" s="3"/>
      <c r="W40" s="3"/>
      <c r="X40" s="3"/>
      <c r="Y40" s="3"/>
      <c r="Z40" s="3"/>
      <c r="AA40" s="2"/>
    </row>
    <row r="41" spans="1:27" s="7" customFormat="1" ht="15">
      <c r="A41" s="180" t="s">
        <v>289</v>
      </c>
      <c r="B41" s="191">
        <f>'Open Int.'!E41</f>
        <v>3000</v>
      </c>
      <c r="C41" s="192">
        <f>'Open Int.'!F41</f>
        <v>0</v>
      </c>
      <c r="D41" s="193">
        <f>'Open Int.'!H41</f>
        <v>0</v>
      </c>
      <c r="E41" s="335">
        <f>'Open Int.'!I41</f>
        <v>0</v>
      </c>
      <c r="F41" s="194">
        <f>IF('Open Int.'!E41=0,0,'Open Int.'!H41/'Open Int.'!E41)</f>
        <v>0</v>
      </c>
      <c r="G41" s="156">
        <v>0</v>
      </c>
      <c r="H41" s="171">
        <f t="shared" si="0"/>
        <v>0</v>
      </c>
      <c r="I41" s="188">
        <f>IF(Volume!D41=0,0,Volume!F41/Volume!D41)</f>
        <v>0</v>
      </c>
      <c r="J41" s="179">
        <v>0</v>
      </c>
      <c r="K41" s="171">
        <f t="shared" si="1"/>
        <v>0</v>
      </c>
      <c r="L41" s="60"/>
      <c r="M41" s="6"/>
      <c r="N41" s="59"/>
      <c r="O41" s="3"/>
      <c r="P41" s="3"/>
      <c r="Q41" s="3"/>
      <c r="R41" s="3"/>
      <c r="S41" s="3"/>
      <c r="T41" s="3"/>
      <c r="U41" s="61"/>
      <c r="V41" s="3"/>
      <c r="W41" s="3"/>
      <c r="X41" s="3"/>
      <c r="Y41" s="3"/>
      <c r="Z41" s="3"/>
      <c r="AA41" s="2"/>
    </row>
    <row r="42" spans="1:27" s="7" customFormat="1" ht="15">
      <c r="A42" s="180" t="s">
        <v>183</v>
      </c>
      <c r="B42" s="191">
        <f>'Open Int.'!E42</f>
        <v>100700</v>
      </c>
      <c r="C42" s="192">
        <f>'Open Int.'!F42</f>
        <v>24700</v>
      </c>
      <c r="D42" s="193">
        <f>'Open Int.'!H42</f>
        <v>5700</v>
      </c>
      <c r="E42" s="335">
        <f>'Open Int.'!I42</f>
        <v>3800</v>
      </c>
      <c r="F42" s="194">
        <f>IF('Open Int.'!E42=0,0,'Open Int.'!H42/'Open Int.'!E42)</f>
        <v>0.05660377358490566</v>
      </c>
      <c r="G42" s="156">
        <v>0.025</v>
      </c>
      <c r="H42" s="171">
        <f t="shared" si="0"/>
        <v>1.2641509433962264</v>
      </c>
      <c r="I42" s="188">
        <f>IF(Volume!D42=0,0,Volume!F42/Volume!D42)</f>
        <v>0.044444444444444446</v>
      </c>
      <c r="J42" s="179">
        <v>0.02531645569620253</v>
      </c>
      <c r="K42" s="171">
        <f t="shared" si="1"/>
        <v>0.7555555555555556</v>
      </c>
      <c r="L42" s="60"/>
      <c r="M42" s="6"/>
      <c r="N42" s="59"/>
      <c r="O42" s="3"/>
      <c r="P42" s="3"/>
      <c r="Q42" s="3"/>
      <c r="R42" s="3"/>
      <c r="S42" s="3"/>
      <c r="T42" s="3"/>
      <c r="U42" s="61"/>
      <c r="V42" s="3"/>
      <c r="W42" s="3"/>
      <c r="X42" s="3"/>
      <c r="Y42" s="3"/>
      <c r="Z42" s="3"/>
      <c r="AA42" s="2"/>
    </row>
    <row r="43" spans="1:27" s="7" customFormat="1" ht="15">
      <c r="A43" s="180" t="s">
        <v>220</v>
      </c>
      <c r="B43" s="191">
        <f>'Open Int.'!E43</f>
        <v>214200</v>
      </c>
      <c r="C43" s="192">
        <f>'Open Int.'!F43</f>
        <v>-12600</v>
      </c>
      <c r="D43" s="193">
        <f>'Open Int.'!H43</f>
        <v>23400</v>
      </c>
      <c r="E43" s="335">
        <f>'Open Int.'!I43</f>
        <v>0</v>
      </c>
      <c r="F43" s="194">
        <f>IF('Open Int.'!E43=0,0,'Open Int.'!H43/'Open Int.'!E43)</f>
        <v>0.1092436974789916</v>
      </c>
      <c r="G43" s="156">
        <v>0.10317460317460317</v>
      </c>
      <c r="H43" s="171">
        <f t="shared" si="0"/>
        <v>0.05882352941176477</v>
      </c>
      <c r="I43" s="188">
        <f>IF(Volume!D43=0,0,Volume!F43/Volume!D43)</f>
        <v>0</v>
      </c>
      <c r="J43" s="179">
        <v>0.5454545454545454</v>
      </c>
      <c r="K43" s="171">
        <f t="shared" si="1"/>
        <v>-1</v>
      </c>
      <c r="L43" s="60"/>
      <c r="M43" s="6"/>
      <c r="N43" s="59"/>
      <c r="O43" s="3"/>
      <c r="P43" s="3"/>
      <c r="Q43" s="3"/>
      <c r="R43" s="3"/>
      <c r="S43" s="3"/>
      <c r="T43" s="3"/>
      <c r="U43" s="61"/>
      <c r="V43" s="3"/>
      <c r="W43" s="3"/>
      <c r="X43" s="3"/>
      <c r="Y43" s="3"/>
      <c r="Z43" s="3"/>
      <c r="AA43" s="2"/>
    </row>
    <row r="44" spans="1:27" s="7" customFormat="1" ht="15">
      <c r="A44" s="180" t="s">
        <v>163</v>
      </c>
      <c r="B44" s="191">
        <f>'Open Int.'!E44</f>
        <v>11750</v>
      </c>
      <c r="C44" s="192">
        <f>'Open Int.'!F44</f>
        <v>-9250</v>
      </c>
      <c r="D44" s="193">
        <f>'Open Int.'!H44</f>
        <v>750</v>
      </c>
      <c r="E44" s="335">
        <f>'Open Int.'!I44</f>
        <v>0</v>
      </c>
      <c r="F44" s="194">
        <f>IF('Open Int.'!E44=0,0,'Open Int.'!H44/'Open Int.'!E44)</f>
        <v>0.06382978723404255</v>
      </c>
      <c r="G44" s="156">
        <v>0.03571428571428571</v>
      </c>
      <c r="H44" s="171">
        <f t="shared" si="0"/>
        <v>0.7872340425531914</v>
      </c>
      <c r="I44" s="188">
        <f>IF(Volume!D44=0,0,Volume!F44/Volume!D44)</f>
        <v>0</v>
      </c>
      <c r="J44" s="179">
        <v>0</v>
      </c>
      <c r="K44" s="171">
        <f t="shared" si="1"/>
        <v>0</v>
      </c>
      <c r="L44" s="60"/>
      <c r="M44" s="6"/>
      <c r="N44" s="59"/>
      <c r="O44" s="3"/>
      <c r="P44" s="3"/>
      <c r="Q44" s="3"/>
      <c r="R44" s="3"/>
      <c r="S44" s="3"/>
      <c r="T44" s="3"/>
      <c r="U44" s="61"/>
      <c r="V44" s="3"/>
      <c r="W44" s="3"/>
      <c r="X44" s="3"/>
      <c r="Y44" s="3"/>
      <c r="Z44" s="3"/>
      <c r="AA44" s="2"/>
    </row>
    <row r="45" spans="1:27" s="7" customFormat="1" ht="15">
      <c r="A45" s="180" t="s">
        <v>194</v>
      </c>
      <c r="B45" s="191">
        <f>'Open Int.'!E45</f>
        <v>89600</v>
      </c>
      <c r="C45" s="192">
        <f>'Open Int.'!F45</f>
        <v>2000</v>
      </c>
      <c r="D45" s="193">
        <f>'Open Int.'!H45</f>
        <v>3600</v>
      </c>
      <c r="E45" s="335">
        <f>'Open Int.'!I45</f>
        <v>400</v>
      </c>
      <c r="F45" s="194">
        <f>IF('Open Int.'!E45=0,0,'Open Int.'!H45/'Open Int.'!E45)</f>
        <v>0.04017857142857143</v>
      </c>
      <c r="G45" s="156">
        <v>0.0365296803652968</v>
      </c>
      <c r="H45" s="171">
        <f t="shared" si="0"/>
        <v>0.099888392857143</v>
      </c>
      <c r="I45" s="188">
        <f>IF(Volume!D45=0,0,Volume!F45/Volume!D45)</f>
        <v>0.0625</v>
      </c>
      <c r="J45" s="179">
        <v>0.05555555555555555</v>
      </c>
      <c r="K45" s="171">
        <f t="shared" si="1"/>
        <v>0.12500000000000006</v>
      </c>
      <c r="L45" s="60"/>
      <c r="M45" s="6"/>
      <c r="N45" s="59"/>
      <c r="O45" s="3"/>
      <c r="P45" s="3"/>
      <c r="Q45" s="3"/>
      <c r="R45" s="3"/>
      <c r="S45" s="3"/>
      <c r="T45" s="3"/>
      <c r="U45" s="61"/>
      <c r="V45" s="3"/>
      <c r="W45" s="3"/>
      <c r="X45" s="3"/>
      <c r="Y45" s="3"/>
      <c r="Z45" s="3"/>
      <c r="AA45" s="2"/>
    </row>
    <row r="46" spans="1:27" s="7" customFormat="1" ht="15">
      <c r="A46" s="180" t="s">
        <v>221</v>
      </c>
      <c r="B46" s="191">
        <f>'Open Int.'!E46</f>
        <v>835200</v>
      </c>
      <c r="C46" s="192">
        <f>'Open Int.'!F46</f>
        <v>4800</v>
      </c>
      <c r="D46" s="193">
        <f>'Open Int.'!H46</f>
        <v>292800</v>
      </c>
      <c r="E46" s="335">
        <f>'Open Int.'!I46</f>
        <v>19200</v>
      </c>
      <c r="F46" s="194">
        <f>IF('Open Int.'!E46=0,0,'Open Int.'!H46/'Open Int.'!E46)</f>
        <v>0.3505747126436782</v>
      </c>
      <c r="G46" s="156">
        <v>0.32947976878612717</v>
      </c>
      <c r="H46" s="171">
        <f t="shared" si="0"/>
        <v>0.06402500504133903</v>
      </c>
      <c r="I46" s="188">
        <f>IF(Volume!D46=0,0,Volume!F46/Volume!D46)</f>
        <v>0.12727272727272726</v>
      </c>
      <c r="J46" s="179">
        <v>0.1</v>
      </c>
      <c r="K46" s="171">
        <f t="shared" si="1"/>
        <v>0.27272727272727254</v>
      </c>
      <c r="L46" s="60"/>
      <c r="M46" s="6"/>
      <c r="N46" s="59"/>
      <c r="O46" s="3"/>
      <c r="P46" s="3"/>
      <c r="Q46" s="3"/>
      <c r="R46" s="3"/>
      <c r="S46" s="3"/>
      <c r="T46" s="3"/>
      <c r="U46" s="61"/>
      <c r="V46" s="3"/>
      <c r="W46" s="3"/>
      <c r="X46" s="3"/>
      <c r="Y46" s="3"/>
      <c r="Z46" s="3"/>
      <c r="AA46" s="2"/>
    </row>
    <row r="47" spans="1:27" s="7" customFormat="1" ht="15">
      <c r="A47" s="180" t="s">
        <v>164</v>
      </c>
      <c r="B47" s="191">
        <f>'Open Int.'!E47</f>
        <v>1293850</v>
      </c>
      <c r="C47" s="192">
        <f>'Open Int.'!F47</f>
        <v>-16950</v>
      </c>
      <c r="D47" s="193">
        <f>'Open Int.'!H47</f>
        <v>203400</v>
      </c>
      <c r="E47" s="335">
        <f>'Open Int.'!I47</f>
        <v>0</v>
      </c>
      <c r="F47" s="194">
        <f>IF('Open Int.'!E47=0,0,'Open Int.'!H47/'Open Int.'!E47)</f>
        <v>0.1572052401746725</v>
      </c>
      <c r="G47" s="156">
        <v>0.15517241379310345</v>
      </c>
      <c r="H47" s="171">
        <f t="shared" si="0"/>
        <v>0.013100436681222714</v>
      </c>
      <c r="I47" s="188">
        <f>IF(Volume!D47=0,0,Volume!F47/Volume!D47)</f>
        <v>0.16666666666666666</v>
      </c>
      <c r="J47" s="179">
        <v>0</v>
      </c>
      <c r="K47" s="171">
        <f t="shared" si="1"/>
        <v>0</v>
      </c>
      <c r="L47" s="60"/>
      <c r="M47" s="6"/>
      <c r="N47" s="59"/>
      <c r="O47" s="3"/>
      <c r="P47" s="3"/>
      <c r="Q47" s="3"/>
      <c r="R47" s="3"/>
      <c r="S47" s="3"/>
      <c r="T47" s="3"/>
      <c r="U47" s="61"/>
      <c r="V47" s="3"/>
      <c r="W47" s="3"/>
      <c r="X47" s="3"/>
      <c r="Y47" s="3"/>
      <c r="Z47" s="3"/>
      <c r="AA47" s="2"/>
    </row>
    <row r="48" spans="1:27" s="7" customFormat="1" ht="15">
      <c r="A48" s="180" t="s">
        <v>165</v>
      </c>
      <c r="B48" s="191">
        <f>'Open Int.'!E48</f>
        <v>5200</v>
      </c>
      <c r="C48" s="192">
        <f>'Open Int.'!F48</f>
        <v>0</v>
      </c>
      <c r="D48" s="193">
        <f>'Open Int.'!H48</f>
        <v>9100</v>
      </c>
      <c r="E48" s="335">
        <f>'Open Int.'!I48</f>
        <v>0</v>
      </c>
      <c r="F48" s="194">
        <f>IF('Open Int.'!E48=0,0,'Open Int.'!H48/'Open Int.'!E48)</f>
        <v>1.75</v>
      </c>
      <c r="G48" s="156">
        <v>1.75</v>
      </c>
      <c r="H48" s="171">
        <f t="shared" si="0"/>
        <v>0</v>
      </c>
      <c r="I48" s="188">
        <f>IF(Volume!D48=0,0,Volume!F48/Volume!D48)</f>
        <v>0</v>
      </c>
      <c r="J48" s="179">
        <v>0</v>
      </c>
      <c r="K48" s="171">
        <f t="shared" si="1"/>
        <v>0</v>
      </c>
      <c r="L48" s="60"/>
      <c r="M48" s="6"/>
      <c r="N48" s="59"/>
      <c r="O48" s="3"/>
      <c r="P48" s="3"/>
      <c r="Q48" s="3"/>
      <c r="R48" s="3"/>
      <c r="S48" s="3"/>
      <c r="T48" s="3"/>
      <c r="U48" s="61"/>
      <c r="V48" s="3"/>
      <c r="W48" s="3"/>
      <c r="X48" s="3"/>
      <c r="Y48" s="3"/>
      <c r="Z48" s="3"/>
      <c r="AA48" s="2"/>
    </row>
    <row r="49" spans="1:27" s="7" customFormat="1" ht="15">
      <c r="A49" s="180" t="s">
        <v>89</v>
      </c>
      <c r="B49" s="191">
        <f>'Open Int.'!E49</f>
        <v>172500</v>
      </c>
      <c r="C49" s="192">
        <f>'Open Int.'!F49</f>
        <v>9000</v>
      </c>
      <c r="D49" s="193">
        <f>'Open Int.'!H49</f>
        <v>18000</v>
      </c>
      <c r="E49" s="335">
        <f>'Open Int.'!I49</f>
        <v>0</v>
      </c>
      <c r="F49" s="194">
        <f>IF('Open Int.'!E49=0,0,'Open Int.'!H49/'Open Int.'!E49)</f>
        <v>0.10434782608695652</v>
      </c>
      <c r="G49" s="156">
        <v>0.11009174311926606</v>
      </c>
      <c r="H49" s="171">
        <f t="shared" si="0"/>
        <v>-0.05217391304347836</v>
      </c>
      <c r="I49" s="188">
        <f>IF(Volume!D49=0,0,Volume!F49/Volume!D49)</f>
        <v>0.125</v>
      </c>
      <c r="J49" s="179">
        <v>0.034482758620689655</v>
      </c>
      <c r="K49" s="171">
        <f t="shared" si="1"/>
        <v>2.625</v>
      </c>
      <c r="L49" s="60"/>
      <c r="M49" s="6"/>
      <c r="N49" s="59"/>
      <c r="O49" s="3"/>
      <c r="P49" s="3"/>
      <c r="Q49" s="3"/>
      <c r="R49" s="3"/>
      <c r="S49" s="3"/>
      <c r="T49" s="3"/>
      <c r="U49" s="61"/>
      <c r="V49" s="3"/>
      <c r="W49" s="3"/>
      <c r="X49" s="3"/>
      <c r="Y49" s="3"/>
      <c r="Z49" s="3"/>
      <c r="AA49" s="2"/>
    </row>
    <row r="50" spans="1:27" s="7" customFormat="1" ht="15">
      <c r="A50" s="180" t="s">
        <v>290</v>
      </c>
      <c r="B50" s="191">
        <f>'Open Int.'!E50</f>
        <v>67000</v>
      </c>
      <c r="C50" s="192">
        <f>'Open Int.'!F50</f>
        <v>10000</v>
      </c>
      <c r="D50" s="193">
        <f>'Open Int.'!H50</f>
        <v>0</v>
      </c>
      <c r="E50" s="335">
        <f>'Open Int.'!I50</f>
        <v>0</v>
      </c>
      <c r="F50" s="194">
        <f>IF('Open Int.'!E50=0,0,'Open Int.'!H50/'Open Int.'!E50)</f>
        <v>0</v>
      </c>
      <c r="G50" s="156">
        <v>0</v>
      </c>
      <c r="H50" s="171">
        <f t="shared" si="0"/>
        <v>0</v>
      </c>
      <c r="I50" s="188">
        <f>IF(Volume!D50=0,0,Volume!F50/Volume!D50)</f>
        <v>0</v>
      </c>
      <c r="J50" s="179">
        <v>0</v>
      </c>
      <c r="K50" s="171">
        <f t="shared" si="1"/>
        <v>0</v>
      </c>
      <c r="L50" s="60"/>
      <c r="M50" s="6"/>
      <c r="N50" s="59"/>
      <c r="O50" s="3"/>
      <c r="P50" s="3"/>
      <c r="Q50" s="3"/>
      <c r="R50" s="3"/>
      <c r="S50" s="3"/>
      <c r="T50" s="3"/>
      <c r="U50" s="61"/>
      <c r="V50" s="3"/>
      <c r="W50" s="3"/>
      <c r="X50" s="3"/>
      <c r="Y50" s="3"/>
      <c r="Z50" s="3"/>
      <c r="AA50" s="2"/>
    </row>
    <row r="51" spans="1:27" s="7" customFormat="1" ht="15">
      <c r="A51" s="180" t="s">
        <v>272</v>
      </c>
      <c r="B51" s="191">
        <f>'Open Int.'!E51</f>
        <v>87000</v>
      </c>
      <c r="C51" s="192">
        <f>'Open Int.'!F51</f>
        <v>-4200</v>
      </c>
      <c r="D51" s="193">
        <f>'Open Int.'!H51</f>
        <v>3000</v>
      </c>
      <c r="E51" s="335">
        <f>'Open Int.'!I51</f>
        <v>0</v>
      </c>
      <c r="F51" s="194">
        <f>IF('Open Int.'!E51=0,0,'Open Int.'!H51/'Open Int.'!E51)</f>
        <v>0.034482758620689655</v>
      </c>
      <c r="G51" s="156">
        <v>0.03289473684210526</v>
      </c>
      <c r="H51" s="171">
        <f t="shared" si="0"/>
        <v>0.04827586206896556</v>
      </c>
      <c r="I51" s="188">
        <f>IF(Volume!D51=0,0,Volume!F51/Volume!D51)</f>
        <v>0</v>
      </c>
      <c r="J51" s="179">
        <v>0</v>
      </c>
      <c r="K51" s="171">
        <f t="shared" si="1"/>
        <v>0</v>
      </c>
      <c r="L51" s="60"/>
      <c r="M51" s="6"/>
      <c r="N51" s="59"/>
      <c r="O51" s="3"/>
      <c r="P51" s="3"/>
      <c r="Q51" s="3"/>
      <c r="R51" s="3"/>
      <c r="S51" s="3"/>
      <c r="T51" s="3"/>
      <c r="U51" s="61"/>
      <c r="V51" s="3"/>
      <c r="W51" s="3"/>
      <c r="X51" s="3"/>
      <c r="Y51" s="3"/>
      <c r="Z51" s="3"/>
      <c r="AA51" s="2"/>
    </row>
    <row r="52" spans="1:27" s="7" customFormat="1" ht="15">
      <c r="A52" s="180" t="s">
        <v>222</v>
      </c>
      <c r="B52" s="191">
        <f>'Open Int.'!E52</f>
        <v>4200</v>
      </c>
      <c r="C52" s="192">
        <f>'Open Int.'!F52</f>
        <v>0</v>
      </c>
      <c r="D52" s="193">
        <f>'Open Int.'!H52</f>
        <v>600</v>
      </c>
      <c r="E52" s="335">
        <f>'Open Int.'!I52</f>
        <v>0</v>
      </c>
      <c r="F52" s="194">
        <f>IF('Open Int.'!E52=0,0,'Open Int.'!H52/'Open Int.'!E52)</f>
        <v>0.14285714285714285</v>
      </c>
      <c r="G52" s="156">
        <v>0.14285714285714285</v>
      </c>
      <c r="H52" s="171">
        <f t="shared" si="0"/>
        <v>0</v>
      </c>
      <c r="I52" s="188">
        <f>IF(Volume!D52=0,0,Volume!F52/Volume!D52)</f>
        <v>0</v>
      </c>
      <c r="J52" s="179">
        <v>0</v>
      </c>
      <c r="K52" s="171">
        <f t="shared" si="1"/>
        <v>0</v>
      </c>
      <c r="L52" s="60"/>
      <c r="M52" s="6"/>
      <c r="N52" s="59"/>
      <c r="O52" s="3"/>
      <c r="P52" s="3"/>
      <c r="Q52" s="3"/>
      <c r="R52" s="3"/>
      <c r="S52" s="3"/>
      <c r="T52" s="3"/>
      <c r="U52" s="61"/>
      <c r="V52" s="3"/>
      <c r="W52" s="3"/>
      <c r="X52" s="3"/>
      <c r="Y52" s="3"/>
      <c r="Z52" s="3"/>
      <c r="AA52" s="2"/>
    </row>
    <row r="53" spans="1:27" s="7" customFormat="1" ht="15">
      <c r="A53" s="180" t="s">
        <v>234</v>
      </c>
      <c r="B53" s="191">
        <f>'Open Int.'!E53</f>
        <v>263000</v>
      </c>
      <c r="C53" s="192">
        <f>'Open Int.'!F53</f>
        <v>15000</v>
      </c>
      <c r="D53" s="193">
        <f>'Open Int.'!H53</f>
        <v>70000</v>
      </c>
      <c r="E53" s="335">
        <f>'Open Int.'!I53</f>
        <v>0</v>
      </c>
      <c r="F53" s="194">
        <f>IF('Open Int.'!E53=0,0,'Open Int.'!H53/'Open Int.'!E53)</f>
        <v>0.2661596958174905</v>
      </c>
      <c r="G53" s="156">
        <v>0.28225806451612906</v>
      </c>
      <c r="H53" s="171">
        <f t="shared" si="0"/>
        <v>-0.057034220532319484</v>
      </c>
      <c r="I53" s="188">
        <f>IF(Volume!D53=0,0,Volume!F53/Volume!D53)</f>
        <v>0.2631578947368421</v>
      </c>
      <c r="J53" s="179">
        <v>0.2131979695431472</v>
      </c>
      <c r="K53" s="171">
        <f t="shared" si="1"/>
        <v>0.23433583959899743</v>
      </c>
      <c r="L53" s="60"/>
      <c r="M53" s="6"/>
      <c r="N53" s="59"/>
      <c r="O53" s="3"/>
      <c r="P53" s="3"/>
      <c r="Q53" s="3"/>
      <c r="R53" s="3"/>
      <c r="S53" s="3"/>
      <c r="T53" s="3"/>
      <c r="U53" s="61"/>
      <c r="V53" s="3"/>
      <c r="W53" s="3"/>
      <c r="X53" s="3"/>
      <c r="Y53" s="3"/>
      <c r="Z53" s="3"/>
      <c r="AA53" s="2"/>
    </row>
    <row r="54" spans="1:27" s="7" customFormat="1" ht="15">
      <c r="A54" s="180" t="s">
        <v>166</v>
      </c>
      <c r="B54" s="191">
        <f>'Open Int.'!E54</f>
        <v>339250</v>
      </c>
      <c r="C54" s="192">
        <f>'Open Int.'!F54</f>
        <v>53100</v>
      </c>
      <c r="D54" s="193">
        <f>'Open Int.'!H54</f>
        <v>32450</v>
      </c>
      <c r="E54" s="335">
        <f>'Open Int.'!I54</f>
        <v>0</v>
      </c>
      <c r="F54" s="194">
        <f>IF('Open Int.'!E54=0,0,'Open Int.'!H54/'Open Int.'!E54)</f>
        <v>0.09565217391304348</v>
      </c>
      <c r="G54" s="156">
        <v>0.1134020618556701</v>
      </c>
      <c r="H54" s="171">
        <f t="shared" si="0"/>
        <v>-0.15652173913043477</v>
      </c>
      <c r="I54" s="188">
        <f>IF(Volume!D54=0,0,Volume!F54/Volume!D54)</f>
        <v>0</v>
      </c>
      <c r="J54" s="179">
        <v>0.375</v>
      </c>
      <c r="K54" s="171">
        <f t="shared" si="1"/>
        <v>-1</v>
      </c>
      <c r="L54" s="60"/>
      <c r="M54" s="6"/>
      <c r="N54" s="59"/>
      <c r="O54" s="3"/>
      <c r="P54" s="3"/>
      <c r="Q54" s="3"/>
      <c r="R54" s="3"/>
      <c r="S54" s="3"/>
      <c r="T54" s="3"/>
      <c r="U54" s="61"/>
      <c r="V54" s="3"/>
      <c r="W54" s="3"/>
      <c r="X54" s="3"/>
      <c r="Y54" s="3"/>
      <c r="Z54" s="3"/>
      <c r="AA54" s="2"/>
    </row>
    <row r="55" spans="1:27" s="7" customFormat="1" ht="15">
      <c r="A55" s="180" t="s">
        <v>223</v>
      </c>
      <c r="B55" s="191">
        <f>'Open Int.'!E55</f>
        <v>175</v>
      </c>
      <c r="C55" s="192">
        <f>'Open Int.'!F55</f>
        <v>0</v>
      </c>
      <c r="D55" s="193">
        <f>'Open Int.'!H55</f>
        <v>175</v>
      </c>
      <c r="E55" s="335">
        <f>'Open Int.'!I55</f>
        <v>0</v>
      </c>
      <c r="F55" s="194">
        <f>IF('Open Int.'!E55=0,0,'Open Int.'!H55/'Open Int.'!E55)</f>
        <v>1</v>
      </c>
      <c r="G55" s="156">
        <v>1</v>
      </c>
      <c r="H55" s="171">
        <f t="shared" si="0"/>
        <v>0</v>
      </c>
      <c r="I55" s="188">
        <f>IF(Volume!D55=0,0,Volume!F55/Volume!D55)</f>
        <v>0</v>
      </c>
      <c r="J55" s="179">
        <v>0</v>
      </c>
      <c r="K55" s="171">
        <f t="shared" si="1"/>
        <v>0</v>
      </c>
      <c r="L55" s="60"/>
      <c r="M55" s="6"/>
      <c r="N55" s="59"/>
      <c r="O55" s="3"/>
      <c r="P55" s="3"/>
      <c r="Q55" s="3"/>
      <c r="R55" s="3"/>
      <c r="S55" s="3"/>
      <c r="T55" s="3"/>
      <c r="U55" s="61"/>
      <c r="V55" s="3"/>
      <c r="W55" s="3"/>
      <c r="X55" s="3"/>
      <c r="Y55" s="3"/>
      <c r="Z55" s="3"/>
      <c r="AA55" s="2"/>
    </row>
    <row r="56" spans="1:27" s="7" customFormat="1" ht="15">
      <c r="A56" s="180" t="s">
        <v>291</v>
      </c>
      <c r="B56" s="191">
        <f>'Open Int.'!E56</f>
        <v>646500</v>
      </c>
      <c r="C56" s="192">
        <f>'Open Int.'!F56</f>
        <v>16500</v>
      </c>
      <c r="D56" s="193">
        <f>'Open Int.'!H56</f>
        <v>60000</v>
      </c>
      <c r="E56" s="335">
        <f>'Open Int.'!I56</f>
        <v>1500</v>
      </c>
      <c r="F56" s="194">
        <f>IF('Open Int.'!E56=0,0,'Open Int.'!H56/'Open Int.'!E56)</f>
        <v>0.09280742459396751</v>
      </c>
      <c r="G56" s="156">
        <v>0.09285714285714286</v>
      </c>
      <c r="H56" s="171">
        <f t="shared" si="0"/>
        <v>-0.0005354274495806576</v>
      </c>
      <c r="I56" s="188">
        <f>IF(Volume!D56=0,0,Volume!F56/Volume!D56)</f>
        <v>0.028368794326241134</v>
      </c>
      <c r="J56" s="179">
        <v>0.044444444444444446</v>
      </c>
      <c r="K56" s="171">
        <f t="shared" si="1"/>
        <v>-0.3617021276595745</v>
      </c>
      <c r="L56" s="60"/>
      <c r="M56" s="6"/>
      <c r="N56" s="59"/>
      <c r="O56" s="3"/>
      <c r="P56" s="3"/>
      <c r="Q56" s="3"/>
      <c r="R56" s="3"/>
      <c r="S56" s="3"/>
      <c r="T56" s="3"/>
      <c r="U56" s="61"/>
      <c r="V56" s="3"/>
      <c r="W56" s="3"/>
      <c r="X56" s="3"/>
      <c r="Y56" s="3"/>
      <c r="Z56" s="3"/>
      <c r="AA56" s="2"/>
    </row>
    <row r="57" spans="1:27" s="7" customFormat="1" ht="15">
      <c r="A57" s="180" t="s">
        <v>292</v>
      </c>
      <c r="B57" s="191">
        <f>'Open Int.'!E57</f>
        <v>15400</v>
      </c>
      <c r="C57" s="192">
        <f>'Open Int.'!F57</f>
        <v>0</v>
      </c>
      <c r="D57" s="193">
        <f>'Open Int.'!H57</f>
        <v>0</v>
      </c>
      <c r="E57" s="335">
        <f>'Open Int.'!I57</f>
        <v>-23800</v>
      </c>
      <c r="F57" s="194">
        <f>IF('Open Int.'!E57=0,0,'Open Int.'!H57/'Open Int.'!E57)</f>
        <v>0</v>
      </c>
      <c r="G57" s="156">
        <v>1.5454545454545454</v>
      </c>
      <c r="H57" s="171">
        <f t="shared" si="0"/>
        <v>-1</v>
      </c>
      <c r="I57" s="188">
        <f>IF(Volume!D57=0,0,Volume!F57/Volume!D57)</f>
        <v>0</v>
      </c>
      <c r="J57" s="179">
        <v>0</v>
      </c>
      <c r="K57" s="171">
        <f t="shared" si="1"/>
        <v>0</v>
      </c>
      <c r="L57" s="60"/>
      <c r="M57" s="6"/>
      <c r="N57" s="59"/>
      <c r="O57" s="3"/>
      <c r="P57" s="3"/>
      <c r="Q57" s="3"/>
      <c r="R57" s="3"/>
      <c r="S57" s="3"/>
      <c r="T57" s="3"/>
      <c r="U57" s="61"/>
      <c r="V57" s="3"/>
      <c r="W57" s="3"/>
      <c r="X57" s="3"/>
      <c r="Y57" s="3"/>
      <c r="Z57" s="3"/>
      <c r="AA57" s="2"/>
    </row>
    <row r="58" spans="1:27" s="7" customFormat="1" ht="15">
      <c r="A58" s="180" t="s">
        <v>195</v>
      </c>
      <c r="B58" s="191">
        <f>'Open Int.'!E58</f>
        <v>1043372</v>
      </c>
      <c r="C58" s="192">
        <f>'Open Int.'!F58</f>
        <v>92790</v>
      </c>
      <c r="D58" s="193">
        <f>'Open Int.'!H58</f>
        <v>109286</v>
      </c>
      <c r="E58" s="335">
        <f>'Open Int.'!I58</f>
        <v>2062</v>
      </c>
      <c r="F58" s="194">
        <f>IF('Open Int.'!E58=0,0,'Open Int.'!H58/'Open Int.'!E58)</f>
        <v>0.10474308300395258</v>
      </c>
      <c r="G58" s="156">
        <v>0.11279826464208242</v>
      </c>
      <c r="H58" s="171">
        <f t="shared" si="0"/>
        <v>-0.07141228336880501</v>
      </c>
      <c r="I58" s="188">
        <f>IF(Volume!D58=0,0,Volume!F58/Volume!D58)</f>
        <v>0.18803418803418803</v>
      </c>
      <c r="J58" s="179">
        <v>0.030303030303030304</v>
      </c>
      <c r="K58" s="171">
        <f t="shared" si="1"/>
        <v>5.205128205128205</v>
      </c>
      <c r="L58" s="60"/>
      <c r="M58" s="6"/>
      <c r="N58" s="59"/>
      <c r="O58" s="3"/>
      <c r="P58" s="3"/>
      <c r="Q58" s="3"/>
      <c r="R58" s="3"/>
      <c r="S58" s="3"/>
      <c r="T58" s="3"/>
      <c r="U58" s="61"/>
      <c r="V58" s="3"/>
      <c r="W58" s="3"/>
      <c r="X58" s="3"/>
      <c r="Y58" s="3"/>
      <c r="Z58" s="3"/>
      <c r="AA58" s="2"/>
    </row>
    <row r="59" spans="1:27" s="7" customFormat="1" ht="15">
      <c r="A59" s="180" t="s">
        <v>293</v>
      </c>
      <c r="B59" s="191">
        <f>'Open Int.'!E59</f>
        <v>357000</v>
      </c>
      <c r="C59" s="192">
        <f>'Open Int.'!F59</f>
        <v>19600</v>
      </c>
      <c r="D59" s="193">
        <f>'Open Int.'!H59</f>
        <v>14000</v>
      </c>
      <c r="E59" s="335">
        <f>'Open Int.'!I59</f>
        <v>1400</v>
      </c>
      <c r="F59" s="194">
        <f>IF('Open Int.'!E59=0,0,'Open Int.'!H59/'Open Int.'!E59)</f>
        <v>0.0392156862745098</v>
      </c>
      <c r="G59" s="156">
        <v>0.03734439834024896</v>
      </c>
      <c r="H59" s="171">
        <f t="shared" si="0"/>
        <v>0.050108932461873645</v>
      </c>
      <c r="I59" s="188">
        <f>IF(Volume!D59=0,0,Volume!F59/Volume!D59)</f>
        <v>0.013333333333333334</v>
      </c>
      <c r="J59" s="179">
        <v>0</v>
      </c>
      <c r="K59" s="171">
        <f t="shared" si="1"/>
        <v>0</v>
      </c>
      <c r="L59" s="60"/>
      <c r="M59" s="6"/>
      <c r="N59" s="59"/>
      <c r="O59" s="3"/>
      <c r="P59" s="3"/>
      <c r="Q59" s="3"/>
      <c r="R59" s="3"/>
      <c r="S59" s="3"/>
      <c r="T59" s="3"/>
      <c r="U59" s="61"/>
      <c r="V59" s="3"/>
      <c r="W59" s="3"/>
      <c r="X59" s="3"/>
      <c r="Y59" s="3"/>
      <c r="Z59" s="3"/>
      <c r="AA59" s="2"/>
    </row>
    <row r="60" spans="1:27" s="7" customFormat="1" ht="15">
      <c r="A60" s="180" t="s">
        <v>197</v>
      </c>
      <c r="B60" s="191">
        <f>'Open Int.'!E60</f>
        <v>5850</v>
      </c>
      <c r="C60" s="192">
        <f>'Open Int.'!F60</f>
        <v>650</v>
      </c>
      <c r="D60" s="193">
        <f>'Open Int.'!H60</f>
        <v>0</v>
      </c>
      <c r="E60" s="335">
        <f>'Open Int.'!I60</f>
        <v>0</v>
      </c>
      <c r="F60" s="194">
        <f>IF('Open Int.'!E60=0,0,'Open Int.'!H60/'Open Int.'!E60)</f>
        <v>0</v>
      </c>
      <c r="G60" s="156">
        <v>0</v>
      </c>
      <c r="H60" s="171">
        <f t="shared" si="0"/>
        <v>0</v>
      </c>
      <c r="I60" s="188">
        <f>IF(Volume!D60=0,0,Volume!F60/Volume!D60)</f>
        <v>0</v>
      </c>
      <c r="J60" s="179">
        <v>0</v>
      </c>
      <c r="K60" s="171">
        <f t="shared" si="1"/>
        <v>0</v>
      </c>
      <c r="L60" s="60"/>
      <c r="M60" s="6"/>
      <c r="N60" s="59"/>
      <c r="O60" s="3"/>
      <c r="P60" s="3"/>
      <c r="Q60" s="3"/>
      <c r="R60" s="3"/>
      <c r="S60" s="3"/>
      <c r="T60" s="3"/>
      <c r="U60" s="61"/>
      <c r="V60" s="3"/>
      <c r="W60" s="3"/>
      <c r="X60" s="3"/>
      <c r="Y60" s="3"/>
      <c r="Z60" s="3"/>
      <c r="AA60" s="2"/>
    </row>
    <row r="61" spans="1:27" s="7" customFormat="1" ht="15">
      <c r="A61" s="180" t="s">
        <v>4</v>
      </c>
      <c r="B61" s="191">
        <f>'Open Int.'!E61</f>
        <v>0</v>
      </c>
      <c r="C61" s="192">
        <f>'Open Int.'!F61</f>
        <v>0</v>
      </c>
      <c r="D61" s="193">
        <f>'Open Int.'!H61</f>
        <v>0</v>
      </c>
      <c r="E61" s="335">
        <f>'Open Int.'!I61</f>
        <v>0</v>
      </c>
      <c r="F61" s="194">
        <f>IF('Open Int.'!E61=0,0,'Open Int.'!H61/'Open Int.'!E61)</f>
        <v>0</v>
      </c>
      <c r="G61" s="156">
        <v>0</v>
      </c>
      <c r="H61" s="171">
        <f t="shared" si="0"/>
        <v>0</v>
      </c>
      <c r="I61" s="188">
        <f>IF(Volume!D61=0,0,Volume!F61/Volume!D61)</f>
        <v>0</v>
      </c>
      <c r="J61" s="179">
        <v>0</v>
      </c>
      <c r="K61" s="171">
        <f t="shared" si="1"/>
        <v>0</v>
      </c>
      <c r="L61" s="60"/>
      <c r="M61" s="6"/>
      <c r="N61" s="59"/>
      <c r="O61" s="3"/>
      <c r="P61" s="3"/>
      <c r="Q61" s="3"/>
      <c r="R61" s="3"/>
      <c r="S61" s="3"/>
      <c r="T61" s="3"/>
      <c r="U61" s="61"/>
      <c r="V61" s="3"/>
      <c r="W61" s="3"/>
      <c r="X61" s="3"/>
      <c r="Y61" s="3"/>
      <c r="Z61" s="3"/>
      <c r="AA61" s="2"/>
    </row>
    <row r="62" spans="1:27" s="7" customFormat="1" ht="15">
      <c r="A62" s="180" t="s">
        <v>79</v>
      </c>
      <c r="B62" s="191">
        <f>'Open Int.'!E62</f>
        <v>800</v>
      </c>
      <c r="C62" s="192">
        <f>'Open Int.'!F62</f>
        <v>0</v>
      </c>
      <c r="D62" s="193">
        <f>'Open Int.'!H62</f>
        <v>0</v>
      </c>
      <c r="E62" s="335">
        <f>'Open Int.'!I62</f>
        <v>0</v>
      </c>
      <c r="F62" s="194">
        <f>IF('Open Int.'!E62=0,0,'Open Int.'!H62/'Open Int.'!E62)</f>
        <v>0</v>
      </c>
      <c r="G62" s="156">
        <v>0</v>
      </c>
      <c r="H62" s="171">
        <f t="shared" si="0"/>
        <v>0</v>
      </c>
      <c r="I62" s="188">
        <f>IF(Volume!D62=0,0,Volume!F62/Volume!D62)</f>
        <v>0</v>
      </c>
      <c r="J62" s="179">
        <v>0</v>
      </c>
      <c r="K62" s="171">
        <f t="shared" si="1"/>
        <v>0</v>
      </c>
      <c r="L62" s="60"/>
      <c r="M62" s="6"/>
      <c r="N62" s="59"/>
      <c r="O62" s="3"/>
      <c r="P62" s="3"/>
      <c r="Q62" s="3"/>
      <c r="R62" s="3"/>
      <c r="S62" s="3"/>
      <c r="T62" s="3"/>
      <c r="U62" s="61"/>
      <c r="V62" s="3"/>
      <c r="W62" s="3"/>
      <c r="X62" s="3"/>
      <c r="Y62" s="3"/>
      <c r="Z62" s="3"/>
      <c r="AA62" s="2"/>
    </row>
    <row r="63" spans="1:27" s="7" customFormat="1" ht="15">
      <c r="A63" s="180" t="s">
        <v>196</v>
      </c>
      <c r="B63" s="191">
        <f>'Open Int.'!E63</f>
        <v>7600</v>
      </c>
      <c r="C63" s="192">
        <f>'Open Int.'!F63</f>
        <v>0</v>
      </c>
      <c r="D63" s="193">
        <f>'Open Int.'!H63</f>
        <v>800</v>
      </c>
      <c r="E63" s="335">
        <f>'Open Int.'!I63</f>
        <v>0</v>
      </c>
      <c r="F63" s="194">
        <f>IF('Open Int.'!E63=0,0,'Open Int.'!H63/'Open Int.'!E63)</f>
        <v>0.10526315789473684</v>
      </c>
      <c r="G63" s="156">
        <v>0.10526315789473684</v>
      </c>
      <c r="H63" s="171">
        <f t="shared" si="0"/>
        <v>0</v>
      </c>
      <c r="I63" s="188">
        <f>IF(Volume!D63=0,0,Volume!F63/Volume!D63)</f>
        <v>0</v>
      </c>
      <c r="J63" s="179">
        <v>0</v>
      </c>
      <c r="K63" s="171">
        <f t="shared" si="1"/>
        <v>0</v>
      </c>
      <c r="L63" s="60"/>
      <c r="M63" s="6"/>
      <c r="N63" s="59"/>
      <c r="O63" s="3"/>
      <c r="P63" s="3"/>
      <c r="Q63" s="3"/>
      <c r="R63" s="3"/>
      <c r="S63" s="3"/>
      <c r="T63" s="3"/>
      <c r="U63" s="61"/>
      <c r="V63" s="3"/>
      <c r="W63" s="3"/>
      <c r="X63" s="3"/>
      <c r="Y63" s="3"/>
      <c r="Z63" s="3"/>
      <c r="AA63" s="2"/>
    </row>
    <row r="64" spans="1:27" s="7" customFormat="1" ht="15">
      <c r="A64" s="180" t="s">
        <v>5</v>
      </c>
      <c r="B64" s="191">
        <f>'Open Int.'!E64</f>
        <v>5191725</v>
      </c>
      <c r="C64" s="192">
        <f>'Open Int.'!F64</f>
        <v>264770</v>
      </c>
      <c r="D64" s="193">
        <f>'Open Int.'!H64</f>
        <v>1003255</v>
      </c>
      <c r="E64" s="335">
        <f>'Open Int.'!I64</f>
        <v>38280</v>
      </c>
      <c r="F64" s="194">
        <f>IF('Open Int.'!E64=0,0,'Open Int.'!H64/'Open Int.'!E64)</f>
        <v>0.1932411674347158</v>
      </c>
      <c r="G64" s="156">
        <v>0.1958562641631596</v>
      </c>
      <c r="H64" s="171">
        <f t="shared" si="0"/>
        <v>-0.013352121973822914</v>
      </c>
      <c r="I64" s="188">
        <f>IF(Volume!D64=0,0,Volume!F64/Volume!D64)</f>
        <v>0.2633333333333333</v>
      </c>
      <c r="J64" s="179">
        <v>0.314975845410628</v>
      </c>
      <c r="K64" s="171">
        <f t="shared" si="1"/>
        <v>-0.16395705521472398</v>
      </c>
      <c r="L64" s="60"/>
      <c r="M64" s="6"/>
      <c r="N64" s="59"/>
      <c r="O64" s="3"/>
      <c r="P64" s="3"/>
      <c r="Q64" s="3"/>
      <c r="R64" s="3"/>
      <c r="S64" s="3"/>
      <c r="T64" s="3"/>
      <c r="U64" s="61"/>
      <c r="V64" s="3"/>
      <c r="W64" s="3"/>
      <c r="X64" s="3"/>
      <c r="Y64" s="3"/>
      <c r="Z64" s="3"/>
      <c r="AA64" s="2"/>
    </row>
    <row r="65" spans="1:27" s="7" customFormat="1" ht="15">
      <c r="A65" s="180" t="s">
        <v>198</v>
      </c>
      <c r="B65" s="191">
        <f>'Open Int.'!E65</f>
        <v>3341000</v>
      </c>
      <c r="C65" s="192">
        <f>'Open Int.'!F65</f>
        <v>377000</v>
      </c>
      <c r="D65" s="193">
        <f>'Open Int.'!H65</f>
        <v>474000</v>
      </c>
      <c r="E65" s="335">
        <f>'Open Int.'!I65</f>
        <v>35000</v>
      </c>
      <c r="F65" s="194">
        <f>IF('Open Int.'!E65=0,0,'Open Int.'!H65/'Open Int.'!E65)</f>
        <v>0.1418736905118228</v>
      </c>
      <c r="G65" s="156">
        <v>0.14811066126855602</v>
      </c>
      <c r="H65" s="171">
        <f t="shared" si="0"/>
        <v>-0.042110208024959545</v>
      </c>
      <c r="I65" s="188">
        <f>IF(Volume!D65=0,0,Volume!F65/Volume!D65)</f>
        <v>0.10285714285714286</v>
      </c>
      <c r="J65" s="179">
        <v>0.0940032414910859</v>
      </c>
      <c r="K65" s="171">
        <f t="shared" si="1"/>
        <v>0.09418719211822663</v>
      </c>
      <c r="L65" s="60"/>
      <c r="M65" s="6"/>
      <c r="N65" s="59"/>
      <c r="O65" s="3"/>
      <c r="P65" s="3"/>
      <c r="Q65" s="3"/>
      <c r="R65" s="3"/>
      <c r="S65" s="3"/>
      <c r="T65" s="3"/>
      <c r="U65" s="61"/>
      <c r="V65" s="3"/>
      <c r="W65" s="3"/>
      <c r="X65" s="3"/>
      <c r="Y65" s="3"/>
      <c r="Z65" s="3"/>
      <c r="AA65" s="2"/>
    </row>
    <row r="66" spans="1:27" s="7" customFormat="1" ht="15">
      <c r="A66" s="180" t="s">
        <v>199</v>
      </c>
      <c r="B66" s="191">
        <f>'Open Int.'!E66</f>
        <v>153400</v>
      </c>
      <c r="C66" s="192">
        <f>'Open Int.'!F66</f>
        <v>1300</v>
      </c>
      <c r="D66" s="193">
        <f>'Open Int.'!H66</f>
        <v>10400</v>
      </c>
      <c r="E66" s="335">
        <f>'Open Int.'!I66</f>
        <v>0</v>
      </c>
      <c r="F66" s="194">
        <f>IF('Open Int.'!E66=0,0,'Open Int.'!H66/'Open Int.'!E66)</f>
        <v>0.06779661016949153</v>
      </c>
      <c r="G66" s="156">
        <v>0.06837606837606838</v>
      </c>
      <c r="H66" s="171">
        <f t="shared" si="0"/>
        <v>-0.008474576271186545</v>
      </c>
      <c r="I66" s="188">
        <f>IF(Volume!D66=0,0,Volume!F66/Volume!D66)</f>
        <v>0</v>
      </c>
      <c r="J66" s="179">
        <v>0.25</v>
      </c>
      <c r="K66" s="171">
        <f t="shared" si="1"/>
        <v>-1</v>
      </c>
      <c r="L66" s="60"/>
      <c r="M66" s="6"/>
      <c r="N66" s="59"/>
      <c r="O66" s="3"/>
      <c r="P66" s="3"/>
      <c r="Q66" s="3"/>
      <c r="R66" s="3"/>
      <c r="S66" s="3"/>
      <c r="T66" s="3"/>
      <c r="U66" s="61"/>
      <c r="V66" s="3"/>
      <c r="W66" s="3"/>
      <c r="X66" s="3"/>
      <c r="Y66" s="3"/>
      <c r="Z66" s="3"/>
      <c r="AA66" s="2"/>
    </row>
    <row r="67" spans="1:27" s="7" customFormat="1" ht="15">
      <c r="A67" s="180" t="s">
        <v>294</v>
      </c>
      <c r="B67" s="191">
        <f>'Open Int.'!E67</f>
        <v>600</v>
      </c>
      <c r="C67" s="192">
        <f>'Open Int.'!F67</f>
        <v>0</v>
      </c>
      <c r="D67" s="193">
        <f>'Open Int.'!H67</f>
        <v>0</v>
      </c>
      <c r="E67" s="335">
        <f>'Open Int.'!I67</f>
        <v>0</v>
      </c>
      <c r="F67" s="194">
        <f>IF('Open Int.'!E67=0,0,'Open Int.'!H67/'Open Int.'!E67)</f>
        <v>0</v>
      </c>
      <c r="G67" s="156">
        <v>0</v>
      </c>
      <c r="H67" s="171">
        <f t="shared" si="0"/>
        <v>0</v>
      </c>
      <c r="I67" s="188">
        <f>IF(Volume!D67=0,0,Volume!F67/Volume!D67)</f>
        <v>0</v>
      </c>
      <c r="J67" s="179">
        <v>0</v>
      </c>
      <c r="K67" s="171">
        <f t="shared" si="1"/>
        <v>0</v>
      </c>
      <c r="L67" s="60"/>
      <c r="M67" s="6"/>
      <c r="N67" s="59"/>
      <c r="O67" s="3"/>
      <c r="P67" s="3"/>
      <c r="Q67" s="3"/>
      <c r="R67" s="3"/>
      <c r="S67" s="3"/>
      <c r="T67" s="3"/>
      <c r="U67" s="61"/>
      <c r="V67" s="3"/>
      <c r="W67" s="3"/>
      <c r="X67" s="3"/>
      <c r="Y67" s="3"/>
      <c r="Z67" s="3"/>
      <c r="AA67" s="2"/>
    </row>
    <row r="68" spans="1:27" s="7" customFormat="1" ht="15">
      <c r="A68" s="180" t="s">
        <v>43</v>
      </c>
      <c r="B68" s="191">
        <f>'Open Int.'!E68</f>
        <v>600</v>
      </c>
      <c r="C68" s="192">
        <f>'Open Int.'!F68</f>
        <v>0</v>
      </c>
      <c r="D68" s="193">
        <f>'Open Int.'!H68</f>
        <v>300</v>
      </c>
      <c r="E68" s="335">
        <f>'Open Int.'!I68</f>
        <v>0</v>
      </c>
      <c r="F68" s="194">
        <f>IF('Open Int.'!E68=0,0,'Open Int.'!H68/'Open Int.'!E68)</f>
        <v>0.5</v>
      </c>
      <c r="G68" s="156">
        <v>0.5</v>
      </c>
      <c r="H68" s="171">
        <f t="shared" si="0"/>
        <v>0</v>
      </c>
      <c r="I68" s="188">
        <f>IF(Volume!D68=0,0,Volume!F68/Volume!D68)</f>
        <v>0</v>
      </c>
      <c r="J68" s="179">
        <v>0</v>
      </c>
      <c r="K68" s="171">
        <f t="shared" si="1"/>
        <v>0</v>
      </c>
      <c r="L68" s="60"/>
      <c r="M68" s="6"/>
      <c r="N68" s="59"/>
      <c r="O68" s="3"/>
      <c r="P68" s="3"/>
      <c r="Q68" s="3"/>
      <c r="R68" s="3"/>
      <c r="S68" s="3"/>
      <c r="T68" s="3"/>
      <c r="U68" s="61"/>
      <c r="V68" s="3"/>
      <c r="W68" s="3"/>
      <c r="X68" s="3"/>
      <c r="Y68" s="3"/>
      <c r="Z68" s="3"/>
      <c r="AA68" s="2"/>
    </row>
    <row r="69" spans="1:27" s="7" customFormat="1" ht="15">
      <c r="A69" s="180" t="s">
        <v>200</v>
      </c>
      <c r="B69" s="191">
        <f>'Open Int.'!E69</f>
        <v>297500</v>
      </c>
      <c r="C69" s="192">
        <f>'Open Int.'!F69</f>
        <v>55300</v>
      </c>
      <c r="D69" s="193">
        <f>'Open Int.'!H69</f>
        <v>92400</v>
      </c>
      <c r="E69" s="335">
        <f>'Open Int.'!I69</f>
        <v>39900</v>
      </c>
      <c r="F69" s="194">
        <f>IF('Open Int.'!E69=0,0,'Open Int.'!H69/'Open Int.'!E69)</f>
        <v>0.31058823529411766</v>
      </c>
      <c r="G69" s="156">
        <v>0.21676300578034682</v>
      </c>
      <c r="H69" s="171">
        <f aca="true" t="shared" si="2" ref="H69:H132">IF(G69=0,0,(F69-G69)/G69)</f>
        <v>0.4328470588235295</v>
      </c>
      <c r="I69" s="188">
        <f>IF(Volume!D69=0,0,Volume!F69/Volume!D69)</f>
        <v>0.2518248175182482</v>
      </c>
      <c r="J69" s="179">
        <v>0.09898477157360407</v>
      </c>
      <c r="K69" s="171">
        <f aca="true" t="shared" si="3" ref="K69:K132">IF(J69=0,0,(I69-J69)/J69)</f>
        <v>1.5440763615946098</v>
      </c>
      <c r="L69" s="60"/>
      <c r="M69" s="6"/>
      <c r="N69" s="59"/>
      <c r="O69" s="3"/>
      <c r="P69" s="3"/>
      <c r="Q69" s="3"/>
      <c r="R69" s="3"/>
      <c r="S69" s="3"/>
      <c r="T69" s="3"/>
      <c r="U69" s="61"/>
      <c r="V69" s="3"/>
      <c r="W69" s="3"/>
      <c r="X69" s="3"/>
      <c r="Y69" s="3"/>
      <c r="Z69" s="3"/>
      <c r="AA69" s="2"/>
    </row>
    <row r="70" spans="1:27" s="7" customFormat="1" ht="15">
      <c r="A70" s="180" t="s">
        <v>141</v>
      </c>
      <c r="B70" s="191">
        <f>'Open Int.'!E70</f>
        <v>8184000</v>
      </c>
      <c r="C70" s="192">
        <f>'Open Int.'!F70</f>
        <v>-873600</v>
      </c>
      <c r="D70" s="193">
        <f>'Open Int.'!H70</f>
        <v>1584000</v>
      </c>
      <c r="E70" s="335">
        <f>'Open Int.'!I70</f>
        <v>-264000</v>
      </c>
      <c r="F70" s="194">
        <f>IF('Open Int.'!E70=0,0,'Open Int.'!H70/'Open Int.'!E70)</f>
        <v>0.1935483870967742</v>
      </c>
      <c r="G70" s="156">
        <v>0.20402755696873343</v>
      </c>
      <c r="H70" s="171">
        <f t="shared" si="2"/>
        <v>-0.05136154168412229</v>
      </c>
      <c r="I70" s="188">
        <f>IF(Volume!D70=0,0,Volume!F70/Volume!D70)</f>
        <v>0.22413793103448276</v>
      </c>
      <c r="J70" s="179">
        <v>0.12184571016582552</v>
      </c>
      <c r="K70" s="171">
        <f t="shared" si="3"/>
        <v>0.8395225464190983</v>
      </c>
      <c r="L70" s="60"/>
      <c r="M70" s="6"/>
      <c r="N70" s="59"/>
      <c r="O70" s="3"/>
      <c r="P70" s="3"/>
      <c r="Q70" s="3"/>
      <c r="R70" s="3"/>
      <c r="S70" s="3"/>
      <c r="T70" s="3"/>
      <c r="U70" s="61"/>
      <c r="V70" s="3"/>
      <c r="W70" s="3"/>
      <c r="X70" s="3"/>
      <c r="Y70" s="3"/>
      <c r="Z70" s="3"/>
      <c r="AA70" s="2"/>
    </row>
    <row r="71" spans="1:27" s="7" customFormat="1" ht="15">
      <c r="A71" s="180" t="s">
        <v>184</v>
      </c>
      <c r="B71" s="191">
        <f>'Open Int.'!E71</f>
        <v>4613800</v>
      </c>
      <c r="C71" s="192">
        <f>'Open Int.'!F71</f>
        <v>955800</v>
      </c>
      <c r="D71" s="193">
        <f>'Open Int.'!H71</f>
        <v>607700</v>
      </c>
      <c r="E71" s="335">
        <f>'Open Int.'!I71</f>
        <v>11800</v>
      </c>
      <c r="F71" s="194">
        <f>IF('Open Int.'!E71=0,0,'Open Int.'!H71/'Open Int.'!E71)</f>
        <v>0.13171355498721227</v>
      </c>
      <c r="G71" s="156">
        <v>0.1629032258064516</v>
      </c>
      <c r="H71" s="171">
        <f t="shared" si="2"/>
        <v>-0.19146134562305342</v>
      </c>
      <c r="I71" s="188">
        <f>IF(Volume!D71=0,0,Volume!F71/Volume!D71)</f>
        <v>0.10852713178294573</v>
      </c>
      <c r="J71" s="179">
        <v>0.16363636363636364</v>
      </c>
      <c r="K71" s="171">
        <f t="shared" si="3"/>
        <v>-0.3367786391042205</v>
      </c>
      <c r="L71" s="60"/>
      <c r="M71" s="6"/>
      <c r="N71" s="59"/>
      <c r="O71" s="3"/>
      <c r="P71" s="3"/>
      <c r="Q71" s="3"/>
      <c r="R71" s="3"/>
      <c r="S71" s="3"/>
      <c r="T71" s="3"/>
      <c r="U71" s="61"/>
      <c r="V71" s="3"/>
      <c r="W71" s="3"/>
      <c r="X71" s="3"/>
      <c r="Y71" s="3"/>
      <c r="Z71" s="3"/>
      <c r="AA71" s="2"/>
    </row>
    <row r="72" spans="1:27" s="7" customFormat="1" ht="15">
      <c r="A72" s="180" t="s">
        <v>175</v>
      </c>
      <c r="B72" s="191">
        <f>'Open Int.'!E72</f>
        <v>21451500</v>
      </c>
      <c r="C72" s="192">
        <f>'Open Int.'!F72</f>
        <v>-976500</v>
      </c>
      <c r="D72" s="193">
        <f>'Open Int.'!H72</f>
        <v>6867000</v>
      </c>
      <c r="E72" s="335">
        <f>'Open Int.'!I72</f>
        <v>-504000</v>
      </c>
      <c r="F72" s="194">
        <f>IF('Open Int.'!E72=0,0,'Open Int.'!H72/'Open Int.'!E72)</f>
        <v>0.3201174743024963</v>
      </c>
      <c r="G72" s="156">
        <v>0.32865168539325845</v>
      </c>
      <c r="H72" s="171">
        <f t="shared" si="2"/>
        <v>-0.025967343147959995</v>
      </c>
      <c r="I72" s="188">
        <f>IF(Volume!D72=0,0,Volume!F72/Volume!D72)</f>
        <v>0.2158273381294964</v>
      </c>
      <c r="J72" s="179">
        <v>0.064</v>
      </c>
      <c r="K72" s="171">
        <f t="shared" si="3"/>
        <v>2.372302158273381</v>
      </c>
      <c r="L72" s="60"/>
      <c r="M72" s="6"/>
      <c r="N72" s="59"/>
      <c r="O72" s="3"/>
      <c r="P72" s="3"/>
      <c r="Q72" s="3"/>
      <c r="R72" s="3"/>
      <c r="S72" s="3"/>
      <c r="T72" s="3"/>
      <c r="U72" s="61"/>
      <c r="V72" s="3"/>
      <c r="W72" s="3"/>
      <c r="X72" s="3"/>
      <c r="Y72" s="3"/>
      <c r="Z72" s="3"/>
      <c r="AA72" s="2"/>
    </row>
    <row r="73" spans="1:27" s="7" customFormat="1" ht="15">
      <c r="A73" s="180" t="s">
        <v>142</v>
      </c>
      <c r="B73" s="191">
        <f>'Open Int.'!E73</f>
        <v>176750</v>
      </c>
      <c r="C73" s="192">
        <f>'Open Int.'!F73</f>
        <v>-14000</v>
      </c>
      <c r="D73" s="193">
        <f>'Open Int.'!H73</f>
        <v>1750</v>
      </c>
      <c r="E73" s="335">
        <f>'Open Int.'!I73</f>
        <v>0</v>
      </c>
      <c r="F73" s="194">
        <f>IF('Open Int.'!E73=0,0,'Open Int.'!H73/'Open Int.'!E73)</f>
        <v>0.009900990099009901</v>
      </c>
      <c r="G73" s="156">
        <v>0.009174311926605505</v>
      </c>
      <c r="H73" s="171">
        <f t="shared" si="2"/>
        <v>0.07920792079207917</v>
      </c>
      <c r="I73" s="188">
        <f>IF(Volume!D73=0,0,Volume!F73/Volume!D73)</f>
        <v>0</v>
      </c>
      <c r="J73" s="179">
        <v>0</v>
      </c>
      <c r="K73" s="171">
        <f t="shared" si="3"/>
        <v>0</v>
      </c>
      <c r="L73" s="60"/>
      <c r="M73" s="6"/>
      <c r="N73" s="59"/>
      <c r="O73" s="3"/>
      <c r="P73" s="3"/>
      <c r="Q73" s="3"/>
      <c r="R73" s="3"/>
      <c r="S73" s="3"/>
      <c r="T73" s="3"/>
      <c r="U73" s="61"/>
      <c r="V73" s="3"/>
      <c r="W73" s="3"/>
      <c r="X73" s="3"/>
      <c r="Y73" s="3"/>
      <c r="Z73" s="3"/>
      <c r="AA73" s="2"/>
    </row>
    <row r="74" spans="1:27" s="7" customFormat="1" ht="15">
      <c r="A74" s="180" t="s">
        <v>176</v>
      </c>
      <c r="B74" s="191">
        <f>'Open Int.'!E74</f>
        <v>3013100</v>
      </c>
      <c r="C74" s="192">
        <f>'Open Int.'!F74</f>
        <v>577100</v>
      </c>
      <c r="D74" s="193">
        <f>'Open Int.'!H74</f>
        <v>365400</v>
      </c>
      <c r="E74" s="335">
        <f>'Open Int.'!I74</f>
        <v>56550</v>
      </c>
      <c r="F74" s="194">
        <f>IF('Open Int.'!E74=0,0,'Open Int.'!H74/'Open Int.'!E74)</f>
        <v>0.12127045235803657</v>
      </c>
      <c r="G74" s="156">
        <v>0.12678571428571428</v>
      </c>
      <c r="H74" s="171">
        <f t="shared" si="2"/>
        <v>-0.04350065745773966</v>
      </c>
      <c r="I74" s="188">
        <f>IF(Volume!D74=0,0,Volume!F74/Volume!D74)</f>
        <v>0.1345962113659023</v>
      </c>
      <c r="J74" s="179">
        <v>0.1288135593220339</v>
      </c>
      <c r="K74" s="171">
        <f t="shared" si="3"/>
        <v>0.04489164086687317</v>
      </c>
      <c r="L74" s="60"/>
      <c r="M74" s="6"/>
      <c r="N74" s="59"/>
      <c r="O74" s="3"/>
      <c r="P74" s="3"/>
      <c r="Q74" s="3"/>
      <c r="R74" s="3"/>
      <c r="S74" s="3"/>
      <c r="T74" s="3"/>
      <c r="U74" s="61"/>
      <c r="V74" s="3"/>
      <c r="W74" s="3"/>
      <c r="X74" s="3"/>
      <c r="Y74" s="3"/>
      <c r="Z74" s="3"/>
      <c r="AA74" s="2"/>
    </row>
    <row r="75" spans="1:27" s="7" customFormat="1" ht="15">
      <c r="A75" s="180" t="s">
        <v>167</v>
      </c>
      <c r="B75" s="191">
        <f>'Open Int.'!E75</f>
        <v>1609300</v>
      </c>
      <c r="C75" s="192">
        <f>'Open Int.'!F75</f>
        <v>215600</v>
      </c>
      <c r="D75" s="193">
        <f>'Open Int.'!H75</f>
        <v>154000</v>
      </c>
      <c r="E75" s="335">
        <f>'Open Int.'!I75</f>
        <v>23100</v>
      </c>
      <c r="F75" s="194">
        <f>IF('Open Int.'!E75=0,0,'Open Int.'!H75/'Open Int.'!E75)</f>
        <v>0.09569377990430622</v>
      </c>
      <c r="G75" s="156">
        <v>0.09392265193370165</v>
      </c>
      <c r="H75" s="171">
        <f t="shared" si="2"/>
        <v>0.01885730368702509</v>
      </c>
      <c r="I75" s="188">
        <f>IF(Volume!D75=0,0,Volume!F75/Volume!D75)</f>
        <v>0.047619047619047616</v>
      </c>
      <c r="J75" s="179">
        <v>0.10256410256410256</v>
      </c>
      <c r="K75" s="171">
        <f t="shared" si="3"/>
        <v>-0.5357142857142857</v>
      </c>
      <c r="L75" s="60"/>
      <c r="M75" s="6"/>
      <c r="N75" s="59"/>
      <c r="O75" s="3"/>
      <c r="P75" s="3"/>
      <c r="Q75" s="3"/>
      <c r="R75" s="3"/>
      <c r="S75" s="3"/>
      <c r="T75" s="3"/>
      <c r="U75" s="61"/>
      <c r="V75" s="3"/>
      <c r="W75" s="3"/>
      <c r="X75" s="3"/>
      <c r="Y75" s="3"/>
      <c r="Z75" s="3"/>
      <c r="AA75" s="2"/>
    </row>
    <row r="76" spans="1:27" s="7" customFormat="1" ht="15">
      <c r="A76" s="180" t="s">
        <v>201</v>
      </c>
      <c r="B76" s="191">
        <f>'Open Int.'!E76</f>
        <v>230600</v>
      </c>
      <c r="C76" s="192">
        <f>'Open Int.'!F76</f>
        <v>600</v>
      </c>
      <c r="D76" s="193">
        <f>'Open Int.'!H76</f>
        <v>50600</v>
      </c>
      <c r="E76" s="335">
        <f>'Open Int.'!I76</f>
        <v>4800</v>
      </c>
      <c r="F76" s="194">
        <f>IF('Open Int.'!E76=0,0,'Open Int.'!H76/'Open Int.'!E76)</f>
        <v>0.2194275802254987</v>
      </c>
      <c r="G76" s="156">
        <v>0.1991304347826087</v>
      </c>
      <c r="H76" s="171">
        <f t="shared" si="2"/>
        <v>0.10192889632892353</v>
      </c>
      <c r="I76" s="188">
        <f>IF(Volume!D76=0,0,Volume!F76/Volume!D76)</f>
        <v>0.17473118279569894</v>
      </c>
      <c r="J76" s="179">
        <v>0.11947431302270012</v>
      </c>
      <c r="K76" s="171">
        <f t="shared" si="3"/>
        <v>0.46250000000000013</v>
      </c>
      <c r="L76" s="60"/>
      <c r="M76" s="6"/>
      <c r="N76" s="59"/>
      <c r="O76" s="3"/>
      <c r="P76" s="3"/>
      <c r="Q76" s="3"/>
      <c r="R76" s="3"/>
      <c r="S76" s="3"/>
      <c r="T76" s="3"/>
      <c r="U76" s="61"/>
      <c r="V76" s="3"/>
      <c r="W76" s="3"/>
      <c r="X76" s="3"/>
      <c r="Y76" s="3"/>
      <c r="Z76" s="3"/>
      <c r="AA76" s="2"/>
    </row>
    <row r="77" spans="1:27" s="7" customFormat="1" ht="15">
      <c r="A77" s="180" t="s">
        <v>143</v>
      </c>
      <c r="B77" s="191">
        <f>'Open Int.'!E77</f>
        <v>0</v>
      </c>
      <c r="C77" s="192">
        <f>'Open Int.'!F77</f>
        <v>-20650</v>
      </c>
      <c r="D77" s="193">
        <f>'Open Int.'!H77</f>
        <v>76700</v>
      </c>
      <c r="E77" s="335">
        <f>'Open Int.'!I77</f>
        <v>0</v>
      </c>
      <c r="F77" s="194">
        <f>IF('Open Int.'!E77=0,0,'Open Int.'!H77/'Open Int.'!E77)</f>
        <v>0</v>
      </c>
      <c r="G77" s="156">
        <v>3.7142857142857144</v>
      </c>
      <c r="H77" s="171">
        <f t="shared" si="2"/>
        <v>-1</v>
      </c>
      <c r="I77" s="188">
        <f>IF(Volume!D77=0,0,Volume!F77/Volume!D77)</f>
        <v>0</v>
      </c>
      <c r="J77" s="179">
        <v>0.42857142857142855</v>
      </c>
      <c r="K77" s="171">
        <f t="shared" si="3"/>
        <v>-1</v>
      </c>
      <c r="L77" s="60"/>
      <c r="M77" s="6"/>
      <c r="N77" s="59"/>
      <c r="O77" s="3"/>
      <c r="P77" s="3"/>
      <c r="Q77" s="3"/>
      <c r="R77" s="3"/>
      <c r="S77" s="3"/>
      <c r="T77" s="3"/>
      <c r="U77" s="61"/>
      <c r="V77" s="3"/>
      <c r="W77" s="3"/>
      <c r="X77" s="3"/>
      <c r="Y77" s="3"/>
      <c r="Z77" s="3"/>
      <c r="AA77" s="2"/>
    </row>
    <row r="78" spans="1:27" s="7" customFormat="1" ht="15">
      <c r="A78" s="180" t="s">
        <v>90</v>
      </c>
      <c r="B78" s="191">
        <f>'Open Int.'!E78</f>
        <v>2400</v>
      </c>
      <c r="C78" s="192">
        <f>'Open Int.'!F78</f>
        <v>0</v>
      </c>
      <c r="D78" s="193">
        <f>'Open Int.'!H78</f>
        <v>0</v>
      </c>
      <c r="E78" s="335">
        <f>'Open Int.'!I78</f>
        <v>0</v>
      </c>
      <c r="F78" s="194">
        <f>IF('Open Int.'!E78=0,0,'Open Int.'!H78/'Open Int.'!E78)</f>
        <v>0</v>
      </c>
      <c r="G78" s="156">
        <v>0</v>
      </c>
      <c r="H78" s="171">
        <f t="shared" si="2"/>
        <v>0</v>
      </c>
      <c r="I78" s="188">
        <f>IF(Volume!D78=0,0,Volume!F78/Volume!D78)</f>
        <v>0</v>
      </c>
      <c r="J78" s="179">
        <v>0</v>
      </c>
      <c r="K78" s="171">
        <f t="shared" si="3"/>
        <v>0</v>
      </c>
      <c r="L78" s="60"/>
      <c r="M78" s="6"/>
      <c r="N78" s="59"/>
      <c r="O78" s="3"/>
      <c r="P78" s="3"/>
      <c r="Q78" s="3"/>
      <c r="R78" s="3"/>
      <c r="S78" s="3"/>
      <c r="T78" s="3"/>
      <c r="U78" s="61"/>
      <c r="V78" s="3"/>
      <c r="W78" s="3"/>
      <c r="X78" s="3"/>
      <c r="Y78" s="3"/>
      <c r="Z78" s="3"/>
      <c r="AA78" s="2"/>
    </row>
    <row r="79" spans="1:27" s="7" customFormat="1" ht="15">
      <c r="A79" s="180" t="s">
        <v>35</v>
      </c>
      <c r="B79" s="191">
        <f>'Open Int.'!E79</f>
        <v>425700</v>
      </c>
      <c r="C79" s="192">
        <f>'Open Int.'!F79</f>
        <v>27500</v>
      </c>
      <c r="D79" s="193">
        <f>'Open Int.'!H79</f>
        <v>25300</v>
      </c>
      <c r="E79" s="335">
        <f>'Open Int.'!I79</f>
        <v>7700</v>
      </c>
      <c r="F79" s="194">
        <f>IF('Open Int.'!E79=0,0,'Open Int.'!H79/'Open Int.'!E79)</f>
        <v>0.059431524547803614</v>
      </c>
      <c r="G79" s="156">
        <v>0.04419889502762431</v>
      </c>
      <c r="H79" s="171">
        <f t="shared" si="2"/>
        <v>0.3446382428940568</v>
      </c>
      <c r="I79" s="188">
        <f>IF(Volume!D79=0,0,Volume!F79/Volume!D79)</f>
        <v>0.16071428571428573</v>
      </c>
      <c r="J79" s="179">
        <v>0.16129032258064516</v>
      </c>
      <c r="K79" s="171">
        <f t="shared" si="3"/>
        <v>-0.00357142857142847</v>
      </c>
      <c r="L79" s="60"/>
      <c r="M79" s="6"/>
      <c r="N79" s="59"/>
      <c r="O79" s="3"/>
      <c r="P79" s="3"/>
      <c r="Q79" s="3"/>
      <c r="R79" s="3"/>
      <c r="S79" s="3"/>
      <c r="T79" s="3"/>
      <c r="U79" s="61"/>
      <c r="V79" s="3"/>
      <c r="W79" s="3"/>
      <c r="X79" s="3"/>
      <c r="Y79" s="3"/>
      <c r="Z79" s="3"/>
      <c r="AA79" s="2"/>
    </row>
    <row r="80" spans="1:27" s="7" customFormat="1" ht="15">
      <c r="A80" s="180" t="s">
        <v>6</v>
      </c>
      <c r="B80" s="191">
        <f>'Open Int.'!E80</f>
        <v>1986750</v>
      </c>
      <c r="C80" s="192">
        <f>'Open Int.'!F80</f>
        <v>-7875</v>
      </c>
      <c r="D80" s="193">
        <f>'Open Int.'!H80</f>
        <v>227250</v>
      </c>
      <c r="E80" s="335">
        <f>'Open Int.'!I80</f>
        <v>2250</v>
      </c>
      <c r="F80" s="194">
        <f>IF('Open Int.'!E80=0,0,'Open Int.'!H80/'Open Int.'!E80)</f>
        <v>0.1143827859569649</v>
      </c>
      <c r="G80" s="156">
        <v>0.11280315848843768</v>
      </c>
      <c r="H80" s="171">
        <f t="shared" si="2"/>
        <v>0.014003397508493779</v>
      </c>
      <c r="I80" s="188">
        <f>IF(Volume!D80=0,0,Volume!F80/Volume!D80)</f>
        <v>0.10674157303370786</v>
      </c>
      <c r="J80" s="179">
        <v>0.10714285714285714</v>
      </c>
      <c r="K80" s="171">
        <f t="shared" si="3"/>
        <v>-0.0037453183520598974</v>
      </c>
      <c r="L80" s="60"/>
      <c r="M80" s="6"/>
      <c r="N80" s="59"/>
      <c r="O80" s="3"/>
      <c r="P80" s="3"/>
      <c r="Q80" s="3"/>
      <c r="R80" s="3"/>
      <c r="S80" s="3"/>
      <c r="T80" s="3"/>
      <c r="U80" s="61"/>
      <c r="V80" s="3"/>
      <c r="W80" s="3"/>
      <c r="X80" s="3"/>
      <c r="Y80" s="3"/>
      <c r="Z80" s="3"/>
      <c r="AA80" s="2"/>
    </row>
    <row r="81" spans="1:27" s="7" customFormat="1" ht="15">
      <c r="A81" s="180" t="s">
        <v>177</v>
      </c>
      <c r="B81" s="191">
        <f>'Open Int.'!E81</f>
        <v>879000</v>
      </c>
      <c r="C81" s="192">
        <f>'Open Int.'!F81</f>
        <v>136000</v>
      </c>
      <c r="D81" s="193">
        <f>'Open Int.'!H81</f>
        <v>87000</v>
      </c>
      <c r="E81" s="335">
        <f>'Open Int.'!I81</f>
        <v>2000</v>
      </c>
      <c r="F81" s="194">
        <f>IF('Open Int.'!E81=0,0,'Open Int.'!H81/'Open Int.'!E81)</f>
        <v>0.09897610921501707</v>
      </c>
      <c r="G81" s="156">
        <v>0.11440107671601615</v>
      </c>
      <c r="H81" s="171">
        <f t="shared" si="2"/>
        <v>-0.13483236297932144</v>
      </c>
      <c r="I81" s="188">
        <f>IF(Volume!D81=0,0,Volume!F81/Volume!D81)</f>
        <v>0.06611570247933884</v>
      </c>
      <c r="J81" s="179">
        <v>0.0861244019138756</v>
      </c>
      <c r="K81" s="171">
        <f t="shared" si="3"/>
        <v>-0.23232323232323235</v>
      </c>
      <c r="L81" s="60"/>
      <c r="M81" s="6"/>
      <c r="N81" s="59"/>
      <c r="O81" s="3"/>
      <c r="P81" s="3"/>
      <c r="Q81" s="3"/>
      <c r="R81" s="3"/>
      <c r="S81" s="3"/>
      <c r="T81" s="3"/>
      <c r="U81" s="61"/>
      <c r="V81" s="3"/>
      <c r="W81" s="3"/>
      <c r="X81" s="3"/>
      <c r="Y81" s="3"/>
      <c r="Z81" s="3"/>
      <c r="AA81" s="2"/>
    </row>
    <row r="82" spans="1:27" s="7" customFormat="1" ht="15">
      <c r="A82" s="180" t="s">
        <v>168</v>
      </c>
      <c r="B82" s="191">
        <f>'Open Int.'!E82</f>
        <v>0</v>
      </c>
      <c r="C82" s="192">
        <f>'Open Int.'!F82</f>
        <v>0</v>
      </c>
      <c r="D82" s="193">
        <f>'Open Int.'!H82</f>
        <v>1200</v>
      </c>
      <c r="E82" s="335">
        <f>'Open Int.'!I82</f>
        <v>0</v>
      </c>
      <c r="F82" s="194">
        <f>IF('Open Int.'!E82=0,0,'Open Int.'!H82/'Open Int.'!E82)</f>
        <v>0</v>
      </c>
      <c r="G82" s="156">
        <v>0</v>
      </c>
      <c r="H82" s="171">
        <f t="shared" si="2"/>
        <v>0</v>
      </c>
      <c r="I82" s="188">
        <f>IF(Volume!D82=0,0,Volume!F82/Volume!D82)</f>
        <v>0</v>
      </c>
      <c r="J82" s="179">
        <v>0</v>
      </c>
      <c r="K82" s="171">
        <f t="shared" si="3"/>
        <v>0</v>
      </c>
      <c r="L82" s="60"/>
      <c r="M82" s="6"/>
      <c r="N82" s="59"/>
      <c r="O82" s="3"/>
      <c r="P82" s="3"/>
      <c r="Q82" s="3"/>
      <c r="R82" s="3"/>
      <c r="S82" s="3"/>
      <c r="T82" s="3"/>
      <c r="U82" s="61"/>
      <c r="V82" s="3"/>
      <c r="W82" s="3"/>
      <c r="X82" s="3"/>
      <c r="Y82" s="3"/>
      <c r="Z82" s="3"/>
      <c r="AA82" s="2"/>
    </row>
    <row r="83" spans="1:27" s="7" customFormat="1" ht="15">
      <c r="A83" s="180" t="s">
        <v>132</v>
      </c>
      <c r="B83" s="191">
        <f>'Open Int.'!E83</f>
        <v>9200</v>
      </c>
      <c r="C83" s="192">
        <f>'Open Int.'!F83</f>
        <v>0</v>
      </c>
      <c r="D83" s="193">
        <f>'Open Int.'!H83</f>
        <v>0</v>
      </c>
      <c r="E83" s="335">
        <f>'Open Int.'!I83</f>
        <v>0</v>
      </c>
      <c r="F83" s="194">
        <f>IF('Open Int.'!E83=0,0,'Open Int.'!H83/'Open Int.'!E83)</f>
        <v>0</v>
      </c>
      <c r="G83" s="156">
        <v>0</v>
      </c>
      <c r="H83" s="171">
        <f t="shared" si="2"/>
        <v>0</v>
      </c>
      <c r="I83" s="188">
        <f>IF(Volume!D83=0,0,Volume!F83/Volume!D83)</f>
        <v>0</v>
      </c>
      <c r="J83" s="179">
        <v>0</v>
      </c>
      <c r="K83" s="171">
        <f t="shared" si="3"/>
        <v>0</v>
      </c>
      <c r="L83" s="60"/>
      <c r="M83" s="6"/>
      <c r="N83" s="59"/>
      <c r="O83" s="3"/>
      <c r="P83" s="3"/>
      <c r="Q83" s="3"/>
      <c r="R83" s="3"/>
      <c r="S83" s="3"/>
      <c r="T83" s="3"/>
      <c r="U83" s="61"/>
      <c r="V83" s="3"/>
      <c r="W83" s="3"/>
      <c r="X83" s="3"/>
      <c r="Y83" s="3"/>
      <c r="Z83" s="3"/>
      <c r="AA83" s="2"/>
    </row>
    <row r="84" spans="1:27" s="7" customFormat="1" ht="15">
      <c r="A84" s="180" t="s">
        <v>144</v>
      </c>
      <c r="B84" s="191">
        <f>'Open Int.'!E84</f>
        <v>0</v>
      </c>
      <c r="C84" s="192">
        <f>'Open Int.'!F84</f>
        <v>0</v>
      </c>
      <c r="D84" s="193">
        <f>'Open Int.'!H84</f>
        <v>0</v>
      </c>
      <c r="E84" s="335">
        <f>'Open Int.'!I84</f>
        <v>0</v>
      </c>
      <c r="F84" s="194">
        <f>IF('Open Int.'!E84=0,0,'Open Int.'!H84/'Open Int.'!E84)</f>
        <v>0</v>
      </c>
      <c r="G84" s="156">
        <v>0</v>
      </c>
      <c r="H84" s="171">
        <f t="shared" si="2"/>
        <v>0</v>
      </c>
      <c r="I84" s="188">
        <f>IF(Volume!D84=0,0,Volume!F84/Volume!D84)</f>
        <v>0</v>
      </c>
      <c r="J84" s="179">
        <v>0</v>
      </c>
      <c r="K84" s="171">
        <f t="shared" si="3"/>
        <v>0</v>
      </c>
      <c r="L84" s="60"/>
      <c r="M84" s="6"/>
      <c r="N84" s="59"/>
      <c r="O84" s="3"/>
      <c r="P84" s="3"/>
      <c r="Q84" s="3"/>
      <c r="R84" s="3"/>
      <c r="S84" s="3"/>
      <c r="T84" s="3"/>
      <c r="U84" s="61"/>
      <c r="V84" s="3"/>
      <c r="W84" s="3"/>
      <c r="X84" s="3"/>
      <c r="Y84" s="3"/>
      <c r="Z84" s="3"/>
      <c r="AA84" s="2"/>
    </row>
    <row r="85" spans="1:27" s="7" customFormat="1" ht="15">
      <c r="A85" s="180" t="s">
        <v>295</v>
      </c>
      <c r="B85" s="191">
        <f>'Open Int.'!E85</f>
        <v>3300</v>
      </c>
      <c r="C85" s="192">
        <f>'Open Int.'!F85</f>
        <v>900</v>
      </c>
      <c r="D85" s="193">
        <f>'Open Int.'!H85</f>
        <v>600</v>
      </c>
      <c r="E85" s="335">
        <f>'Open Int.'!I85</f>
        <v>0</v>
      </c>
      <c r="F85" s="194">
        <f>IF('Open Int.'!E85=0,0,'Open Int.'!H85/'Open Int.'!E85)</f>
        <v>0.18181818181818182</v>
      </c>
      <c r="G85" s="156">
        <v>0.25</v>
      </c>
      <c r="H85" s="171">
        <f t="shared" si="2"/>
        <v>-0.2727272727272727</v>
      </c>
      <c r="I85" s="188">
        <f>IF(Volume!D85=0,0,Volume!F85/Volume!D85)</f>
        <v>0</v>
      </c>
      <c r="J85" s="179">
        <v>0.6666666666666666</v>
      </c>
      <c r="K85" s="171">
        <f t="shared" si="3"/>
        <v>-1</v>
      </c>
      <c r="L85" s="60"/>
      <c r="M85" s="6"/>
      <c r="N85" s="59"/>
      <c r="O85" s="3"/>
      <c r="P85" s="3"/>
      <c r="Q85" s="3"/>
      <c r="R85" s="3"/>
      <c r="S85" s="3"/>
      <c r="T85" s="3"/>
      <c r="U85" s="61"/>
      <c r="V85" s="3"/>
      <c r="W85" s="3"/>
      <c r="X85" s="3"/>
      <c r="Y85" s="3"/>
      <c r="Z85" s="3"/>
      <c r="AA85" s="2"/>
    </row>
    <row r="86" spans="1:27" s="7" customFormat="1" ht="15">
      <c r="A86" s="180" t="s">
        <v>133</v>
      </c>
      <c r="B86" s="191">
        <f>'Open Int.'!E86</f>
        <v>3912500</v>
      </c>
      <c r="C86" s="192">
        <f>'Open Int.'!F86</f>
        <v>-100000</v>
      </c>
      <c r="D86" s="193">
        <f>'Open Int.'!H86</f>
        <v>162500</v>
      </c>
      <c r="E86" s="335">
        <f>'Open Int.'!I86</f>
        <v>-12500</v>
      </c>
      <c r="F86" s="194">
        <f>IF('Open Int.'!E86=0,0,'Open Int.'!H86/'Open Int.'!E86)</f>
        <v>0.04153354632587859</v>
      </c>
      <c r="G86" s="156">
        <v>0.04361370716510903</v>
      </c>
      <c r="H86" s="171">
        <f t="shared" si="2"/>
        <v>-0.047695116385212226</v>
      </c>
      <c r="I86" s="188">
        <f>IF(Volume!D86=0,0,Volume!F86/Volume!D86)</f>
        <v>0</v>
      </c>
      <c r="J86" s="179">
        <v>0.07692307692307693</v>
      </c>
      <c r="K86" s="171">
        <f t="shared" si="3"/>
        <v>-1</v>
      </c>
      <c r="L86" s="60"/>
      <c r="M86" s="6"/>
      <c r="N86" s="59"/>
      <c r="O86" s="3"/>
      <c r="P86" s="3"/>
      <c r="Q86" s="3"/>
      <c r="R86" s="3"/>
      <c r="S86" s="3"/>
      <c r="T86" s="3"/>
      <c r="U86" s="61"/>
      <c r="V86" s="3"/>
      <c r="W86" s="3"/>
      <c r="X86" s="3"/>
      <c r="Y86" s="3"/>
      <c r="Z86" s="3"/>
      <c r="AA86" s="2"/>
    </row>
    <row r="87" spans="1:27" s="7" customFormat="1" ht="15">
      <c r="A87" s="180" t="s">
        <v>169</v>
      </c>
      <c r="B87" s="191">
        <f>'Open Int.'!E87</f>
        <v>124000</v>
      </c>
      <c r="C87" s="192">
        <f>'Open Int.'!F87</f>
        <v>0</v>
      </c>
      <c r="D87" s="193">
        <f>'Open Int.'!H87</f>
        <v>88000</v>
      </c>
      <c r="E87" s="335">
        <f>'Open Int.'!I87</f>
        <v>0</v>
      </c>
      <c r="F87" s="194">
        <f>IF('Open Int.'!E87=0,0,'Open Int.'!H87/'Open Int.'!E87)</f>
        <v>0.7096774193548387</v>
      </c>
      <c r="G87" s="156">
        <v>0.7096774193548387</v>
      </c>
      <c r="H87" s="171">
        <f t="shared" si="2"/>
        <v>0</v>
      </c>
      <c r="I87" s="188">
        <f>IF(Volume!D87=0,0,Volume!F87/Volume!D87)</f>
        <v>0</v>
      </c>
      <c r="J87" s="179">
        <v>2</v>
      </c>
      <c r="K87" s="171">
        <f t="shared" si="3"/>
        <v>-1</v>
      </c>
      <c r="L87" s="60"/>
      <c r="M87" s="6"/>
      <c r="N87" s="59"/>
      <c r="O87" s="3"/>
      <c r="P87" s="3"/>
      <c r="Q87" s="3"/>
      <c r="R87" s="3"/>
      <c r="S87" s="3"/>
      <c r="T87" s="3"/>
      <c r="U87" s="61"/>
      <c r="V87" s="3"/>
      <c r="W87" s="3"/>
      <c r="X87" s="3"/>
      <c r="Y87" s="3"/>
      <c r="Z87" s="3"/>
      <c r="AA87" s="2"/>
    </row>
    <row r="88" spans="1:27" s="7" customFormat="1" ht="15">
      <c r="A88" s="180" t="s">
        <v>296</v>
      </c>
      <c r="B88" s="191">
        <f>'Open Int.'!E88</f>
        <v>6050</v>
      </c>
      <c r="C88" s="192">
        <f>'Open Int.'!F88</f>
        <v>0</v>
      </c>
      <c r="D88" s="193">
        <f>'Open Int.'!H88</f>
        <v>0</v>
      </c>
      <c r="E88" s="335">
        <f>'Open Int.'!I88</f>
        <v>0</v>
      </c>
      <c r="F88" s="194">
        <f>IF('Open Int.'!E88=0,0,'Open Int.'!H88/'Open Int.'!E88)</f>
        <v>0</v>
      </c>
      <c r="G88" s="156">
        <v>0</v>
      </c>
      <c r="H88" s="171">
        <f t="shared" si="2"/>
        <v>0</v>
      </c>
      <c r="I88" s="188">
        <f>IF(Volume!D88=0,0,Volume!F88/Volume!D88)</f>
        <v>0</v>
      </c>
      <c r="J88" s="179">
        <v>0</v>
      </c>
      <c r="K88" s="171">
        <f t="shared" si="3"/>
        <v>0</v>
      </c>
      <c r="L88" s="60"/>
      <c r="M88" s="6"/>
      <c r="N88" s="59"/>
      <c r="O88" s="3"/>
      <c r="P88" s="3"/>
      <c r="Q88" s="3"/>
      <c r="R88" s="3"/>
      <c r="S88" s="3"/>
      <c r="T88" s="3"/>
      <c r="U88" s="61"/>
      <c r="V88" s="3"/>
      <c r="W88" s="3"/>
      <c r="X88" s="3"/>
      <c r="Y88" s="3"/>
      <c r="Z88" s="3"/>
      <c r="AA88" s="2"/>
    </row>
    <row r="89" spans="1:27" s="7" customFormat="1" ht="15">
      <c r="A89" s="180" t="s">
        <v>297</v>
      </c>
      <c r="B89" s="191">
        <f>'Open Int.'!E89</f>
        <v>6600</v>
      </c>
      <c r="C89" s="192">
        <f>'Open Int.'!F89</f>
        <v>550</v>
      </c>
      <c r="D89" s="193">
        <f>'Open Int.'!H89</f>
        <v>550</v>
      </c>
      <c r="E89" s="335">
        <f>'Open Int.'!I89</f>
        <v>0</v>
      </c>
      <c r="F89" s="194">
        <f>IF('Open Int.'!E89=0,0,'Open Int.'!H89/'Open Int.'!E89)</f>
        <v>0.08333333333333333</v>
      </c>
      <c r="G89" s="156">
        <v>0.09090909090909091</v>
      </c>
      <c r="H89" s="171">
        <f t="shared" si="2"/>
        <v>-0.08333333333333341</v>
      </c>
      <c r="I89" s="188">
        <f>IF(Volume!D89=0,0,Volume!F89/Volume!D89)</f>
        <v>0</v>
      </c>
      <c r="J89" s="179">
        <v>0</v>
      </c>
      <c r="K89" s="171">
        <f t="shared" si="3"/>
        <v>0</v>
      </c>
      <c r="L89" s="60"/>
      <c r="M89" s="6"/>
      <c r="N89" s="59"/>
      <c r="O89" s="3"/>
      <c r="P89" s="3"/>
      <c r="Q89" s="3"/>
      <c r="R89" s="3"/>
      <c r="S89" s="3"/>
      <c r="T89" s="3"/>
      <c r="U89" s="61"/>
      <c r="V89" s="3"/>
      <c r="W89" s="3"/>
      <c r="X89" s="3"/>
      <c r="Y89" s="3"/>
      <c r="Z89" s="3"/>
      <c r="AA89" s="2"/>
    </row>
    <row r="90" spans="1:27" s="7" customFormat="1" ht="15">
      <c r="A90" s="180" t="s">
        <v>178</v>
      </c>
      <c r="B90" s="191">
        <f>'Open Int.'!E90</f>
        <v>112500</v>
      </c>
      <c r="C90" s="192">
        <f>'Open Int.'!F90</f>
        <v>15000</v>
      </c>
      <c r="D90" s="193">
        <f>'Open Int.'!H90</f>
        <v>45000</v>
      </c>
      <c r="E90" s="335">
        <f>'Open Int.'!I90</f>
        <v>0</v>
      </c>
      <c r="F90" s="194">
        <f>IF('Open Int.'!E90=0,0,'Open Int.'!H90/'Open Int.'!E90)</f>
        <v>0.4</v>
      </c>
      <c r="G90" s="156">
        <v>0.46153846153846156</v>
      </c>
      <c r="H90" s="171">
        <f t="shared" si="2"/>
        <v>-0.13333333333333333</v>
      </c>
      <c r="I90" s="188">
        <f>IF(Volume!D90=0,0,Volume!F90/Volume!D90)</f>
        <v>0</v>
      </c>
      <c r="J90" s="179">
        <v>0.10714285714285714</v>
      </c>
      <c r="K90" s="171">
        <f t="shared" si="3"/>
        <v>-1</v>
      </c>
      <c r="L90" s="60"/>
      <c r="M90" s="6"/>
      <c r="N90" s="59"/>
      <c r="O90" s="3"/>
      <c r="P90" s="3"/>
      <c r="Q90" s="3"/>
      <c r="R90" s="3"/>
      <c r="S90" s="3"/>
      <c r="T90" s="3"/>
      <c r="U90" s="61"/>
      <c r="V90" s="3"/>
      <c r="W90" s="3"/>
      <c r="X90" s="3"/>
      <c r="Y90" s="3"/>
      <c r="Z90" s="3"/>
      <c r="AA90" s="2"/>
    </row>
    <row r="91" spans="1:29" s="58" customFormat="1" ht="15">
      <c r="A91" s="180" t="s">
        <v>145</v>
      </c>
      <c r="B91" s="191">
        <f>'Open Int.'!E91</f>
        <v>158100</v>
      </c>
      <c r="C91" s="192">
        <f>'Open Int.'!F91</f>
        <v>20400</v>
      </c>
      <c r="D91" s="193">
        <f>'Open Int.'!H91</f>
        <v>15300</v>
      </c>
      <c r="E91" s="335">
        <f>'Open Int.'!I91</f>
        <v>-1700</v>
      </c>
      <c r="F91" s="194">
        <f>IF('Open Int.'!E91=0,0,'Open Int.'!H91/'Open Int.'!E91)</f>
        <v>0.0967741935483871</v>
      </c>
      <c r="G91" s="156">
        <v>0.12345679012345678</v>
      </c>
      <c r="H91" s="171">
        <f t="shared" si="2"/>
        <v>-0.21612903225806449</v>
      </c>
      <c r="I91" s="188">
        <f>IF(Volume!D91=0,0,Volume!F91/Volume!D91)</f>
        <v>0.038461538461538464</v>
      </c>
      <c r="J91" s="179">
        <v>0</v>
      </c>
      <c r="K91" s="171">
        <f t="shared" si="3"/>
        <v>0</v>
      </c>
      <c r="L91" s="60"/>
      <c r="M91" s="6"/>
      <c r="N91" s="59"/>
      <c r="O91" s="3"/>
      <c r="P91" s="3"/>
      <c r="Q91" s="3"/>
      <c r="R91" s="3"/>
      <c r="S91" s="3"/>
      <c r="T91" s="3"/>
      <c r="U91" s="61"/>
      <c r="V91" s="3"/>
      <c r="W91" s="3"/>
      <c r="X91" s="3"/>
      <c r="Y91" s="3"/>
      <c r="Z91" s="3"/>
      <c r="AA91" s="2"/>
      <c r="AB91" s="78"/>
      <c r="AC91" s="77"/>
    </row>
    <row r="92" spans="1:27" s="7" customFormat="1" ht="15">
      <c r="A92" s="180" t="s">
        <v>273</v>
      </c>
      <c r="B92" s="191">
        <f>'Open Int.'!E92</f>
        <v>308550</v>
      </c>
      <c r="C92" s="192">
        <f>'Open Int.'!F92</f>
        <v>60350</v>
      </c>
      <c r="D92" s="193">
        <f>'Open Int.'!H92</f>
        <v>17000</v>
      </c>
      <c r="E92" s="335">
        <f>'Open Int.'!I92</f>
        <v>5100</v>
      </c>
      <c r="F92" s="194">
        <f>IF('Open Int.'!E92=0,0,'Open Int.'!H92/'Open Int.'!E92)</f>
        <v>0.05509641873278237</v>
      </c>
      <c r="G92" s="156">
        <v>0.04794520547945205</v>
      </c>
      <c r="H92" s="171">
        <f t="shared" si="2"/>
        <v>0.1491538764266038</v>
      </c>
      <c r="I92" s="188">
        <f>IF(Volume!D92=0,0,Volume!F92/Volume!D92)</f>
        <v>0.06060606060606061</v>
      </c>
      <c r="J92" s="179">
        <v>0.06557377049180328</v>
      </c>
      <c r="K92" s="171">
        <f t="shared" si="3"/>
        <v>-0.07575757575757577</v>
      </c>
      <c r="L92" s="60"/>
      <c r="M92" s="6"/>
      <c r="N92" s="59"/>
      <c r="O92" s="3"/>
      <c r="P92" s="3"/>
      <c r="Q92" s="3"/>
      <c r="R92" s="3"/>
      <c r="S92" s="3"/>
      <c r="T92" s="3"/>
      <c r="U92" s="61"/>
      <c r="V92" s="3"/>
      <c r="W92" s="3"/>
      <c r="X92" s="3"/>
      <c r="Y92" s="3"/>
      <c r="Z92" s="3"/>
      <c r="AA92" s="2"/>
    </row>
    <row r="93" spans="1:27" s="7" customFormat="1" ht="15">
      <c r="A93" s="180" t="s">
        <v>210</v>
      </c>
      <c r="B93" s="191">
        <f>'Open Int.'!E93</f>
        <v>56800</v>
      </c>
      <c r="C93" s="192">
        <f>'Open Int.'!F93</f>
        <v>6400</v>
      </c>
      <c r="D93" s="193">
        <f>'Open Int.'!H93</f>
        <v>7000</v>
      </c>
      <c r="E93" s="335">
        <f>'Open Int.'!I93</f>
        <v>200</v>
      </c>
      <c r="F93" s="194">
        <f>IF('Open Int.'!E93=0,0,'Open Int.'!H93/'Open Int.'!E93)</f>
        <v>0.12323943661971831</v>
      </c>
      <c r="G93" s="156">
        <v>0.1349206349206349</v>
      </c>
      <c r="H93" s="171">
        <f t="shared" si="2"/>
        <v>-0.08657829328914658</v>
      </c>
      <c r="I93" s="188">
        <f>IF(Volume!D93=0,0,Volume!F93/Volume!D93)</f>
        <v>0.03296703296703297</v>
      </c>
      <c r="J93" s="179">
        <v>0.007407407407407408</v>
      </c>
      <c r="K93" s="171">
        <f t="shared" si="3"/>
        <v>3.4505494505494503</v>
      </c>
      <c r="L93" s="60"/>
      <c r="M93" s="6"/>
      <c r="N93" s="59"/>
      <c r="O93" s="3"/>
      <c r="P93" s="3"/>
      <c r="Q93" s="3"/>
      <c r="R93" s="3"/>
      <c r="S93" s="3"/>
      <c r="T93" s="3"/>
      <c r="U93" s="61"/>
      <c r="V93" s="3"/>
      <c r="W93" s="3"/>
      <c r="X93" s="3"/>
      <c r="Y93" s="3"/>
      <c r="Z93" s="3"/>
      <c r="AA93" s="2"/>
    </row>
    <row r="94" spans="1:27" s="7" customFormat="1" ht="15">
      <c r="A94" s="180" t="s">
        <v>298</v>
      </c>
      <c r="B94" s="191">
        <f>'Open Int.'!E94</f>
        <v>1050</v>
      </c>
      <c r="C94" s="192">
        <f>'Open Int.'!F94</f>
        <v>0</v>
      </c>
      <c r="D94" s="193">
        <f>'Open Int.'!H94</f>
        <v>0</v>
      </c>
      <c r="E94" s="335">
        <f>'Open Int.'!I94</f>
        <v>0</v>
      </c>
      <c r="F94" s="194">
        <f>IF('Open Int.'!E94=0,0,'Open Int.'!H94/'Open Int.'!E94)</f>
        <v>0</v>
      </c>
      <c r="G94" s="156">
        <v>0</v>
      </c>
      <c r="H94" s="171">
        <f t="shared" si="2"/>
        <v>0</v>
      </c>
      <c r="I94" s="188">
        <f>IF(Volume!D94=0,0,Volume!F94/Volume!D94)</f>
        <v>0</v>
      </c>
      <c r="J94" s="179">
        <v>0</v>
      </c>
      <c r="K94" s="171">
        <f t="shared" si="3"/>
        <v>0</v>
      </c>
      <c r="L94" s="60"/>
      <c r="M94" s="6"/>
      <c r="N94" s="59"/>
      <c r="O94" s="3"/>
      <c r="P94" s="3"/>
      <c r="Q94" s="3"/>
      <c r="R94" s="3"/>
      <c r="S94" s="3"/>
      <c r="T94" s="3"/>
      <c r="U94" s="61"/>
      <c r="V94" s="3"/>
      <c r="W94" s="3"/>
      <c r="X94" s="3"/>
      <c r="Y94" s="3"/>
      <c r="Z94" s="3"/>
      <c r="AA94" s="2"/>
    </row>
    <row r="95" spans="1:27" s="7" customFormat="1" ht="15">
      <c r="A95" s="180" t="s">
        <v>7</v>
      </c>
      <c r="B95" s="191">
        <f>'Open Int.'!E95</f>
        <v>95550</v>
      </c>
      <c r="C95" s="192">
        <f>'Open Int.'!F95</f>
        <v>4550</v>
      </c>
      <c r="D95" s="193">
        <f>'Open Int.'!H95</f>
        <v>3900</v>
      </c>
      <c r="E95" s="335">
        <f>'Open Int.'!I95</f>
        <v>0</v>
      </c>
      <c r="F95" s="194">
        <f>IF('Open Int.'!E95=0,0,'Open Int.'!H95/'Open Int.'!E95)</f>
        <v>0.04081632653061224</v>
      </c>
      <c r="G95" s="156">
        <v>0.04285714285714286</v>
      </c>
      <c r="H95" s="171">
        <f t="shared" si="2"/>
        <v>-0.04761904761904771</v>
      </c>
      <c r="I95" s="188">
        <f>IF(Volume!D95=0,0,Volume!F95/Volume!D95)</f>
        <v>0</v>
      </c>
      <c r="J95" s="179">
        <v>0</v>
      </c>
      <c r="K95" s="171">
        <f t="shared" si="3"/>
        <v>0</v>
      </c>
      <c r="L95" s="60"/>
      <c r="M95" s="6"/>
      <c r="N95" s="59"/>
      <c r="O95" s="3"/>
      <c r="P95" s="3"/>
      <c r="Q95" s="3"/>
      <c r="R95" s="3"/>
      <c r="S95" s="3"/>
      <c r="T95" s="3"/>
      <c r="U95" s="61"/>
      <c r="V95" s="3"/>
      <c r="W95" s="3"/>
      <c r="X95" s="3"/>
      <c r="Y95" s="3"/>
      <c r="Z95" s="3"/>
      <c r="AA95" s="2"/>
    </row>
    <row r="96" spans="1:27" s="7" customFormat="1" ht="15">
      <c r="A96" s="180" t="s">
        <v>170</v>
      </c>
      <c r="B96" s="191">
        <f>'Open Int.'!E96</f>
        <v>1200</v>
      </c>
      <c r="C96" s="192">
        <f>'Open Int.'!F96</f>
        <v>0</v>
      </c>
      <c r="D96" s="193">
        <f>'Open Int.'!H96</f>
        <v>0</v>
      </c>
      <c r="E96" s="335">
        <f>'Open Int.'!I96</f>
        <v>0</v>
      </c>
      <c r="F96" s="194">
        <f>IF('Open Int.'!E96=0,0,'Open Int.'!H96/'Open Int.'!E96)</f>
        <v>0</v>
      </c>
      <c r="G96" s="156">
        <v>0</v>
      </c>
      <c r="H96" s="171">
        <f t="shared" si="2"/>
        <v>0</v>
      </c>
      <c r="I96" s="188">
        <f>IF(Volume!D96=0,0,Volume!F96/Volume!D96)</f>
        <v>0</v>
      </c>
      <c r="J96" s="179">
        <v>0</v>
      </c>
      <c r="K96" s="171">
        <f t="shared" si="3"/>
        <v>0</v>
      </c>
      <c r="L96" s="60"/>
      <c r="M96" s="6"/>
      <c r="N96" s="59"/>
      <c r="O96" s="3"/>
      <c r="P96" s="3"/>
      <c r="Q96" s="3"/>
      <c r="R96" s="3"/>
      <c r="S96" s="3"/>
      <c r="T96" s="3"/>
      <c r="U96" s="61"/>
      <c r="V96" s="3"/>
      <c r="W96" s="3"/>
      <c r="X96" s="3"/>
      <c r="Y96" s="3"/>
      <c r="Z96" s="3"/>
      <c r="AA96" s="2"/>
    </row>
    <row r="97" spans="1:29" s="58" customFormat="1" ht="15">
      <c r="A97" s="180" t="s">
        <v>224</v>
      </c>
      <c r="B97" s="191">
        <f>'Open Int.'!E97</f>
        <v>33600</v>
      </c>
      <c r="C97" s="192">
        <f>'Open Int.'!F97</f>
        <v>0</v>
      </c>
      <c r="D97" s="193">
        <f>'Open Int.'!H97</f>
        <v>3600</v>
      </c>
      <c r="E97" s="335">
        <f>'Open Int.'!I97</f>
        <v>0</v>
      </c>
      <c r="F97" s="194">
        <f>IF('Open Int.'!E97=0,0,'Open Int.'!H97/'Open Int.'!E97)</f>
        <v>0.10714285714285714</v>
      </c>
      <c r="G97" s="156">
        <v>0.10714285714285714</v>
      </c>
      <c r="H97" s="171">
        <f t="shared" si="2"/>
        <v>0</v>
      </c>
      <c r="I97" s="188">
        <f>IF(Volume!D97=0,0,Volume!F97/Volume!D97)</f>
        <v>0</v>
      </c>
      <c r="J97" s="179">
        <v>0</v>
      </c>
      <c r="K97" s="171">
        <f t="shared" si="3"/>
        <v>0</v>
      </c>
      <c r="L97" s="60"/>
      <c r="M97" s="6"/>
      <c r="N97" s="59"/>
      <c r="O97" s="3"/>
      <c r="P97" s="3"/>
      <c r="Q97" s="3"/>
      <c r="R97" s="3"/>
      <c r="S97" s="3"/>
      <c r="T97" s="3"/>
      <c r="U97" s="61"/>
      <c r="V97" s="3"/>
      <c r="W97" s="3"/>
      <c r="X97" s="3"/>
      <c r="Y97" s="3"/>
      <c r="Z97" s="3"/>
      <c r="AA97" s="2"/>
      <c r="AB97" s="78"/>
      <c r="AC97" s="77"/>
    </row>
    <row r="98" spans="1:27" s="7" customFormat="1" ht="15">
      <c r="A98" s="180" t="s">
        <v>207</v>
      </c>
      <c r="B98" s="191">
        <f>'Open Int.'!E98</f>
        <v>581250</v>
      </c>
      <c r="C98" s="192">
        <f>'Open Int.'!F98</f>
        <v>1250</v>
      </c>
      <c r="D98" s="193">
        <f>'Open Int.'!H98</f>
        <v>33750</v>
      </c>
      <c r="E98" s="335">
        <f>'Open Int.'!I98</f>
        <v>0</v>
      </c>
      <c r="F98" s="194">
        <f>IF('Open Int.'!E98=0,0,'Open Int.'!H98/'Open Int.'!E98)</f>
        <v>0.05806451612903226</v>
      </c>
      <c r="G98" s="156">
        <v>0.05818965517241379</v>
      </c>
      <c r="H98" s="171">
        <f t="shared" si="2"/>
        <v>-0.0021505376344085297</v>
      </c>
      <c r="I98" s="188">
        <f>IF(Volume!D98=0,0,Volume!F98/Volume!D98)</f>
        <v>0</v>
      </c>
      <c r="J98" s="179">
        <v>0.02127659574468085</v>
      </c>
      <c r="K98" s="171">
        <f t="shared" si="3"/>
        <v>-1</v>
      </c>
      <c r="L98" s="60"/>
      <c r="M98" s="6"/>
      <c r="N98" s="59"/>
      <c r="O98" s="3"/>
      <c r="P98" s="3"/>
      <c r="Q98" s="3"/>
      <c r="R98" s="3"/>
      <c r="S98" s="3"/>
      <c r="T98" s="3"/>
      <c r="U98" s="61"/>
      <c r="V98" s="3"/>
      <c r="W98" s="3"/>
      <c r="X98" s="3"/>
      <c r="Y98" s="3"/>
      <c r="Z98" s="3"/>
      <c r="AA98" s="2"/>
    </row>
    <row r="99" spans="1:27" s="7" customFormat="1" ht="15">
      <c r="A99" s="180" t="s">
        <v>299</v>
      </c>
      <c r="B99" s="191">
        <f>'Open Int.'!E99</f>
        <v>3250</v>
      </c>
      <c r="C99" s="192">
        <f>'Open Int.'!F99</f>
        <v>250</v>
      </c>
      <c r="D99" s="193">
        <f>'Open Int.'!H99</f>
        <v>750</v>
      </c>
      <c r="E99" s="335">
        <f>'Open Int.'!I99</f>
        <v>0</v>
      </c>
      <c r="F99" s="194">
        <f>IF('Open Int.'!E99=0,0,'Open Int.'!H99/'Open Int.'!E99)</f>
        <v>0.23076923076923078</v>
      </c>
      <c r="G99" s="156">
        <v>0.25</v>
      </c>
      <c r="H99" s="171">
        <f t="shared" si="2"/>
        <v>-0.07692307692307687</v>
      </c>
      <c r="I99" s="188">
        <f>IF(Volume!D99=0,0,Volume!F99/Volume!D99)</f>
        <v>0</v>
      </c>
      <c r="J99" s="179">
        <v>0</v>
      </c>
      <c r="K99" s="171">
        <f t="shared" si="3"/>
        <v>0</v>
      </c>
      <c r="L99" s="60"/>
      <c r="M99" s="6"/>
      <c r="N99" s="59"/>
      <c r="O99" s="3"/>
      <c r="P99" s="3"/>
      <c r="Q99" s="3"/>
      <c r="R99" s="3"/>
      <c r="S99" s="3"/>
      <c r="T99" s="3"/>
      <c r="U99" s="61"/>
      <c r="V99" s="3"/>
      <c r="W99" s="3"/>
      <c r="X99" s="3"/>
      <c r="Y99" s="3"/>
      <c r="Z99" s="3"/>
      <c r="AA99" s="2"/>
    </row>
    <row r="100" spans="1:27" s="7" customFormat="1" ht="15">
      <c r="A100" s="180" t="s">
        <v>279</v>
      </c>
      <c r="B100" s="191">
        <f>'Open Int.'!E100</f>
        <v>560000</v>
      </c>
      <c r="C100" s="192">
        <f>'Open Int.'!F100</f>
        <v>104000</v>
      </c>
      <c r="D100" s="193">
        <f>'Open Int.'!H100</f>
        <v>35200</v>
      </c>
      <c r="E100" s="335">
        <f>'Open Int.'!I100</f>
        <v>9600</v>
      </c>
      <c r="F100" s="194">
        <f>IF('Open Int.'!E100=0,0,'Open Int.'!H100/'Open Int.'!E100)</f>
        <v>0.06285714285714286</v>
      </c>
      <c r="G100" s="156">
        <v>0.056140350877192984</v>
      </c>
      <c r="H100" s="171">
        <f t="shared" si="2"/>
        <v>0.1196428571428572</v>
      </c>
      <c r="I100" s="188">
        <f>IF(Volume!D100=0,0,Volume!F100/Volume!D100)</f>
        <v>0.06315789473684211</v>
      </c>
      <c r="J100" s="179">
        <v>0.034482758620689655</v>
      </c>
      <c r="K100" s="171">
        <f t="shared" si="3"/>
        <v>0.8315789473684211</v>
      </c>
      <c r="L100" s="60"/>
      <c r="M100" s="6"/>
      <c r="N100" s="59"/>
      <c r="O100" s="3"/>
      <c r="P100" s="3"/>
      <c r="Q100" s="3"/>
      <c r="R100" s="3"/>
      <c r="S100" s="3"/>
      <c r="T100" s="3"/>
      <c r="U100" s="61"/>
      <c r="V100" s="3"/>
      <c r="W100" s="3"/>
      <c r="X100" s="3"/>
      <c r="Y100" s="3"/>
      <c r="Z100" s="3"/>
      <c r="AA100" s="2"/>
    </row>
    <row r="101" spans="1:29" s="58" customFormat="1" ht="15">
      <c r="A101" s="180" t="s">
        <v>146</v>
      </c>
      <c r="B101" s="191">
        <f>'Open Int.'!E101</f>
        <v>703100</v>
      </c>
      <c r="C101" s="192">
        <f>'Open Int.'!F101</f>
        <v>35600</v>
      </c>
      <c r="D101" s="193">
        <f>'Open Int.'!H101</f>
        <v>53400</v>
      </c>
      <c r="E101" s="335">
        <f>'Open Int.'!I101</f>
        <v>8900</v>
      </c>
      <c r="F101" s="194">
        <f>IF('Open Int.'!E101=0,0,'Open Int.'!H101/'Open Int.'!E101)</f>
        <v>0.0759493670886076</v>
      </c>
      <c r="G101" s="156">
        <v>0.06666666666666667</v>
      </c>
      <c r="H101" s="171">
        <f t="shared" si="2"/>
        <v>0.13924050632911397</v>
      </c>
      <c r="I101" s="188">
        <f>IF(Volume!D101=0,0,Volume!F101/Volume!D101)</f>
        <v>0.14285714285714285</v>
      </c>
      <c r="J101" s="179">
        <v>0.08333333333333333</v>
      </c>
      <c r="K101" s="171">
        <f t="shared" si="3"/>
        <v>0.7142857142857143</v>
      </c>
      <c r="L101" s="60"/>
      <c r="M101" s="6"/>
      <c r="N101" s="59"/>
      <c r="O101" s="3"/>
      <c r="P101" s="3"/>
      <c r="Q101" s="3"/>
      <c r="R101" s="3"/>
      <c r="S101" s="3"/>
      <c r="T101" s="3"/>
      <c r="U101" s="61"/>
      <c r="V101" s="3"/>
      <c r="W101" s="3"/>
      <c r="X101" s="3"/>
      <c r="Y101" s="3"/>
      <c r="Z101" s="3"/>
      <c r="AA101" s="2"/>
      <c r="AB101" s="78"/>
      <c r="AC101" s="77"/>
    </row>
    <row r="102" spans="1:29" s="58" customFormat="1" ht="15">
      <c r="A102" s="180" t="s">
        <v>8</v>
      </c>
      <c r="B102" s="191">
        <f>'Open Int.'!E102</f>
        <v>4660800</v>
      </c>
      <c r="C102" s="192">
        <f>'Open Int.'!F102</f>
        <v>700800</v>
      </c>
      <c r="D102" s="193">
        <f>'Open Int.'!H102</f>
        <v>524800</v>
      </c>
      <c r="E102" s="335">
        <f>'Open Int.'!I102</f>
        <v>51200</v>
      </c>
      <c r="F102" s="194">
        <f>IF('Open Int.'!E102=0,0,'Open Int.'!H102/'Open Int.'!E102)</f>
        <v>0.11259869550291796</v>
      </c>
      <c r="G102" s="156">
        <v>0.1195959595959596</v>
      </c>
      <c r="H102" s="171">
        <f t="shared" si="2"/>
        <v>-0.05850752915634485</v>
      </c>
      <c r="I102" s="188">
        <f>IF(Volume!D102=0,0,Volume!F102/Volume!D102)</f>
        <v>0.09535864978902954</v>
      </c>
      <c r="J102" s="179">
        <v>0.12840466926070038</v>
      </c>
      <c r="K102" s="171">
        <f t="shared" si="3"/>
        <v>-0.25735839406725475</v>
      </c>
      <c r="L102" s="60"/>
      <c r="M102" s="6"/>
      <c r="N102" s="59"/>
      <c r="O102" s="3"/>
      <c r="P102" s="3"/>
      <c r="Q102" s="3"/>
      <c r="R102" s="3"/>
      <c r="S102" s="3"/>
      <c r="T102" s="3"/>
      <c r="U102" s="61"/>
      <c r="V102" s="3"/>
      <c r="W102" s="3"/>
      <c r="X102" s="3"/>
      <c r="Y102" s="3"/>
      <c r="Z102" s="3"/>
      <c r="AA102" s="2"/>
      <c r="AB102" s="78"/>
      <c r="AC102" s="77"/>
    </row>
    <row r="103" spans="1:27" s="7" customFormat="1" ht="15">
      <c r="A103" s="180" t="s">
        <v>300</v>
      </c>
      <c r="B103" s="191">
        <f>'Open Int.'!E103</f>
        <v>26000</v>
      </c>
      <c r="C103" s="192">
        <f>'Open Int.'!F103</f>
        <v>0</v>
      </c>
      <c r="D103" s="193">
        <f>'Open Int.'!H103</f>
        <v>0</v>
      </c>
      <c r="E103" s="335">
        <f>'Open Int.'!I103</f>
        <v>0</v>
      </c>
      <c r="F103" s="194">
        <f>IF('Open Int.'!E103=0,0,'Open Int.'!H103/'Open Int.'!E103)</f>
        <v>0</v>
      </c>
      <c r="G103" s="156">
        <v>0</v>
      </c>
      <c r="H103" s="171">
        <f t="shared" si="2"/>
        <v>0</v>
      </c>
      <c r="I103" s="188">
        <f>IF(Volume!D103=0,0,Volume!F103/Volume!D103)</f>
        <v>0</v>
      </c>
      <c r="J103" s="179">
        <v>0</v>
      </c>
      <c r="K103" s="171">
        <f t="shared" si="3"/>
        <v>0</v>
      </c>
      <c r="L103" s="60"/>
      <c r="M103" s="6"/>
      <c r="N103" s="59"/>
      <c r="O103" s="3"/>
      <c r="P103" s="3"/>
      <c r="Q103" s="3"/>
      <c r="R103" s="3"/>
      <c r="S103" s="3"/>
      <c r="T103" s="3"/>
      <c r="U103" s="61"/>
      <c r="V103" s="3"/>
      <c r="W103" s="3"/>
      <c r="X103" s="3"/>
      <c r="Y103" s="3"/>
      <c r="Z103" s="3"/>
      <c r="AA103" s="2"/>
    </row>
    <row r="104" spans="1:27" s="7" customFormat="1" ht="15">
      <c r="A104" s="180" t="s">
        <v>179</v>
      </c>
      <c r="B104" s="191">
        <f>'Open Int.'!E104</f>
        <v>6384000</v>
      </c>
      <c r="C104" s="192">
        <f>'Open Int.'!F104</f>
        <v>-168000</v>
      </c>
      <c r="D104" s="193">
        <f>'Open Int.'!H104</f>
        <v>700000</v>
      </c>
      <c r="E104" s="335">
        <f>'Open Int.'!I104</f>
        <v>0</v>
      </c>
      <c r="F104" s="194">
        <f>IF('Open Int.'!E104=0,0,'Open Int.'!H104/'Open Int.'!E104)</f>
        <v>0.10964912280701754</v>
      </c>
      <c r="G104" s="156">
        <v>0.10683760683760683</v>
      </c>
      <c r="H104" s="171">
        <f t="shared" si="2"/>
        <v>0.0263157894736842</v>
      </c>
      <c r="I104" s="188">
        <f>IF(Volume!D104=0,0,Volume!F104/Volume!D104)</f>
        <v>0</v>
      </c>
      <c r="J104" s="179">
        <v>0</v>
      </c>
      <c r="K104" s="171">
        <f t="shared" si="3"/>
        <v>0</v>
      </c>
      <c r="L104" s="60"/>
      <c r="M104" s="6"/>
      <c r="N104" s="59"/>
      <c r="O104" s="3"/>
      <c r="P104" s="3"/>
      <c r="Q104" s="3"/>
      <c r="R104" s="3"/>
      <c r="S104" s="3"/>
      <c r="T104" s="3"/>
      <c r="U104" s="61"/>
      <c r="V104" s="3"/>
      <c r="W104" s="3"/>
      <c r="X104" s="3"/>
      <c r="Y104" s="3"/>
      <c r="Z104" s="3"/>
      <c r="AA104" s="2"/>
    </row>
    <row r="105" spans="1:27" s="7" customFormat="1" ht="15">
      <c r="A105" s="180" t="s">
        <v>202</v>
      </c>
      <c r="B105" s="191">
        <f>'Open Int.'!E105</f>
        <v>125350</v>
      </c>
      <c r="C105" s="192">
        <f>'Open Int.'!F105</f>
        <v>0</v>
      </c>
      <c r="D105" s="193">
        <f>'Open Int.'!H105</f>
        <v>2300</v>
      </c>
      <c r="E105" s="335">
        <f>'Open Int.'!I105</f>
        <v>0</v>
      </c>
      <c r="F105" s="194">
        <f>IF('Open Int.'!E105=0,0,'Open Int.'!H105/'Open Int.'!E105)</f>
        <v>0.01834862385321101</v>
      </c>
      <c r="G105" s="156">
        <v>0.01834862385321101</v>
      </c>
      <c r="H105" s="171">
        <f t="shared" si="2"/>
        <v>0</v>
      </c>
      <c r="I105" s="188">
        <f>IF(Volume!D105=0,0,Volume!F105/Volume!D105)</f>
        <v>0</v>
      </c>
      <c r="J105" s="179">
        <v>0.125</v>
      </c>
      <c r="K105" s="171">
        <f t="shared" si="3"/>
        <v>-1</v>
      </c>
      <c r="L105" s="60"/>
      <c r="M105" s="6"/>
      <c r="N105" s="59"/>
      <c r="O105" s="3"/>
      <c r="P105" s="3"/>
      <c r="Q105" s="3"/>
      <c r="R105" s="3"/>
      <c r="S105" s="3"/>
      <c r="T105" s="3"/>
      <c r="U105" s="61"/>
      <c r="V105" s="3"/>
      <c r="W105" s="3"/>
      <c r="X105" s="3"/>
      <c r="Y105" s="3"/>
      <c r="Z105" s="3"/>
      <c r="AA105" s="2"/>
    </row>
    <row r="106" spans="1:29" s="58" customFormat="1" ht="15">
      <c r="A106" s="180" t="s">
        <v>171</v>
      </c>
      <c r="B106" s="191">
        <f>'Open Int.'!E106</f>
        <v>13200</v>
      </c>
      <c r="C106" s="192">
        <f>'Open Int.'!F106</f>
        <v>-2200</v>
      </c>
      <c r="D106" s="193">
        <f>'Open Int.'!H106</f>
        <v>24200</v>
      </c>
      <c r="E106" s="335">
        <f>'Open Int.'!I106</f>
        <v>2200</v>
      </c>
      <c r="F106" s="194">
        <f>IF('Open Int.'!E106=0,0,'Open Int.'!H106/'Open Int.'!E106)</f>
        <v>1.8333333333333333</v>
      </c>
      <c r="G106" s="156">
        <v>1.4285714285714286</v>
      </c>
      <c r="H106" s="171">
        <f t="shared" si="2"/>
        <v>0.28333333333333327</v>
      </c>
      <c r="I106" s="188">
        <f>IF(Volume!D106=0,0,Volume!F106/Volume!D106)</f>
        <v>1</v>
      </c>
      <c r="J106" s="179">
        <v>0</v>
      </c>
      <c r="K106" s="171">
        <f t="shared" si="3"/>
        <v>0</v>
      </c>
      <c r="L106" s="60"/>
      <c r="M106" s="6"/>
      <c r="N106" s="59"/>
      <c r="O106" s="3"/>
      <c r="P106" s="3"/>
      <c r="Q106" s="3"/>
      <c r="R106" s="3"/>
      <c r="S106" s="3"/>
      <c r="T106" s="3"/>
      <c r="U106" s="61"/>
      <c r="V106" s="3"/>
      <c r="W106" s="3"/>
      <c r="X106" s="3"/>
      <c r="Y106" s="3"/>
      <c r="Z106" s="3"/>
      <c r="AA106" s="2"/>
      <c r="AB106" s="78"/>
      <c r="AC106" s="77"/>
    </row>
    <row r="107" spans="1:29" s="58" customFormat="1" ht="15">
      <c r="A107" s="180" t="s">
        <v>147</v>
      </c>
      <c r="B107" s="191">
        <f>'Open Int.'!E107</f>
        <v>383500</v>
      </c>
      <c r="C107" s="192">
        <f>'Open Int.'!F107</f>
        <v>112100</v>
      </c>
      <c r="D107" s="193">
        <f>'Open Int.'!H107</f>
        <v>11800</v>
      </c>
      <c r="E107" s="335">
        <f>'Open Int.'!I107</f>
        <v>11800</v>
      </c>
      <c r="F107" s="194">
        <f>IF('Open Int.'!E107=0,0,'Open Int.'!H107/'Open Int.'!E107)</f>
        <v>0.03076923076923077</v>
      </c>
      <c r="G107" s="156">
        <v>0</v>
      </c>
      <c r="H107" s="171">
        <f t="shared" si="2"/>
        <v>0</v>
      </c>
      <c r="I107" s="188">
        <f>IF(Volume!D107=0,0,Volume!F107/Volume!D107)</f>
        <v>0.02631578947368421</v>
      </c>
      <c r="J107" s="179">
        <v>0</v>
      </c>
      <c r="K107" s="171">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80" t="s">
        <v>148</v>
      </c>
      <c r="B108" s="191">
        <f>'Open Int.'!E108</f>
        <v>0</v>
      </c>
      <c r="C108" s="192">
        <f>'Open Int.'!F108</f>
        <v>0</v>
      </c>
      <c r="D108" s="193">
        <f>'Open Int.'!H108</f>
        <v>0</v>
      </c>
      <c r="E108" s="335">
        <f>'Open Int.'!I108</f>
        <v>0</v>
      </c>
      <c r="F108" s="194">
        <f>IF('Open Int.'!E108=0,0,'Open Int.'!H108/'Open Int.'!E108)</f>
        <v>0</v>
      </c>
      <c r="G108" s="156">
        <v>0</v>
      </c>
      <c r="H108" s="171">
        <f t="shared" si="2"/>
        <v>0</v>
      </c>
      <c r="I108" s="188">
        <f>IF(Volume!D108=0,0,Volume!F108/Volume!D108)</f>
        <v>0</v>
      </c>
      <c r="J108" s="179">
        <v>0</v>
      </c>
      <c r="K108" s="171">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80" t="s">
        <v>122</v>
      </c>
      <c r="B109" s="191">
        <f>'Open Int.'!E109</f>
        <v>5564000</v>
      </c>
      <c r="C109" s="192">
        <f>'Open Int.'!F109</f>
        <v>-104000</v>
      </c>
      <c r="D109" s="193">
        <f>'Open Int.'!H109</f>
        <v>936000</v>
      </c>
      <c r="E109" s="335">
        <f>'Open Int.'!I109</f>
        <v>39000</v>
      </c>
      <c r="F109" s="194">
        <f>IF('Open Int.'!E109=0,0,'Open Int.'!H109/'Open Int.'!E109)</f>
        <v>0.16822429906542055</v>
      </c>
      <c r="G109" s="156">
        <v>0.15825688073394495</v>
      </c>
      <c r="H109" s="171">
        <f t="shared" si="2"/>
        <v>0.06298252742787483</v>
      </c>
      <c r="I109" s="188">
        <f>IF(Volume!D109=0,0,Volume!F109/Volume!D109)</f>
        <v>0.12622720897615708</v>
      </c>
      <c r="J109" s="179">
        <v>0.13003663003663005</v>
      </c>
      <c r="K109" s="171">
        <f t="shared" si="3"/>
        <v>-0.029294984493214646</v>
      </c>
      <c r="L109" s="60"/>
      <c r="M109" s="6"/>
      <c r="N109" s="59"/>
      <c r="O109" s="3"/>
      <c r="P109" s="3"/>
      <c r="Q109" s="3"/>
      <c r="R109" s="3"/>
      <c r="S109" s="3"/>
      <c r="T109" s="3"/>
      <c r="U109" s="61"/>
      <c r="V109" s="3"/>
      <c r="W109" s="3"/>
      <c r="X109" s="3"/>
      <c r="Y109" s="3"/>
      <c r="Z109" s="3"/>
      <c r="AA109" s="2"/>
      <c r="AB109" s="78"/>
      <c r="AC109" s="77"/>
    </row>
    <row r="110" spans="1:29" s="58" customFormat="1" ht="15">
      <c r="A110" s="180" t="s">
        <v>36</v>
      </c>
      <c r="B110" s="191">
        <f>'Open Int.'!E110</f>
        <v>245700</v>
      </c>
      <c r="C110" s="192">
        <f>'Open Int.'!F110</f>
        <v>13950</v>
      </c>
      <c r="D110" s="193">
        <f>'Open Int.'!H110</f>
        <v>12600</v>
      </c>
      <c r="E110" s="335">
        <f>'Open Int.'!I110</f>
        <v>450</v>
      </c>
      <c r="F110" s="194">
        <f>IF('Open Int.'!E110=0,0,'Open Int.'!H110/'Open Int.'!E110)</f>
        <v>0.05128205128205128</v>
      </c>
      <c r="G110" s="156">
        <v>0.05242718446601942</v>
      </c>
      <c r="H110" s="171">
        <f t="shared" si="2"/>
        <v>-0.021842355175688576</v>
      </c>
      <c r="I110" s="188">
        <f>IF(Volume!D110=0,0,Volume!F110/Volume!D110)</f>
        <v>0.006329113924050633</v>
      </c>
      <c r="J110" s="179">
        <v>0.03529411764705882</v>
      </c>
      <c r="K110" s="171">
        <f t="shared" si="3"/>
        <v>-0.820675105485232</v>
      </c>
      <c r="L110" s="60"/>
      <c r="M110" s="6"/>
      <c r="N110" s="59"/>
      <c r="O110" s="3"/>
      <c r="P110" s="3"/>
      <c r="Q110" s="3"/>
      <c r="R110" s="3"/>
      <c r="S110" s="3"/>
      <c r="T110" s="3"/>
      <c r="U110" s="61"/>
      <c r="V110" s="3"/>
      <c r="W110" s="3"/>
      <c r="X110" s="3"/>
      <c r="Y110" s="3"/>
      <c r="Z110" s="3"/>
      <c r="AA110" s="2"/>
      <c r="AB110" s="78"/>
      <c r="AC110" s="77"/>
    </row>
    <row r="111" spans="1:29" s="58" customFormat="1" ht="15">
      <c r="A111" s="180" t="s">
        <v>172</v>
      </c>
      <c r="B111" s="191">
        <f>'Open Int.'!E111</f>
        <v>67200</v>
      </c>
      <c r="C111" s="192">
        <f>'Open Int.'!F111</f>
        <v>2100</v>
      </c>
      <c r="D111" s="193">
        <f>'Open Int.'!H111</f>
        <v>6300</v>
      </c>
      <c r="E111" s="335">
        <f>'Open Int.'!I111</f>
        <v>1050</v>
      </c>
      <c r="F111" s="194">
        <f>IF('Open Int.'!E111=0,0,'Open Int.'!H111/'Open Int.'!E111)</f>
        <v>0.09375</v>
      </c>
      <c r="G111" s="156">
        <v>0.08064516129032258</v>
      </c>
      <c r="H111" s="171">
        <f t="shared" si="2"/>
        <v>0.16250000000000003</v>
      </c>
      <c r="I111" s="188">
        <f>IF(Volume!D111=0,0,Volume!F111/Volume!D111)</f>
        <v>0.14285714285714285</v>
      </c>
      <c r="J111" s="179">
        <v>0</v>
      </c>
      <c r="K111" s="171">
        <f t="shared" si="3"/>
        <v>0</v>
      </c>
      <c r="L111" s="60"/>
      <c r="M111" s="6"/>
      <c r="N111" s="59"/>
      <c r="O111" s="3"/>
      <c r="P111" s="3"/>
      <c r="Q111" s="3"/>
      <c r="R111" s="3"/>
      <c r="S111" s="3"/>
      <c r="T111" s="3"/>
      <c r="U111" s="61"/>
      <c r="V111" s="3"/>
      <c r="W111" s="3"/>
      <c r="X111" s="3"/>
      <c r="Y111" s="3"/>
      <c r="Z111" s="3"/>
      <c r="AA111" s="2"/>
      <c r="AB111" s="78"/>
      <c r="AC111" s="77"/>
    </row>
    <row r="112" spans="1:29" s="58" customFormat="1" ht="15">
      <c r="A112" s="180" t="s">
        <v>80</v>
      </c>
      <c r="B112" s="191">
        <f>'Open Int.'!E112</f>
        <v>20400</v>
      </c>
      <c r="C112" s="192">
        <f>'Open Int.'!F112</f>
        <v>1200</v>
      </c>
      <c r="D112" s="193">
        <f>'Open Int.'!H112</f>
        <v>0</v>
      </c>
      <c r="E112" s="335">
        <f>'Open Int.'!I112</f>
        <v>0</v>
      </c>
      <c r="F112" s="194">
        <f>IF('Open Int.'!E112=0,0,'Open Int.'!H112/'Open Int.'!E112)</f>
        <v>0</v>
      </c>
      <c r="G112" s="156">
        <v>0</v>
      </c>
      <c r="H112" s="171">
        <f t="shared" si="2"/>
        <v>0</v>
      </c>
      <c r="I112" s="188">
        <f>IF(Volume!D112=0,0,Volume!F112/Volume!D112)</f>
        <v>0</v>
      </c>
      <c r="J112" s="179">
        <v>0</v>
      </c>
      <c r="K112" s="171">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80" t="s">
        <v>275</v>
      </c>
      <c r="B113" s="191">
        <f>'Open Int.'!E113</f>
        <v>136500</v>
      </c>
      <c r="C113" s="192">
        <f>'Open Int.'!F113</f>
        <v>-2100</v>
      </c>
      <c r="D113" s="193">
        <f>'Open Int.'!H113</f>
        <v>2800</v>
      </c>
      <c r="E113" s="335">
        <f>'Open Int.'!I113</f>
        <v>-700</v>
      </c>
      <c r="F113" s="194">
        <f>IF('Open Int.'!E113=0,0,'Open Int.'!H113/'Open Int.'!E113)</f>
        <v>0.020512820512820513</v>
      </c>
      <c r="G113" s="156">
        <v>0.025252525252525252</v>
      </c>
      <c r="H113" s="171">
        <f t="shared" si="2"/>
        <v>-0.18769230769230769</v>
      </c>
      <c r="I113" s="188">
        <f>IF(Volume!D113=0,0,Volume!F113/Volume!D113)</f>
        <v>0</v>
      </c>
      <c r="J113" s="179">
        <v>0.1</v>
      </c>
      <c r="K113" s="171">
        <f t="shared" si="3"/>
        <v>-1</v>
      </c>
      <c r="L113" s="60"/>
      <c r="M113" s="6"/>
      <c r="N113" s="59"/>
      <c r="O113" s="3"/>
      <c r="P113" s="3"/>
      <c r="Q113" s="3"/>
      <c r="R113" s="3"/>
      <c r="S113" s="3"/>
      <c r="T113" s="3"/>
      <c r="U113" s="61"/>
      <c r="V113" s="3"/>
      <c r="W113" s="3"/>
      <c r="X113" s="3"/>
      <c r="Y113" s="3"/>
      <c r="Z113" s="3"/>
      <c r="AA113" s="2"/>
      <c r="AB113" s="78"/>
      <c r="AC113" s="77"/>
    </row>
    <row r="114" spans="1:29" s="58" customFormat="1" ht="15">
      <c r="A114" s="180" t="s">
        <v>225</v>
      </c>
      <c r="B114" s="191">
        <f>'Open Int.'!E114</f>
        <v>0</v>
      </c>
      <c r="C114" s="192">
        <f>'Open Int.'!F114</f>
        <v>0</v>
      </c>
      <c r="D114" s="193">
        <f>'Open Int.'!H114</f>
        <v>0</v>
      </c>
      <c r="E114" s="335">
        <f>'Open Int.'!I114</f>
        <v>0</v>
      </c>
      <c r="F114" s="194">
        <f>IF('Open Int.'!E114=0,0,'Open Int.'!H114/'Open Int.'!E114)</f>
        <v>0</v>
      </c>
      <c r="G114" s="156">
        <v>0</v>
      </c>
      <c r="H114" s="171">
        <f t="shared" si="2"/>
        <v>0</v>
      </c>
      <c r="I114" s="188">
        <f>IF(Volume!D114=0,0,Volume!F114/Volume!D114)</f>
        <v>0</v>
      </c>
      <c r="J114" s="179">
        <v>0</v>
      </c>
      <c r="K114" s="171">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80" t="s">
        <v>81</v>
      </c>
      <c r="B115" s="191">
        <f>'Open Int.'!E115</f>
        <v>8400</v>
      </c>
      <c r="C115" s="192">
        <f>'Open Int.'!F115</f>
        <v>1200</v>
      </c>
      <c r="D115" s="193">
        <f>'Open Int.'!H115</f>
        <v>0</v>
      </c>
      <c r="E115" s="335">
        <f>'Open Int.'!I115</f>
        <v>0</v>
      </c>
      <c r="F115" s="194">
        <f>IF('Open Int.'!E115=0,0,'Open Int.'!H115/'Open Int.'!E115)</f>
        <v>0</v>
      </c>
      <c r="G115" s="156">
        <v>0</v>
      </c>
      <c r="H115" s="171">
        <f t="shared" si="2"/>
        <v>0</v>
      </c>
      <c r="I115" s="188">
        <f>IF(Volume!D115=0,0,Volume!F115/Volume!D115)</f>
        <v>0</v>
      </c>
      <c r="J115" s="179">
        <v>0</v>
      </c>
      <c r="K115" s="171">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80" t="s">
        <v>226</v>
      </c>
      <c r="B116" s="191">
        <f>'Open Int.'!E116</f>
        <v>686000</v>
      </c>
      <c r="C116" s="192">
        <f>'Open Int.'!F116</f>
        <v>33600</v>
      </c>
      <c r="D116" s="193">
        <f>'Open Int.'!H116</f>
        <v>117600</v>
      </c>
      <c r="E116" s="335">
        <f>'Open Int.'!I116</f>
        <v>0</v>
      </c>
      <c r="F116" s="194">
        <f>IF('Open Int.'!E116=0,0,'Open Int.'!H116/'Open Int.'!E116)</f>
        <v>0.17142857142857143</v>
      </c>
      <c r="G116" s="156">
        <v>0.18025751072961374</v>
      </c>
      <c r="H116" s="171">
        <f t="shared" si="2"/>
        <v>-0.04897959183673472</v>
      </c>
      <c r="I116" s="188">
        <f>IF(Volume!D116=0,0,Volume!F116/Volume!D116)</f>
        <v>0.11842105263157894</v>
      </c>
      <c r="J116" s="179">
        <v>0.09090909090909091</v>
      </c>
      <c r="K116" s="171">
        <f t="shared" si="3"/>
        <v>0.3026315789473683</v>
      </c>
      <c r="L116" s="60"/>
      <c r="M116" s="6"/>
      <c r="N116" s="59"/>
      <c r="O116" s="3"/>
      <c r="P116" s="3"/>
      <c r="Q116" s="3"/>
      <c r="R116" s="3"/>
      <c r="S116" s="3"/>
      <c r="T116" s="3"/>
      <c r="U116" s="61"/>
      <c r="V116" s="3"/>
      <c r="W116" s="3"/>
      <c r="X116" s="3"/>
      <c r="Y116" s="3"/>
      <c r="Z116" s="3"/>
      <c r="AA116" s="2"/>
      <c r="AB116" s="78"/>
      <c r="AC116" s="77"/>
    </row>
    <row r="117" spans="1:27" s="7" customFormat="1" ht="15">
      <c r="A117" s="180" t="s">
        <v>301</v>
      </c>
      <c r="B117" s="191">
        <f>'Open Int.'!E117</f>
        <v>53900</v>
      </c>
      <c r="C117" s="192">
        <f>'Open Int.'!F117</f>
        <v>15400</v>
      </c>
      <c r="D117" s="193">
        <f>'Open Int.'!H117</f>
        <v>11000</v>
      </c>
      <c r="E117" s="335">
        <f>'Open Int.'!I117</f>
        <v>0</v>
      </c>
      <c r="F117" s="194">
        <f>IF('Open Int.'!E117=0,0,'Open Int.'!H117/'Open Int.'!E117)</f>
        <v>0.20408163265306123</v>
      </c>
      <c r="G117" s="156">
        <v>0.2857142857142857</v>
      </c>
      <c r="H117" s="171">
        <f t="shared" si="2"/>
        <v>-0.28571428571428564</v>
      </c>
      <c r="I117" s="188">
        <f>IF(Volume!D117=0,0,Volume!F117/Volume!D117)</f>
        <v>0</v>
      </c>
      <c r="J117" s="179">
        <v>0.0625</v>
      </c>
      <c r="K117" s="171">
        <f t="shared" si="3"/>
        <v>-1</v>
      </c>
      <c r="L117" s="60"/>
      <c r="M117" s="6"/>
      <c r="N117" s="59"/>
      <c r="O117" s="3"/>
      <c r="P117" s="3"/>
      <c r="Q117" s="3"/>
      <c r="R117" s="3"/>
      <c r="S117" s="3"/>
      <c r="T117" s="3"/>
      <c r="U117" s="61"/>
      <c r="V117" s="3"/>
      <c r="W117" s="3"/>
      <c r="X117" s="3"/>
      <c r="Y117" s="3"/>
      <c r="Z117" s="3"/>
      <c r="AA117" s="2"/>
    </row>
    <row r="118" spans="1:27" s="7" customFormat="1" ht="15">
      <c r="A118" s="180" t="s">
        <v>227</v>
      </c>
      <c r="B118" s="191">
        <f>'Open Int.'!E118</f>
        <v>9000</v>
      </c>
      <c r="C118" s="192">
        <f>'Open Int.'!F118</f>
        <v>2700</v>
      </c>
      <c r="D118" s="193">
        <f>'Open Int.'!H118</f>
        <v>0</v>
      </c>
      <c r="E118" s="335">
        <f>'Open Int.'!I118</f>
        <v>0</v>
      </c>
      <c r="F118" s="194">
        <f>IF('Open Int.'!E118=0,0,'Open Int.'!H118/'Open Int.'!E118)</f>
        <v>0</v>
      </c>
      <c r="G118" s="156">
        <v>0</v>
      </c>
      <c r="H118" s="171">
        <f t="shared" si="2"/>
        <v>0</v>
      </c>
      <c r="I118" s="188">
        <f>IF(Volume!D118=0,0,Volume!F118/Volume!D118)</f>
        <v>0</v>
      </c>
      <c r="J118" s="179">
        <v>0</v>
      </c>
      <c r="K118" s="171">
        <f t="shared" si="3"/>
        <v>0</v>
      </c>
      <c r="L118" s="60"/>
      <c r="M118" s="6"/>
      <c r="N118" s="59"/>
      <c r="O118" s="3"/>
      <c r="P118" s="3"/>
      <c r="Q118" s="3"/>
      <c r="R118" s="3"/>
      <c r="S118" s="3"/>
      <c r="T118" s="3"/>
      <c r="U118" s="61"/>
      <c r="V118" s="3"/>
      <c r="W118" s="3"/>
      <c r="X118" s="3"/>
      <c r="Y118" s="3"/>
      <c r="Z118" s="3"/>
      <c r="AA118" s="2"/>
    </row>
    <row r="119" spans="1:27" s="7" customFormat="1" ht="15">
      <c r="A119" s="180" t="s">
        <v>228</v>
      </c>
      <c r="B119" s="191">
        <f>'Open Int.'!E119</f>
        <v>347200</v>
      </c>
      <c r="C119" s="192">
        <f>'Open Int.'!F119</f>
        <v>28000</v>
      </c>
      <c r="D119" s="193">
        <f>'Open Int.'!H119</f>
        <v>63200</v>
      </c>
      <c r="E119" s="335">
        <f>'Open Int.'!I119</f>
        <v>1600</v>
      </c>
      <c r="F119" s="194">
        <f>IF('Open Int.'!E119=0,0,'Open Int.'!H119/'Open Int.'!E119)</f>
        <v>0.18202764976958524</v>
      </c>
      <c r="G119" s="156">
        <v>0.19298245614035087</v>
      </c>
      <c r="H119" s="171">
        <f t="shared" si="2"/>
        <v>-0.05676581483033096</v>
      </c>
      <c r="I119" s="188">
        <f>IF(Volume!D119=0,0,Volume!F119/Volume!D119)</f>
        <v>0.0625</v>
      </c>
      <c r="J119" s="179">
        <v>0.2</v>
      </c>
      <c r="K119" s="171">
        <f t="shared" si="3"/>
        <v>-0.6875</v>
      </c>
      <c r="L119" s="60"/>
      <c r="M119" s="6"/>
      <c r="N119" s="59"/>
      <c r="O119" s="3"/>
      <c r="P119" s="3"/>
      <c r="Q119" s="3"/>
      <c r="R119" s="3"/>
      <c r="S119" s="3"/>
      <c r="T119" s="3"/>
      <c r="U119" s="61"/>
      <c r="V119" s="3"/>
      <c r="W119" s="3"/>
      <c r="X119" s="3"/>
      <c r="Y119" s="3"/>
      <c r="Z119" s="3"/>
      <c r="AA119" s="2"/>
    </row>
    <row r="120" spans="1:27" s="7" customFormat="1" ht="15">
      <c r="A120" s="180" t="s">
        <v>235</v>
      </c>
      <c r="B120" s="191">
        <f>'Open Int.'!E120</f>
        <v>1981700</v>
      </c>
      <c r="C120" s="192">
        <f>'Open Int.'!F120</f>
        <v>200900</v>
      </c>
      <c r="D120" s="193">
        <f>'Open Int.'!H120</f>
        <v>441000</v>
      </c>
      <c r="E120" s="335">
        <f>'Open Int.'!I120</f>
        <v>16800</v>
      </c>
      <c r="F120" s="194">
        <f>IF('Open Int.'!E120=0,0,'Open Int.'!H120/'Open Int.'!E120)</f>
        <v>0.2225362062875309</v>
      </c>
      <c r="G120" s="156">
        <v>0.23820754716981132</v>
      </c>
      <c r="H120" s="171">
        <f t="shared" si="2"/>
        <v>-0.06578859934739503</v>
      </c>
      <c r="I120" s="188">
        <f>IF(Volume!D120=0,0,Volume!F120/Volume!D120)</f>
        <v>0.19309701492537312</v>
      </c>
      <c r="J120" s="179">
        <v>0.16445066480055984</v>
      </c>
      <c r="K120" s="171">
        <f t="shared" si="3"/>
        <v>0.17419418863131142</v>
      </c>
      <c r="L120" s="60"/>
      <c r="M120" s="6"/>
      <c r="N120" s="59"/>
      <c r="O120" s="3"/>
      <c r="P120" s="3"/>
      <c r="Q120" s="3"/>
      <c r="R120" s="3"/>
      <c r="S120" s="3"/>
      <c r="T120" s="3"/>
      <c r="U120" s="61"/>
      <c r="V120" s="3"/>
      <c r="W120" s="3"/>
      <c r="X120" s="3"/>
      <c r="Y120" s="3"/>
      <c r="Z120" s="3"/>
      <c r="AA120" s="2"/>
    </row>
    <row r="121" spans="1:27" s="7" customFormat="1" ht="15">
      <c r="A121" s="180" t="s">
        <v>98</v>
      </c>
      <c r="B121" s="191">
        <f>'Open Int.'!E121</f>
        <v>185900</v>
      </c>
      <c r="C121" s="192">
        <f>'Open Int.'!F121</f>
        <v>4950</v>
      </c>
      <c r="D121" s="193">
        <f>'Open Int.'!H121</f>
        <v>22550</v>
      </c>
      <c r="E121" s="335">
        <f>'Open Int.'!I121</f>
        <v>2200</v>
      </c>
      <c r="F121" s="194">
        <f>IF('Open Int.'!E121=0,0,'Open Int.'!H121/'Open Int.'!E121)</f>
        <v>0.12130177514792899</v>
      </c>
      <c r="G121" s="156">
        <v>0.11246200607902736</v>
      </c>
      <c r="H121" s="171">
        <f t="shared" si="2"/>
        <v>0.07860227090996316</v>
      </c>
      <c r="I121" s="188">
        <f>IF(Volume!D121=0,0,Volume!F121/Volume!D121)</f>
        <v>0.14545454545454545</v>
      </c>
      <c r="J121" s="179">
        <v>0.05185185185185185</v>
      </c>
      <c r="K121" s="171">
        <f t="shared" si="3"/>
        <v>1.8051948051948052</v>
      </c>
      <c r="L121" s="60"/>
      <c r="M121" s="6"/>
      <c r="N121" s="59"/>
      <c r="O121" s="3"/>
      <c r="P121" s="3"/>
      <c r="Q121" s="3"/>
      <c r="R121" s="3"/>
      <c r="S121" s="3"/>
      <c r="T121" s="3"/>
      <c r="U121" s="61"/>
      <c r="V121" s="3"/>
      <c r="W121" s="3"/>
      <c r="X121" s="3"/>
      <c r="Y121" s="3"/>
      <c r="Z121" s="3"/>
      <c r="AA121" s="2"/>
    </row>
    <row r="122" spans="1:27" s="7" customFormat="1" ht="15">
      <c r="A122" s="180" t="s">
        <v>149</v>
      </c>
      <c r="B122" s="191">
        <f>'Open Int.'!E122</f>
        <v>196350</v>
      </c>
      <c r="C122" s="192">
        <f>'Open Int.'!F122</f>
        <v>2750</v>
      </c>
      <c r="D122" s="193">
        <f>'Open Int.'!H122</f>
        <v>100100</v>
      </c>
      <c r="E122" s="335">
        <f>'Open Int.'!I122</f>
        <v>-2750</v>
      </c>
      <c r="F122" s="194">
        <f>IF('Open Int.'!E122=0,0,'Open Int.'!H122/'Open Int.'!E122)</f>
        <v>0.5098039215686274</v>
      </c>
      <c r="G122" s="156">
        <v>0.53125</v>
      </c>
      <c r="H122" s="171">
        <f t="shared" si="2"/>
        <v>-0.040369088811995454</v>
      </c>
      <c r="I122" s="188">
        <f>IF(Volume!D122=0,0,Volume!F122/Volume!D122)</f>
        <v>0.27007299270072993</v>
      </c>
      <c r="J122" s="179">
        <v>0.1274787535410765</v>
      </c>
      <c r="K122" s="171">
        <f t="shared" si="3"/>
        <v>1.118572587185726</v>
      </c>
      <c r="L122" s="60"/>
      <c r="M122" s="6"/>
      <c r="N122" s="59"/>
      <c r="O122" s="3"/>
      <c r="P122" s="3"/>
      <c r="Q122" s="3"/>
      <c r="R122" s="3"/>
      <c r="S122" s="3"/>
      <c r="T122" s="3"/>
      <c r="U122" s="61"/>
      <c r="V122" s="3"/>
      <c r="W122" s="3"/>
      <c r="X122" s="3"/>
      <c r="Y122" s="3"/>
      <c r="Z122" s="3"/>
      <c r="AA122" s="2"/>
    </row>
    <row r="123" spans="1:29" s="58" customFormat="1" ht="15">
      <c r="A123" s="180" t="s">
        <v>203</v>
      </c>
      <c r="B123" s="191">
        <f>'Open Int.'!E123</f>
        <v>1659900</v>
      </c>
      <c r="C123" s="192">
        <f>'Open Int.'!F123</f>
        <v>6300</v>
      </c>
      <c r="D123" s="193">
        <f>'Open Int.'!H123</f>
        <v>369000</v>
      </c>
      <c r="E123" s="335">
        <f>'Open Int.'!I123</f>
        <v>5700</v>
      </c>
      <c r="F123" s="194">
        <f>IF('Open Int.'!E123=0,0,'Open Int.'!H123/'Open Int.'!E123)</f>
        <v>0.22230254834628593</v>
      </c>
      <c r="G123" s="156">
        <v>0.21970246734397678</v>
      </c>
      <c r="H123" s="171">
        <f t="shared" si="2"/>
        <v>0.011834555313565708</v>
      </c>
      <c r="I123" s="188">
        <f>IF(Volume!D123=0,0,Volume!F123/Volume!D123)</f>
        <v>0.24246913580246915</v>
      </c>
      <c r="J123" s="179">
        <v>0.1725584182144997</v>
      </c>
      <c r="K123" s="171">
        <f t="shared" si="3"/>
        <v>0.4051423182441703</v>
      </c>
      <c r="L123" s="60"/>
      <c r="M123" s="6"/>
      <c r="N123" s="59"/>
      <c r="O123" s="3"/>
      <c r="P123" s="3"/>
      <c r="Q123" s="3"/>
      <c r="R123" s="3"/>
      <c r="S123" s="3"/>
      <c r="T123" s="3"/>
      <c r="U123" s="61"/>
      <c r="V123" s="3"/>
      <c r="W123" s="3"/>
      <c r="X123" s="3"/>
      <c r="Y123" s="3"/>
      <c r="Z123" s="3"/>
      <c r="AA123" s="2"/>
      <c r="AB123" s="78"/>
      <c r="AC123" s="77"/>
    </row>
    <row r="124" spans="1:27" s="7" customFormat="1" ht="15">
      <c r="A124" s="180" t="s">
        <v>302</v>
      </c>
      <c r="B124" s="191">
        <f>'Open Int.'!E124</f>
        <v>8000</v>
      </c>
      <c r="C124" s="192">
        <f>'Open Int.'!F124</f>
        <v>0</v>
      </c>
      <c r="D124" s="193">
        <f>'Open Int.'!H124</f>
        <v>0</v>
      </c>
      <c r="E124" s="335">
        <f>'Open Int.'!I124</f>
        <v>0</v>
      </c>
      <c r="F124" s="194">
        <f>IF('Open Int.'!E124=0,0,'Open Int.'!H124/'Open Int.'!E124)</f>
        <v>0</v>
      </c>
      <c r="G124" s="156">
        <v>0</v>
      </c>
      <c r="H124" s="171">
        <f t="shared" si="2"/>
        <v>0</v>
      </c>
      <c r="I124" s="188">
        <f>IF(Volume!D124=0,0,Volume!F124/Volume!D124)</f>
        <v>0</v>
      </c>
      <c r="J124" s="179">
        <v>0</v>
      </c>
      <c r="K124" s="171">
        <f t="shared" si="3"/>
        <v>0</v>
      </c>
      <c r="L124" s="60"/>
      <c r="M124" s="6"/>
      <c r="N124" s="59"/>
      <c r="O124" s="3"/>
      <c r="P124" s="3"/>
      <c r="Q124" s="3"/>
      <c r="R124" s="3"/>
      <c r="S124" s="3"/>
      <c r="T124" s="3"/>
      <c r="U124" s="61"/>
      <c r="V124" s="3"/>
      <c r="W124" s="3"/>
      <c r="X124" s="3"/>
      <c r="Y124" s="3"/>
      <c r="Z124" s="3"/>
      <c r="AA124" s="2"/>
    </row>
    <row r="125" spans="1:29" s="58" customFormat="1" ht="15">
      <c r="A125" s="180" t="s">
        <v>217</v>
      </c>
      <c r="B125" s="191">
        <f>'Open Int.'!E125</f>
        <v>5989800</v>
      </c>
      <c r="C125" s="192">
        <f>'Open Int.'!F125</f>
        <v>77050</v>
      </c>
      <c r="D125" s="193">
        <f>'Open Int.'!H125</f>
        <v>1055250</v>
      </c>
      <c r="E125" s="335">
        <f>'Open Int.'!I125</f>
        <v>-30150</v>
      </c>
      <c r="F125" s="194">
        <f>IF('Open Int.'!E125=0,0,'Open Int.'!H125/'Open Int.'!E125)</f>
        <v>0.1761744966442953</v>
      </c>
      <c r="G125" s="156">
        <v>0.18356940509915015</v>
      </c>
      <c r="H125" s="171">
        <f t="shared" si="2"/>
        <v>-0.040283992045737085</v>
      </c>
      <c r="I125" s="188">
        <f>IF(Volume!D125=0,0,Volume!F125/Volume!D125)</f>
        <v>0.17733990147783252</v>
      </c>
      <c r="J125" s="179">
        <v>0.21621621621621623</v>
      </c>
      <c r="K125" s="171">
        <f t="shared" si="3"/>
        <v>-0.17980295566502466</v>
      </c>
      <c r="L125" s="60"/>
      <c r="M125" s="6"/>
      <c r="N125" s="59"/>
      <c r="O125" s="3"/>
      <c r="P125" s="3"/>
      <c r="Q125" s="3"/>
      <c r="R125" s="3"/>
      <c r="S125" s="3"/>
      <c r="T125" s="3"/>
      <c r="U125" s="61"/>
      <c r="V125" s="3"/>
      <c r="W125" s="3"/>
      <c r="X125" s="3"/>
      <c r="Y125" s="3"/>
      <c r="Z125" s="3"/>
      <c r="AA125" s="2"/>
      <c r="AB125" s="78"/>
      <c r="AC125" s="77"/>
    </row>
    <row r="126" spans="1:29" s="58" customFormat="1" ht="15">
      <c r="A126" s="180" t="s">
        <v>236</v>
      </c>
      <c r="B126" s="191">
        <f>'Open Int.'!E126</f>
        <v>4695300</v>
      </c>
      <c r="C126" s="192">
        <f>'Open Int.'!F126</f>
        <v>413100</v>
      </c>
      <c r="D126" s="193">
        <f>'Open Int.'!H126</f>
        <v>2424600</v>
      </c>
      <c r="E126" s="335">
        <f>'Open Int.'!I126</f>
        <v>-221400</v>
      </c>
      <c r="F126" s="194">
        <f>IF('Open Int.'!E126=0,0,'Open Int.'!H126/'Open Int.'!E126)</f>
        <v>0.5163887291546866</v>
      </c>
      <c r="G126" s="156">
        <v>0.617906683480454</v>
      </c>
      <c r="H126" s="171">
        <f t="shared" si="2"/>
        <v>-0.16429334240884394</v>
      </c>
      <c r="I126" s="188">
        <f>IF(Volume!D126=0,0,Volume!F126/Volume!D126)</f>
        <v>0.4279835390946502</v>
      </c>
      <c r="J126" s="179">
        <v>0.3734542456718879</v>
      </c>
      <c r="K126" s="171">
        <f t="shared" si="3"/>
        <v>0.14601331770819131</v>
      </c>
      <c r="L126" s="60"/>
      <c r="M126" s="6"/>
      <c r="N126" s="59"/>
      <c r="O126" s="3"/>
      <c r="P126" s="3"/>
      <c r="Q126" s="3"/>
      <c r="R126" s="3"/>
      <c r="S126" s="3"/>
      <c r="T126" s="3"/>
      <c r="U126" s="61"/>
      <c r="V126" s="3"/>
      <c r="W126" s="3"/>
      <c r="X126" s="3"/>
      <c r="Y126" s="3"/>
      <c r="Z126" s="3"/>
      <c r="AA126" s="2"/>
      <c r="AB126" s="78"/>
      <c r="AC126" s="77"/>
    </row>
    <row r="127" spans="1:29" s="58" customFormat="1" ht="15">
      <c r="A127" s="180" t="s">
        <v>204</v>
      </c>
      <c r="B127" s="191">
        <f>'Open Int.'!E127</f>
        <v>1289400</v>
      </c>
      <c r="C127" s="192">
        <f>'Open Int.'!F127</f>
        <v>272400</v>
      </c>
      <c r="D127" s="193">
        <f>'Open Int.'!H127</f>
        <v>246000</v>
      </c>
      <c r="E127" s="335">
        <f>'Open Int.'!I127</f>
        <v>4800</v>
      </c>
      <c r="F127" s="194">
        <f>IF('Open Int.'!E127=0,0,'Open Int.'!H127/'Open Int.'!E127)</f>
        <v>0.19078641228478363</v>
      </c>
      <c r="G127" s="156">
        <v>0.23716814159292035</v>
      </c>
      <c r="H127" s="171">
        <f t="shared" si="2"/>
        <v>-0.19556475417236752</v>
      </c>
      <c r="I127" s="188">
        <f>IF(Volume!D127=0,0,Volume!F127/Volume!D127)</f>
        <v>0.16156670746634028</v>
      </c>
      <c r="J127" s="179">
        <v>0.22695035460992907</v>
      </c>
      <c r="K127" s="171">
        <f t="shared" si="3"/>
        <v>-0.28809669522643816</v>
      </c>
      <c r="L127" s="60"/>
      <c r="M127" s="6"/>
      <c r="N127" s="59"/>
      <c r="O127" s="3"/>
      <c r="P127" s="3"/>
      <c r="Q127" s="3"/>
      <c r="R127" s="3"/>
      <c r="S127" s="3"/>
      <c r="T127" s="3"/>
      <c r="U127" s="61"/>
      <c r="V127" s="3"/>
      <c r="W127" s="3"/>
      <c r="X127" s="3"/>
      <c r="Y127" s="3"/>
      <c r="Z127" s="3"/>
      <c r="AA127" s="2"/>
      <c r="AB127" s="78"/>
      <c r="AC127" s="77"/>
    </row>
    <row r="128" spans="1:27" s="7" customFormat="1" ht="15">
      <c r="A128" s="180" t="s">
        <v>205</v>
      </c>
      <c r="B128" s="191">
        <f>'Open Int.'!E128</f>
        <v>999500</v>
      </c>
      <c r="C128" s="192">
        <f>'Open Int.'!F128</f>
        <v>64000</v>
      </c>
      <c r="D128" s="193">
        <f>'Open Int.'!H128</f>
        <v>274500</v>
      </c>
      <c r="E128" s="335">
        <f>'Open Int.'!I128</f>
        <v>11500</v>
      </c>
      <c r="F128" s="194">
        <f>IF('Open Int.'!E128=0,0,'Open Int.'!H128/'Open Int.'!E128)</f>
        <v>0.27463731865932967</v>
      </c>
      <c r="G128" s="156">
        <v>0.2811330839123463</v>
      </c>
      <c r="H128" s="171">
        <f t="shared" si="2"/>
        <v>-0.023105659293525007</v>
      </c>
      <c r="I128" s="188">
        <f>IF(Volume!D128=0,0,Volume!F128/Volume!D128)</f>
        <v>0.2144638403990025</v>
      </c>
      <c r="J128" s="179">
        <v>0.2035306334371755</v>
      </c>
      <c r="K128" s="171">
        <f t="shared" si="3"/>
        <v>0.05371774645020092</v>
      </c>
      <c r="L128" s="60"/>
      <c r="M128" s="6"/>
      <c r="N128" s="59"/>
      <c r="O128" s="3"/>
      <c r="P128" s="3"/>
      <c r="Q128" s="3"/>
      <c r="R128" s="3"/>
      <c r="S128" s="3"/>
      <c r="T128" s="3"/>
      <c r="U128" s="61"/>
      <c r="V128" s="3"/>
      <c r="W128" s="3"/>
      <c r="X128" s="3"/>
      <c r="Y128" s="3"/>
      <c r="Z128" s="3"/>
      <c r="AA128" s="2"/>
    </row>
    <row r="129" spans="1:27" s="7" customFormat="1" ht="15">
      <c r="A129" s="180" t="s">
        <v>37</v>
      </c>
      <c r="B129" s="191">
        <f>'Open Int.'!E129</f>
        <v>166400</v>
      </c>
      <c r="C129" s="192">
        <f>'Open Int.'!F129</f>
        <v>52800</v>
      </c>
      <c r="D129" s="193">
        <f>'Open Int.'!H129</f>
        <v>17600</v>
      </c>
      <c r="E129" s="335">
        <f>'Open Int.'!I129</f>
        <v>9600</v>
      </c>
      <c r="F129" s="194">
        <f>IF('Open Int.'!E129=0,0,'Open Int.'!H129/'Open Int.'!E129)</f>
        <v>0.10576923076923077</v>
      </c>
      <c r="G129" s="156">
        <v>0.07042253521126761</v>
      </c>
      <c r="H129" s="171">
        <f t="shared" si="2"/>
        <v>0.5019230769230768</v>
      </c>
      <c r="I129" s="188">
        <f>IF(Volume!D129=0,0,Volume!F129/Volume!D129)</f>
        <v>0.10377358490566038</v>
      </c>
      <c r="J129" s="179">
        <v>0.021164021164021163</v>
      </c>
      <c r="K129" s="171">
        <f t="shared" si="3"/>
        <v>3.903301886792453</v>
      </c>
      <c r="L129" s="60"/>
      <c r="M129" s="6"/>
      <c r="N129" s="59"/>
      <c r="O129" s="3"/>
      <c r="P129" s="3"/>
      <c r="Q129" s="3"/>
      <c r="R129" s="3"/>
      <c r="S129" s="3"/>
      <c r="T129" s="3"/>
      <c r="U129" s="61"/>
      <c r="V129" s="3"/>
      <c r="W129" s="3"/>
      <c r="X129" s="3"/>
      <c r="Y129" s="3"/>
      <c r="Z129" s="3"/>
      <c r="AA129" s="2"/>
    </row>
    <row r="130" spans="1:29" s="58" customFormat="1" ht="15">
      <c r="A130" s="180" t="s">
        <v>303</v>
      </c>
      <c r="B130" s="191">
        <f>'Open Int.'!E130</f>
        <v>11850</v>
      </c>
      <c r="C130" s="192">
        <f>'Open Int.'!F130</f>
        <v>600</v>
      </c>
      <c r="D130" s="193">
        <f>'Open Int.'!H130</f>
        <v>1500</v>
      </c>
      <c r="E130" s="335">
        <f>'Open Int.'!I130</f>
        <v>300</v>
      </c>
      <c r="F130" s="194">
        <f>IF('Open Int.'!E130=0,0,'Open Int.'!H130/'Open Int.'!E130)</f>
        <v>0.12658227848101267</v>
      </c>
      <c r="G130" s="156">
        <v>0.10666666666666667</v>
      </c>
      <c r="H130" s="171">
        <f t="shared" si="2"/>
        <v>0.18670886075949367</v>
      </c>
      <c r="I130" s="188">
        <f>IF(Volume!D130=0,0,Volume!F130/Volume!D130)</f>
        <v>0.2857142857142857</v>
      </c>
      <c r="J130" s="179">
        <v>0.28</v>
      </c>
      <c r="K130" s="171">
        <f t="shared" si="3"/>
        <v>0.020408163265305968</v>
      </c>
      <c r="L130" s="60"/>
      <c r="M130" s="6"/>
      <c r="N130" s="59"/>
      <c r="O130" s="3"/>
      <c r="P130" s="3"/>
      <c r="Q130" s="3"/>
      <c r="R130" s="3"/>
      <c r="S130" s="3"/>
      <c r="T130" s="3"/>
      <c r="U130" s="61"/>
      <c r="V130" s="3"/>
      <c r="W130" s="3"/>
      <c r="X130" s="3"/>
      <c r="Y130" s="3"/>
      <c r="Z130" s="3"/>
      <c r="AA130" s="2"/>
      <c r="AB130" s="78"/>
      <c r="AC130" s="77"/>
    </row>
    <row r="131" spans="1:27" s="7" customFormat="1" ht="15">
      <c r="A131" s="180" t="s">
        <v>229</v>
      </c>
      <c r="B131" s="191">
        <f>'Open Int.'!E131</f>
        <v>78000</v>
      </c>
      <c r="C131" s="192">
        <f>'Open Int.'!F131</f>
        <v>7125</v>
      </c>
      <c r="D131" s="193">
        <f>'Open Int.'!H131</f>
        <v>3000</v>
      </c>
      <c r="E131" s="335">
        <f>'Open Int.'!I131</f>
        <v>750</v>
      </c>
      <c r="F131" s="194">
        <f>IF('Open Int.'!E131=0,0,'Open Int.'!H131/'Open Int.'!E131)</f>
        <v>0.038461538461538464</v>
      </c>
      <c r="G131" s="156">
        <v>0.031746031746031744</v>
      </c>
      <c r="H131" s="171">
        <f t="shared" si="2"/>
        <v>0.21153846153846168</v>
      </c>
      <c r="I131" s="188">
        <f>IF(Volume!D131=0,0,Volume!F131/Volume!D131)</f>
        <v>0.05128205128205128</v>
      </c>
      <c r="J131" s="179">
        <v>0.028169014084507043</v>
      </c>
      <c r="K131" s="171">
        <f t="shared" si="3"/>
        <v>0.8205128205128204</v>
      </c>
      <c r="L131" s="60"/>
      <c r="M131" s="6"/>
      <c r="N131" s="59"/>
      <c r="O131" s="3"/>
      <c r="P131" s="3"/>
      <c r="Q131" s="3"/>
      <c r="R131" s="3"/>
      <c r="S131" s="3"/>
      <c r="T131" s="3"/>
      <c r="U131" s="61"/>
      <c r="V131" s="3"/>
      <c r="W131" s="3"/>
      <c r="X131" s="3"/>
      <c r="Y131" s="3"/>
      <c r="Z131" s="3"/>
      <c r="AA131" s="2"/>
    </row>
    <row r="132" spans="1:29" s="58" customFormat="1" ht="15">
      <c r="A132" s="180" t="s">
        <v>278</v>
      </c>
      <c r="B132" s="191">
        <f>'Open Int.'!E132</f>
        <v>4200</v>
      </c>
      <c r="C132" s="192">
        <f>'Open Int.'!F132</f>
        <v>350</v>
      </c>
      <c r="D132" s="193">
        <f>'Open Int.'!H132</f>
        <v>3150</v>
      </c>
      <c r="E132" s="335">
        <f>'Open Int.'!I132</f>
        <v>2450</v>
      </c>
      <c r="F132" s="194">
        <f>IF('Open Int.'!E132=0,0,'Open Int.'!H132/'Open Int.'!E132)</f>
        <v>0.75</v>
      </c>
      <c r="G132" s="156">
        <v>0.18181818181818182</v>
      </c>
      <c r="H132" s="171">
        <f t="shared" si="2"/>
        <v>3.1249999999999996</v>
      </c>
      <c r="I132" s="188">
        <f>IF(Volume!D132=0,0,Volume!F132/Volume!D132)</f>
        <v>3.5</v>
      </c>
      <c r="J132" s="179">
        <v>0</v>
      </c>
      <c r="K132" s="171">
        <f t="shared" si="3"/>
        <v>0</v>
      </c>
      <c r="L132" s="60"/>
      <c r="M132" s="6"/>
      <c r="N132" s="59"/>
      <c r="O132" s="3"/>
      <c r="P132" s="3"/>
      <c r="Q132" s="3"/>
      <c r="R132" s="3"/>
      <c r="S132" s="3"/>
      <c r="T132" s="3"/>
      <c r="U132" s="61"/>
      <c r="V132" s="3"/>
      <c r="W132" s="3"/>
      <c r="X132" s="3"/>
      <c r="Y132" s="3"/>
      <c r="Z132" s="3"/>
      <c r="AA132" s="2"/>
      <c r="AB132" s="78"/>
      <c r="AC132" s="77"/>
    </row>
    <row r="133" spans="1:27" s="7" customFormat="1" ht="15">
      <c r="A133" s="180" t="s">
        <v>180</v>
      </c>
      <c r="B133" s="191">
        <f>'Open Int.'!E133</f>
        <v>247500</v>
      </c>
      <c r="C133" s="192">
        <f>'Open Int.'!F133</f>
        <v>-1500</v>
      </c>
      <c r="D133" s="193">
        <f>'Open Int.'!H133</f>
        <v>25500</v>
      </c>
      <c r="E133" s="335">
        <f>'Open Int.'!I133</f>
        <v>0</v>
      </c>
      <c r="F133" s="194">
        <f>IF('Open Int.'!E133=0,0,'Open Int.'!H133/'Open Int.'!E133)</f>
        <v>0.10303030303030303</v>
      </c>
      <c r="G133" s="156">
        <v>0.10240963855421686</v>
      </c>
      <c r="H133" s="171">
        <f aca="true" t="shared" si="4" ref="H133:H158">IF(G133=0,0,(F133-G133)/G133)</f>
        <v>0.0060606060606060675</v>
      </c>
      <c r="I133" s="188">
        <f>IF(Volume!D133=0,0,Volume!F133/Volume!D133)</f>
        <v>0</v>
      </c>
      <c r="J133" s="179">
        <v>0.5</v>
      </c>
      <c r="K133" s="171">
        <f aca="true" t="shared" si="5" ref="K133:K158">IF(J133=0,0,(I133-J133)/J133)</f>
        <v>-1</v>
      </c>
      <c r="L133" s="60"/>
      <c r="M133" s="6"/>
      <c r="N133" s="59"/>
      <c r="O133" s="3"/>
      <c r="P133" s="3"/>
      <c r="Q133" s="3"/>
      <c r="R133" s="3"/>
      <c r="S133" s="3"/>
      <c r="T133" s="3"/>
      <c r="U133" s="61"/>
      <c r="V133" s="3"/>
      <c r="W133" s="3"/>
      <c r="X133" s="3"/>
      <c r="Y133" s="3"/>
      <c r="Z133" s="3"/>
      <c r="AA133" s="2"/>
    </row>
    <row r="134" spans="1:27" s="7" customFormat="1" ht="15">
      <c r="A134" s="180" t="s">
        <v>181</v>
      </c>
      <c r="B134" s="191">
        <f>'Open Int.'!E134</f>
        <v>0</v>
      </c>
      <c r="C134" s="192">
        <f>'Open Int.'!F134</f>
        <v>0</v>
      </c>
      <c r="D134" s="193">
        <f>'Open Int.'!H134</f>
        <v>0</v>
      </c>
      <c r="E134" s="335">
        <f>'Open Int.'!I134</f>
        <v>0</v>
      </c>
      <c r="F134" s="194">
        <f>IF('Open Int.'!E134=0,0,'Open Int.'!H134/'Open Int.'!E134)</f>
        <v>0</v>
      </c>
      <c r="G134" s="156">
        <v>0</v>
      </c>
      <c r="H134" s="171">
        <f t="shared" si="4"/>
        <v>0</v>
      </c>
      <c r="I134" s="188">
        <f>IF(Volume!D134=0,0,Volume!F134/Volume!D134)</f>
        <v>0</v>
      </c>
      <c r="J134" s="179">
        <v>0</v>
      </c>
      <c r="K134" s="171">
        <f t="shared" si="5"/>
        <v>0</v>
      </c>
      <c r="L134" s="60"/>
      <c r="M134" s="6"/>
      <c r="N134" s="59"/>
      <c r="O134" s="3"/>
      <c r="P134" s="3"/>
      <c r="Q134" s="3"/>
      <c r="R134" s="3"/>
      <c r="S134" s="3"/>
      <c r="T134" s="3"/>
      <c r="U134" s="61"/>
      <c r="V134" s="3"/>
      <c r="W134" s="3"/>
      <c r="X134" s="3"/>
      <c r="Y134" s="3"/>
      <c r="Z134" s="3"/>
      <c r="AA134" s="2"/>
    </row>
    <row r="135" spans="1:27" s="7" customFormat="1" ht="15">
      <c r="A135" s="180" t="s">
        <v>150</v>
      </c>
      <c r="B135" s="191">
        <f>'Open Int.'!E135</f>
        <v>205625</v>
      </c>
      <c r="C135" s="192">
        <f>'Open Int.'!F135</f>
        <v>15750</v>
      </c>
      <c r="D135" s="193">
        <f>'Open Int.'!H135</f>
        <v>35000</v>
      </c>
      <c r="E135" s="335">
        <f>'Open Int.'!I135</f>
        <v>8750</v>
      </c>
      <c r="F135" s="194">
        <f>IF('Open Int.'!E135=0,0,'Open Int.'!H135/'Open Int.'!E135)</f>
        <v>0.1702127659574468</v>
      </c>
      <c r="G135" s="156">
        <v>0.1382488479262673</v>
      </c>
      <c r="H135" s="171">
        <f t="shared" si="4"/>
        <v>0.2312056737588651</v>
      </c>
      <c r="I135" s="188">
        <f>IF(Volume!D135=0,0,Volume!F135/Volume!D135)</f>
        <v>0.28</v>
      </c>
      <c r="J135" s="179">
        <v>0.09090909090909091</v>
      </c>
      <c r="K135" s="171">
        <f t="shared" si="5"/>
        <v>2.08</v>
      </c>
      <c r="L135" s="60"/>
      <c r="M135" s="6"/>
      <c r="N135" s="59"/>
      <c r="O135" s="3"/>
      <c r="P135" s="3"/>
      <c r="Q135" s="3"/>
      <c r="R135" s="3"/>
      <c r="S135" s="3"/>
      <c r="T135" s="3"/>
      <c r="U135" s="61"/>
      <c r="V135" s="3"/>
      <c r="W135" s="3"/>
      <c r="X135" s="3"/>
      <c r="Y135" s="3"/>
      <c r="Z135" s="3"/>
      <c r="AA135" s="2"/>
    </row>
    <row r="136" spans="1:27" s="7" customFormat="1" ht="15">
      <c r="A136" s="180" t="s">
        <v>151</v>
      </c>
      <c r="B136" s="191">
        <f>'Open Int.'!E136</f>
        <v>0</v>
      </c>
      <c r="C136" s="192">
        <f>'Open Int.'!F136</f>
        <v>0</v>
      </c>
      <c r="D136" s="193">
        <f>'Open Int.'!H136</f>
        <v>0</v>
      </c>
      <c r="E136" s="335">
        <f>'Open Int.'!I136</f>
        <v>0</v>
      </c>
      <c r="F136" s="194">
        <f>IF('Open Int.'!E136=0,0,'Open Int.'!H136/'Open Int.'!E136)</f>
        <v>0</v>
      </c>
      <c r="G136" s="156">
        <v>0</v>
      </c>
      <c r="H136" s="171">
        <f t="shared" si="4"/>
        <v>0</v>
      </c>
      <c r="I136" s="188">
        <f>IF(Volume!D136=0,0,Volume!F136/Volume!D136)</f>
        <v>0</v>
      </c>
      <c r="J136" s="179">
        <v>0</v>
      </c>
      <c r="K136" s="171">
        <f t="shared" si="5"/>
        <v>0</v>
      </c>
      <c r="L136" s="60"/>
      <c r="M136" s="6"/>
      <c r="N136" s="59"/>
      <c r="O136" s="3"/>
      <c r="P136" s="3"/>
      <c r="Q136" s="3"/>
      <c r="R136" s="3"/>
      <c r="S136" s="3"/>
      <c r="T136" s="3"/>
      <c r="U136" s="61"/>
      <c r="V136" s="3"/>
      <c r="W136" s="3"/>
      <c r="X136" s="3"/>
      <c r="Y136" s="3"/>
      <c r="Z136" s="3"/>
      <c r="AA136" s="2"/>
    </row>
    <row r="137" spans="1:27" s="7" customFormat="1" ht="15">
      <c r="A137" s="180" t="s">
        <v>215</v>
      </c>
      <c r="B137" s="191">
        <f>'Open Int.'!E137</f>
        <v>750</v>
      </c>
      <c r="C137" s="192">
        <f>'Open Int.'!F137</f>
        <v>250</v>
      </c>
      <c r="D137" s="193">
        <f>'Open Int.'!H137</f>
        <v>0</v>
      </c>
      <c r="E137" s="335">
        <f>'Open Int.'!I137</f>
        <v>0</v>
      </c>
      <c r="F137" s="194">
        <f>IF('Open Int.'!E137=0,0,'Open Int.'!H137/'Open Int.'!E137)</f>
        <v>0</v>
      </c>
      <c r="G137" s="156">
        <v>0</v>
      </c>
      <c r="H137" s="171">
        <f t="shared" si="4"/>
        <v>0</v>
      </c>
      <c r="I137" s="188">
        <f>IF(Volume!D137=0,0,Volume!F137/Volume!D137)</f>
        <v>0</v>
      </c>
      <c r="J137" s="179">
        <v>0</v>
      </c>
      <c r="K137" s="171">
        <f t="shared" si="5"/>
        <v>0</v>
      </c>
      <c r="L137" s="60"/>
      <c r="M137" s="6"/>
      <c r="N137" s="59"/>
      <c r="O137" s="3"/>
      <c r="P137" s="3"/>
      <c r="Q137" s="3"/>
      <c r="R137" s="3"/>
      <c r="S137" s="3"/>
      <c r="T137" s="3"/>
      <c r="U137" s="61"/>
      <c r="V137" s="3"/>
      <c r="W137" s="3"/>
      <c r="X137" s="3"/>
      <c r="Y137" s="3"/>
      <c r="Z137" s="3"/>
      <c r="AA137" s="2"/>
    </row>
    <row r="138" spans="1:29" s="58" customFormat="1" ht="15">
      <c r="A138" s="180" t="s">
        <v>230</v>
      </c>
      <c r="B138" s="191">
        <f>'Open Int.'!E138</f>
        <v>31000</v>
      </c>
      <c r="C138" s="192">
        <f>'Open Int.'!F138</f>
        <v>-400</v>
      </c>
      <c r="D138" s="193">
        <f>'Open Int.'!H138</f>
        <v>4200</v>
      </c>
      <c r="E138" s="335">
        <f>'Open Int.'!I138</f>
        <v>0</v>
      </c>
      <c r="F138" s="194">
        <f>IF('Open Int.'!E138=0,0,'Open Int.'!H138/'Open Int.'!E138)</f>
        <v>0.13548387096774195</v>
      </c>
      <c r="G138" s="156">
        <v>0.1337579617834395</v>
      </c>
      <c r="H138" s="171">
        <f t="shared" si="4"/>
        <v>0.012903225806451724</v>
      </c>
      <c r="I138" s="188">
        <f>IF(Volume!D138=0,0,Volume!F138/Volume!D138)</f>
        <v>0.2</v>
      </c>
      <c r="J138" s="179">
        <v>0</v>
      </c>
      <c r="K138" s="171">
        <f t="shared" si="5"/>
        <v>0</v>
      </c>
      <c r="L138" s="60"/>
      <c r="M138" s="6"/>
      <c r="N138" s="59"/>
      <c r="O138" s="3"/>
      <c r="P138" s="3"/>
      <c r="Q138" s="3"/>
      <c r="R138" s="3"/>
      <c r="S138" s="3"/>
      <c r="T138" s="3"/>
      <c r="U138" s="61"/>
      <c r="V138" s="3"/>
      <c r="W138" s="3"/>
      <c r="X138" s="3"/>
      <c r="Y138" s="3"/>
      <c r="Z138" s="3"/>
      <c r="AA138" s="2"/>
      <c r="AB138" s="78"/>
      <c r="AC138" s="77"/>
    </row>
    <row r="139" spans="1:27" s="7" customFormat="1" ht="15">
      <c r="A139" s="180" t="s">
        <v>91</v>
      </c>
      <c r="B139" s="191">
        <f>'Open Int.'!E139</f>
        <v>2280000</v>
      </c>
      <c r="C139" s="192">
        <f>'Open Int.'!F139</f>
        <v>273600</v>
      </c>
      <c r="D139" s="193">
        <f>'Open Int.'!H139</f>
        <v>372400</v>
      </c>
      <c r="E139" s="335">
        <f>'Open Int.'!I139</f>
        <v>197600</v>
      </c>
      <c r="F139" s="194">
        <f>IF('Open Int.'!E139=0,0,'Open Int.'!H139/'Open Int.'!E139)</f>
        <v>0.16333333333333333</v>
      </c>
      <c r="G139" s="156">
        <v>0.08712121212121213</v>
      </c>
      <c r="H139" s="171">
        <f t="shared" si="4"/>
        <v>0.874782608695652</v>
      </c>
      <c r="I139" s="188">
        <f>IF(Volume!D139=0,0,Volume!F139/Volume!D139)</f>
        <v>0.1360544217687075</v>
      </c>
      <c r="J139" s="179">
        <v>0.07692307692307693</v>
      </c>
      <c r="K139" s="171">
        <f t="shared" si="5"/>
        <v>0.7687074829931974</v>
      </c>
      <c r="L139" s="60"/>
      <c r="M139" s="6"/>
      <c r="N139" s="59"/>
      <c r="O139" s="3"/>
      <c r="P139" s="3"/>
      <c r="Q139" s="3"/>
      <c r="R139" s="3"/>
      <c r="S139" s="3"/>
      <c r="T139" s="3"/>
      <c r="U139" s="61"/>
      <c r="V139" s="3"/>
      <c r="W139" s="3"/>
      <c r="X139" s="3"/>
      <c r="Y139" s="3"/>
      <c r="Z139" s="3"/>
      <c r="AA139" s="2"/>
    </row>
    <row r="140" spans="1:27" s="7" customFormat="1" ht="15">
      <c r="A140" s="180" t="s">
        <v>152</v>
      </c>
      <c r="B140" s="191">
        <f>'Open Int.'!E140</f>
        <v>103950</v>
      </c>
      <c r="C140" s="192">
        <f>'Open Int.'!F140</f>
        <v>4050</v>
      </c>
      <c r="D140" s="193">
        <f>'Open Int.'!H140</f>
        <v>18900</v>
      </c>
      <c r="E140" s="335">
        <f>'Open Int.'!I140</f>
        <v>0</v>
      </c>
      <c r="F140" s="194">
        <f>IF('Open Int.'!E140=0,0,'Open Int.'!H140/'Open Int.'!E140)</f>
        <v>0.18181818181818182</v>
      </c>
      <c r="G140" s="156">
        <v>0.1891891891891892</v>
      </c>
      <c r="H140" s="171">
        <f t="shared" si="4"/>
        <v>-0.03896103896103899</v>
      </c>
      <c r="I140" s="188">
        <f>IF(Volume!D140=0,0,Volume!F140/Volume!D140)</f>
        <v>0.18181818181818182</v>
      </c>
      <c r="J140" s="179">
        <v>0.25</v>
      </c>
      <c r="K140" s="171">
        <f t="shared" si="5"/>
        <v>-0.2727272727272727</v>
      </c>
      <c r="L140" s="60"/>
      <c r="M140" s="6"/>
      <c r="N140" s="59"/>
      <c r="O140" s="3"/>
      <c r="P140" s="3"/>
      <c r="Q140" s="3"/>
      <c r="R140" s="3"/>
      <c r="S140" s="3"/>
      <c r="T140" s="3"/>
      <c r="U140" s="61"/>
      <c r="V140" s="3"/>
      <c r="W140" s="3"/>
      <c r="X140" s="3"/>
      <c r="Y140" s="3"/>
      <c r="Z140" s="3"/>
      <c r="AA140" s="2"/>
    </row>
    <row r="141" spans="1:29" s="58" customFormat="1" ht="15">
      <c r="A141" s="180" t="s">
        <v>208</v>
      </c>
      <c r="B141" s="191">
        <f>'Open Int.'!E141</f>
        <v>129780</v>
      </c>
      <c r="C141" s="192">
        <f>'Open Int.'!F141</f>
        <v>5356</v>
      </c>
      <c r="D141" s="193">
        <f>'Open Int.'!H141</f>
        <v>24308</v>
      </c>
      <c r="E141" s="335">
        <f>'Open Int.'!I141</f>
        <v>-1236</v>
      </c>
      <c r="F141" s="194">
        <f>IF('Open Int.'!E141=0,0,'Open Int.'!H141/'Open Int.'!E141)</f>
        <v>0.1873015873015873</v>
      </c>
      <c r="G141" s="156">
        <v>0.2052980132450331</v>
      </c>
      <c r="H141" s="171">
        <f t="shared" si="4"/>
        <v>-0.08766001024065537</v>
      </c>
      <c r="I141" s="188">
        <f>IF(Volume!D141=0,0,Volume!F141/Volume!D141)</f>
        <v>0.36904761904761907</v>
      </c>
      <c r="J141" s="179">
        <v>0.26666666666666666</v>
      </c>
      <c r="K141" s="171">
        <f t="shared" si="5"/>
        <v>0.3839285714285715</v>
      </c>
      <c r="L141" s="60"/>
      <c r="M141" s="6"/>
      <c r="N141" s="59"/>
      <c r="O141" s="3"/>
      <c r="P141" s="3"/>
      <c r="Q141" s="3"/>
      <c r="R141" s="3"/>
      <c r="S141" s="3"/>
      <c r="T141" s="3"/>
      <c r="U141" s="61"/>
      <c r="V141" s="3"/>
      <c r="W141" s="3"/>
      <c r="X141" s="3"/>
      <c r="Y141" s="3"/>
      <c r="Z141" s="3"/>
      <c r="AA141" s="2"/>
      <c r="AB141" s="78"/>
      <c r="AC141" s="77"/>
    </row>
    <row r="142" spans="1:27" s="7" customFormat="1" ht="15">
      <c r="A142" s="180" t="s">
        <v>231</v>
      </c>
      <c r="B142" s="191">
        <f>'Open Int.'!E142</f>
        <v>18400</v>
      </c>
      <c r="C142" s="192">
        <f>'Open Int.'!F142</f>
        <v>800</v>
      </c>
      <c r="D142" s="193">
        <f>'Open Int.'!H142</f>
        <v>0</v>
      </c>
      <c r="E142" s="335">
        <f>'Open Int.'!I142</f>
        <v>0</v>
      </c>
      <c r="F142" s="194">
        <f>IF('Open Int.'!E142=0,0,'Open Int.'!H142/'Open Int.'!E142)</f>
        <v>0</v>
      </c>
      <c r="G142" s="156">
        <v>0</v>
      </c>
      <c r="H142" s="171">
        <f t="shared" si="4"/>
        <v>0</v>
      </c>
      <c r="I142" s="188">
        <f>IF(Volume!D142=0,0,Volume!F142/Volume!D142)</f>
        <v>0</v>
      </c>
      <c r="J142" s="179">
        <v>0</v>
      </c>
      <c r="K142" s="171">
        <f t="shared" si="5"/>
        <v>0</v>
      </c>
      <c r="L142" s="60"/>
      <c r="M142" s="6"/>
      <c r="N142" s="59"/>
      <c r="O142" s="3"/>
      <c r="P142" s="3"/>
      <c r="Q142" s="3"/>
      <c r="R142" s="3"/>
      <c r="S142" s="3"/>
      <c r="T142" s="3"/>
      <c r="U142" s="61"/>
      <c r="V142" s="3"/>
      <c r="W142" s="3"/>
      <c r="X142" s="3"/>
      <c r="Y142" s="3"/>
      <c r="Z142" s="3"/>
      <c r="AA142" s="2"/>
    </row>
    <row r="143" spans="1:27" s="7" customFormat="1" ht="15">
      <c r="A143" s="180" t="s">
        <v>185</v>
      </c>
      <c r="B143" s="191">
        <f>'Open Int.'!E143</f>
        <v>6285600</v>
      </c>
      <c r="C143" s="192">
        <f>'Open Int.'!F143</f>
        <v>249075</v>
      </c>
      <c r="D143" s="193">
        <f>'Open Int.'!H143</f>
        <v>1384425</v>
      </c>
      <c r="E143" s="335">
        <f>'Open Int.'!I143</f>
        <v>18225</v>
      </c>
      <c r="F143" s="194">
        <f>IF('Open Int.'!E143=0,0,'Open Int.'!H143/'Open Int.'!E143)</f>
        <v>0.22025343642611683</v>
      </c>
      <c r="G143" s="156">
        <v>0.22632226322263221</v>
      </c>
      <c r="H143" s="171">
        <f t="shared" si="4"/>
        <v>-0.026814979269385895</v>
      </c>
      <c r="I143" s="188">
        <f>IF(Volume!D143=0,0,Volume!F143/Volume!D143)</f>
        <v>0.2459526774595268</v>
      </c>
      <c r="J143" s="179">
        <v>0.22870662460567823</v>
      </c>
      <c r="K143" s="171">
        <f t="shared" si="5"/>
        <v>0.07540687937475853</v>
      </c>
      <c r="L143" s="60"/>
      <c r="M143" s="6"/>
      <c r="N143" s="59"/>
      <c r="O143" s="3"/>
      <c r="P143" s="3"/>
      <c r="Q143" s="3"/>
      <c r="R143" s="3"/>
      <c r="S143" s="3"/>
      <c r="T143" s="3"/>
      <c r="U143" s="61"/>
      <c r="V143" s="3"/>
      <c r="W143" s="3"/>
      <c r="X143" s="3"/>
      <c r="Y143" s="3"/>
      <c r="Z143" s="3"/>
      <c r="AA143" s="2"/>
    </row>
    <row r="144" spans="1:29" s="58" customFormat="1" ht="15">
      <c r="A144" s="180" t="s">
        <v>206</v>
      </c>
      <c r="B144" s="191">
        <f>'Open Int.'!E144</f>
        <v>17875</v>
      </c>
      <c r="C144" s="192">
        <f>'Open Int.'!F144</f>
        <v>275</v>
      </c>
      <c r="D144" s="193">
        <f>'Open Int.'!H144</f>
        <v>550</v>
      </c>
      <c r="E144" s="335">
        <f>'Open Int.'!I144</f>
        <v>0</v>
      </c>
      <c r="F144" s="194">
        <f>IF('Open Int.'!E144=0,0,'Open Int.'!H144/'Open Int.'!E144)</f>
        <v>0.03076923076923077</v>
      </c>
      <c r="G144" s="156">
        <v>0.03125</v>
      </c>
      <c r="H144" s="171">
        <f t="shared" si="4"/>
        <v>-0.01538461538461533</v>
      </c>
      <c r="I144" s="188">
        <f>IF(Volume!D144=0,0,Volume!F144/Volume!D144)</f>
        <v>0</v>
      </c>
      <c r="J144" s="179">
        <v>0</v>
      </c>
      <c r="K144" s="171">
        <f t="shared" si="5"/>
        <v>0</v>
      </c>
      <c r="L144" s="60"/>
      <c r="M144" s="6"/>
      <c r="N144" s="59"/>
      <c r="O144" s="3"/>
      <c r="P144" s="3"/>
      <c r="Q144" s="3"/>
      <c r="R144" s="3"/>
      <c r="S144" s="3"/>
      <c r="T144" s="3"/>
      <c r="U144" s="61"/>
      <c r="V144" s="3"/>
      <c r="W144" s="3"/>
      <c r="X144" s="3"/>
      <c r="Y144" s="3"/>
      <c r="Z144" s="3"/>
      <c r="AA144" s="2"/>
      <c r="AB144" s="78"/>
      <c r="AC144" s="77"/>
    </row>
    <row r="145" spans="1:27" s="7" customFormat="1" ht="15">
      <c r="A145" s="180" t="s">
        <v>118</v>
      </c>
      <c r="B145" s="191">
        <f>'Open Int.'!E145</f>
        <v>174250</v>
      </c>
      <c r="C145" s="192">
        <f>'Open Int.'!F145</f>
        <v>13000</v>
      </c>
      <c r="D145" s="193">
        <f>'Open Int.'!H145</f>
        <v>10750</v>
      </c>
      <c r="E145" s="335">
        <f>'Open Int.'!I145</f>
        <v>0</v>
      </c>
      <c r="F145" s="194">
        <f>IF('Open Int.'!E145=0,0,'Open Int.'!H145/'Open Int.'!E145)</f>
        <v>0.06169296987087518</v>
      </c>
      <c r="G145" s="156">
        <v>0.06666666666666667</v>
      </c>
      <c r="H145" s="171">
        <f t="shared" si="4"/>
        <v>-0.07460545193687232</v>
      </c>
      <c r="I145" s="188">
        <f>IF(Volume!D145=0,0,Volume!F145/Volume!D145)</f>
        <v>0.022727272727272728</v>
      </c>
      <c r="J145" s="179">
        <v>0.046153846153846156</v>
      </c>
      <c r="K145" s="171">
        <f t="shared" si="5"/>
        <v>-0.5075757575757576</v>
      </c>
      <c r="L145" s="60"/>
      <c r="M145" s="6"/>
      <c r="N145" s="59"/>
      <c r="O145" s="3"/>
      <c r="P145" s="3"/>
      <c r="Q145" s="3"/>
      <c r="R145" s="3"/>
      <c r="S145" s="3"/>
      <c r="T145" s="3"/>
      <c r="U145" s="61"/>
      <c r="V145" s="3"/>
      <c r="W145" s="3"/>
      <c r="X145" s="3"/>
      <c r="Y145" s="3"/>
      <c r="Z145" s="3"/>
      <c r="AA145" s="2"/>
    </row>
    <row r="146" spans="1:29" s="58" customFormat="1" ht="15">
      <c r="A146" s="180" t="s">
        <v>232</v>
      </c>
      <c r="B146" s="191">
        <f>'Open Int.'!E146</f>
        <v>16029</v>
      </c>
      <c r="C146" s="192">
        <f>'Open Int.'!F146</f>
        <v>0</v>
      </c>
      <c r="D146" s="193">
        <f>'Open Int.'!H146</f>
        <v>411</v>
      </c>
      <c r="E146" s="335">
        <f>'Open Int.'!I146</f>
        <v>0</v>
      </c>
      <c r="F146" s="194">
        <f>IF('Open Int.'!E146=0,0,'Open Int.'!H146/'Open Int.'!E146)</f>
        <v>0.02564102564102564</v>
      </c>
      <c r="G146" s="156">
        <v>0.02564102564102564</v>
      </c>
      <c r="H146" s="171">
        <f t="shared" si="4"/>
        <v>0</v>
      </c>
      <c r="I146" s="188">
        <f>IF(Volume!D146=0,0,Volume!F146/Volume!D146)</f>
        <v>0</v>
      </c>
      <c r="J146" s="179">
        <v>0</v>
      </c>
      <c r="K146" s="171">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80" t="s">
        <v>304</v>
      </c>
      <c r="B147" s="191">
        <f>'Open Int.'!E147</f>
        <v>165550</v>
      </c>
      <c r="C147" s="192">
        <f>'Open Int.'!F147</f>
        <v>0</v>
      </c>
      <c r="D147" s="193">
        <f>'Open Int.'!H147</f>
        <v>7700</v>
      </c>
      <c r="E147" s="335">
        <f>'Open Int.'!I147</f>
        <v>0</v>
      </c>
      <c r="F147" s="194">
        <f>IF('Open Int.'!E147=0,0,'Open Int.'!H147/'Open Int.'!E147)</f>
        <v>0.046511627906976744</v>
      </c>
      <c r="G147" s="156">
        <v>0.046511627906976744</v>
      </c>
      <c r="H147" s="171">
        <f t="shared" si="4"/>
        <v>0</v>
      </c>
      <c r="I147" s="188">
        <f>IF(Volume!D147=0,0,Volume!F147/Volume!D147)</f>
        <v>0</v>
      </c>
      <c r="J147" s="179">
        <v>2</v>
      </c>
      <c r="K147" s="171">
        <f t="shared" si="5"/>
        <v>-1</v>
      </c>
      <c r="L147" s="60"/>
      <c r="M147" s="6"/>
      <c r="N147" s="59"/>
      <c r="O147" s="3"/>
      <c r="P147" s="3"/>
      <c r="Q147" s="3"/>
      <c r="R147" s="3"/>
      <c r="S147" s="3"/>
      <c r="T147" s="3"/>
      <c r="U147" s="61"/>
      <c r="V147" s="3"/>
      <c r="W147" s="3"/>
      <c r="X147" s="3"/>
      <c r="Y147" s="3"/>
      <c r="Z147" s="3"/>
      <c r="AA147" s="2"/>
    </row>
    <row r="148" spans="1:27" s="7" customFormat="1" ht="15">
      <c r="A148" s="180" t="s">
        <v>305</v>
      </c>
      <c r="B148" s="191">
        <f>'Open Int.'!E148</f>
        <v>11233750</v>
      </c>
      <c r="C148" s="192">
        <f>'Open Int.'!F148</f>
        <v>1128600</v>
      </c>
      <c r="D148" s="193">
        <f>'Open Int.'!H148</f>
        <v>2508000</v>
      </c>
      <c r="E148" s="335">
        <f>'Open Int.'!I148</f>
        <v>94050</v>
      </c>
      <c r="F148" s="194">
        <f>IF('Open Int.'!E148=0,0,'Open Int.'!H148/'Open Int.'!E148)</f>
        <v>0.22325581395348837</v>
      </c>
      <c r="G148" s="156">
        <v>0.23888314374353672</v>
      </c>
      <c r="H148" s="171">
        <f t="shared" si="4"/>
        <v>-0.06541830262760502</v>
      </c>
      <c r="I148" s="188">
        <f>IF(Volume!D148=0,0,Volume!F148/Volume!D148)</f>
        <v>0.12158054711246201</v>
      </c>
      <c r="J148" s="179">
        <v>0.16083916083916083</v>
      </c>
      <c r="K148" s="171">
        <f t="shared" si="5"/>
        <v>-0.24408616360512747</v>
      </c>
      <c r="L148" s="60"/>
      <c r="M148" s="6"/>
      <c r="N148" s="59"/>
      <c r="O148" s="3"/>
      <c r="P148" s="3"/>
      <c r="Q148" s="3"/>
      <c r="R148" s="3"/>
      <c r="S148" s="3"/>
      <c r="T148" s="3"/>
      <c r="U148" s="61"/>
      <c r="V148" s="3"/>
      <c r="W148" s="3"/>
      <c r="X148" s="3"/>
      <c r="Y148" s="3"/>
      <c r="Z148" s="3"/>
      <c r="AA148" s="2"/>
    </row>
    <row r="149" spans="1:27" s="7" customFormat="1" ht="15">
      <c r="A149" s="180" t="s">
        <v>173</v>
      </c>
      <c r="B149" s="191">
        <f>'Open Int.'!E149</f>
        <v>976450</v>
      </c>
      <c r="C149" s="192">
        <f>'Open Int.'!F149</f>
        <v>11800</v>
      </c>
      <c r="D149" s="193">
        <f>'Open Int.'!H149</f>
        <v>85550</v>
      </c>
      <c r="E149" s="335">
        <f>'Open Int.'!I149</f>
        <v>0</v>
      </c>
      <c r="F149" s="194">
        <f>IF('Open Int.'!E149=0,0,'Open Int.'!H149/'Open Int.'!E149)</f>
        <v>0.08761329305135952</v>
      </c>
      <c r="G149" s="156">
        <v>0.08868501529051988</v>
      </c>
      <c r="H149" s="171">
        <f t="shared" si="4"/>
        <v>-0.012084592145015042</v>
      </c>
      <c r="I149" s="188">
        <f>IF(Volume!D149=0,0,Volume!F149/Volume!D149)</f>
        <v>0</v>
      </c>
      <c r="J149" s="179">
        <v>0.03225806451612903</v>
      </c>
      <c r="K149" s="171">
        <f t="shared" si="5"/>
        <v>-1</v>
      </c>
      <c r="L149" s="60"/>
      <c r="M149" s="6"/>
      <c r="N149" s="59"/>
      <c r="O149" s="3"/>
      <c r="P149" s="3"/>
      <c r="Q149" s="3"/>
      <c r="R149" s="3"/>
      <c r="S149" s="3"/>
      <c r="T149" s="3"/>
      <c r="U149" s="61"/>
      <c r="V149" s="3"/>
      <c r="W149" s="3"/>
      <c r="X149" s="3"/>
      <c r="Y149" s="3"/>
      <c r="Z149" s="3"/>
      <c r="AA149" s="2"/>
    </row>
    <row r="150" spans="1:29" s="58" customFormat="1" ht="15">
      <c r="A150" s="180" t="s">
        <v>306</v>
      </c>
      <c r="B150" s="191">
        <f>'Open Int.'!E150</f>
        <v>0</v>
      </c>
      <c r="C150" s="192">
        <f>'Open Int.'!F150</f>
        <v>0</v>
      </c>
      <c r="D150" s="193">
        <f>'Open Int.'!H150</f>
        <v>0</v>
      </c>
      <c r="E150" s="335">
        <f>'Open Int.'!I150</f>
        <v>0</v>
      </c>
      <c r="F150" s="194">
        <f>IF('Open Int.'!E150=0,0,'Open Int.'!H150/'Open Int.'!E150)</f>
        <v>0</v>
      </c>
      <c r="G150" s="156">
        <v>0</v>
      </c>
      <c r="H150" s="171">
        <f t="shared" si="4"/>
        <v>0</v>
      </c>
      <c r="I150" s="188">
        <f>IF(Volume!D150=0,0,Volume!F150/Volume!D150)</f>
        <v>0</v>
      </c>
      <c r="J150" s="179">
        <v>0</v>
      </c>
      <c r="K150" s="171">
        <f t="shared" si="5"/>
        <v>0</v>
      </c>
      <c r="L150" s="60"/>
      <c r="M150" s="6"/>
      <c r="N150" s="59"/>
      <c r="O150" s="3"/>
      <c r="P150" s="3"/>
      <c r="Q150" s="3"/>
      <c r="R150" s="3"/>
      <c r="S150" s="3"/>
      <c r="T150" s="3"/>
      <c r="U150" s="61"/>
      <c r="V150" s="3"/>
      <c r="W150" s="3"/>
      <c r="X150" s="3"/>
      <c r="Y150" s="3"/>
      <c r="Z150" s="3"/>
      <c r="AA150" s="2"/>
      <c r="AB150" s="78"/>
      <c r="AC150" s="77"/>
    </row>
    <row r="151" spans="1:29" s="58" customFormat="1" ht="15">
      <c r="A151" s="180" t="s">
        <v>82</v>
      </c>
      <c r="B151" s="191">
        <f>'Open Int.'!E151</f>
        <v>189000</v>
      </c>
      <c r="C151" s="192">
        <f>'Open Int.'!F151</f>
        <v>8400</v>
      </c>
      <c r="D151" s="193">
        <f>'Open Int.'!H151</f>
        <v>25200</v>
      </c>
      <c r="E151" s="335">
        <f>'Open Int.'!I151</f>
        <v>0</v>
      </c>
      <c r="F151" s="194">
        <f>IF('Open Int.'!E151=0,0,'Open Int.'!H151/'Open Int.'!E151)</f>
        <v>0.13333333333333333</v>
      </c>
      <c r="G151" s="156">
        <v>0.13953488372093023</v>
      </c>
      <c r="H151" s="171">
        <f t="shared" si="4"/>
        <v>-0.044444444444444446</v>
      </c>
      <c r="I151" s="188">
        <f>IF(Volume!D151=0,0,Volume!F151/Volume!D151)</f>
        <v>0.16666666666666666</v>
      </c>
      <c r="J151" s="179">
        <v>0</v>
      </c>
      <c r="K151" s="171">
        <f t="shared" si="5"/>
        <v>0</v>
      </c>
      <c r="L151" s="60"/>
      <c r="M151" s="6"/>
      <c r="N151" s="59"/>
      <c r="O151" s="3"/>
      <c r="P151" s="3"/>
      <c r="Q151" s="3"/>
      <c r="R151" s="3"/>
      <c r="S151" s="3"/>
      <c r="T151" s="3"/>
      <c r="U151" s="61"/>
      <c r="V151" s="3"/>
      <c r="W151" s="3"/>
      <c r="X151" s="3"/>
      <c r="Y151" s="3"/>
      <c r="Z151" s="3"/>
      <c r="AA151" s="2"/>
      <c r="AB151" s="78"/>
      <c r="AC151" s="77"/>
    </row>
    <row r="152" spans="1:27" s="7" customFormat="1" ht="15">
      <c r="A152" s="180" t="s">
        <v>153</v>
      </c>
      <c r="B152" s="191">
        <f>'Open Int.'!E152</f>
        <v>11700</v>
      </c>
      <c r="C152" s="192">
        <f>'Open Int.'!F152</f>
        <v>900</v>
      </c>
      <c r="D152" s="193">
        <f>'Open Int.'!H152</f>
        <v>900</v>
      </c>
      <c r="E152" s="335">
        <f>'Open Int.'!I152</f>
        <v>0</v>
      </c>
      <c r="F152" s="194">
        <f>IF('Open Int.'!E152=0,0,'Open Int.'!H152/'Open Int.'!E152)</f>
        <v>0.07692307692307693</v>
      </c>
      <c r="G152" s="156">
        <v>0.08333333333333333</v>
      </c>
      <c r="H152" s="171">
        <f t="shared" si="4"/>
        <v>-0.07692307692307682</v>
      </c>
      <c r="I152" s="188">
        <f>IF(Volume!D152=0,0,Volume!F152/Volume!D152)</f>
        <v>0</v>
      </c>
      <c r="J152" s="179">
        <v>0</v>
      </c>
      <c r="K152" s="171">
        <f t="shared" si="5"/>
        <v>0</v>
      </c>
      <c r="L152" s="60"/>
      <c r="M152" s="6"/>
      <c r="N152" s="59"/>
      <c r="O152" s="3"/>
      <c r="P152" s="3"/>
      <c r="Q152" s="3"/>
      <c r="R152" s="3"/>
      <c r="S152" s="3"/>
      <c r="T152" s="3"/>
      <c r="U152" s="61"/>
      <c r="V152" s="3"/>
      <c r="W152" s="3"/>
      <c r="X152" s="3"/>
      <c r="Y152" s="3"/>
      <c r="Z152" s="3"/>
      <c r="AA152" s="2"/>
    </row>
    <row r="153" spans="1:29" s="58" customFormat="1" ht="15">
      <c r="A153" s="180" t="s">
        <v>154</v>
      </c>
      <c r="B153" s="191">
        <f>'Open Int.'!E153</f>
        <v>503700</v>
      </c>
      <c r="C153" s="192">
        <f>'Open Int.'!F153</f>
        <v>96600</v>
      </c>
      <c r="D153" s="193">
        <f>'Open Int.'!H153</f>
        <v>34500</v>
      </c>
      <c r="E153" s="335">
        <f>'Open Int.'!I153</f>
        <v>13800</v>
      </c>
      <c r="F153" s="194">
        <f>IF('Open Int.'!E153=0,0,'Open Int.'!H153/'Open Int.'!E153)</f>
        <v>0.0684931506849315</v>
      </c>
      <c r="G153" s="156">
        <v>0.05084745762711865</v>
      </c>
      <c r="H153" s="171">
        <f t="shared" si="4"/>
        <v>0.34703196347031945</v>
      </c>
      <c r="I153" s="188">
        <f>IF(Volume!D153=0,0,Volume!F153/Volume!D153)</f>
        <v>0.08695652173913043</v>
      </c>
      <c r="J153" s="179">
        <v>0.018867924528301886</v>
      </c>
      <c r="K153" s="171">
        <f t="shared" si="5"/>
        <v>3.608695652173913</v>
      </c>
      <c r="L153" s="60"/>
      <c r="M153" s="6"/>
      <c r="N153" s="59"/>
      <c r="O153" s="3"/>
      <c r="P153" s="3"/>
      <c r="Q153" s="3"/>
      <c r="R153" s="3"/>
      <c r="S153" s="3"/>
      <c r="T153" s="3"/>
      <c r="U153" s="61"/>
      <c r="V153" s="3"/>
      <c r="W153" s="3"/>
      <c r="X153" s="3"/>
      <c r="Y153" s="3"/>
      <c r="Z153" s="3"/>
      <c r="AA153" s="2"/>
      <c r="AB153" s="78"/>
      <c r="AC153" s="77"/>
    </row>
    <row r="154" spans="1:29" s="58" customFormat="1" ht="15">
      <c r="A154" s="180" t="s">
        <v>307</v>
      </c>
      <c r="B154" s="191">
        <f>'Open Int.'!E154</f>
        <v>120600</v>
      </c>
      <c r="C154" s="192">
        <f>'Open Int.'!F154</f>
        <v>5400</v>
      </c>
      <c r="D154" s="193">
        <f>'Open Int.'!H154</f>
        <v>73800</v>
      </c>
      <c r="E154" s="335">
        <f>'Open Int.'!I154</f>
        <v>0</v>
      </c>
      <c r="F154" s="194">
        <f>IF('Open Int.'!E154=0,0,'Open Int.'!H154/'Open Int.'!E154)</f>
        <v>0.6119402985074627</v>
      </c>
      <c r="G154" s="156">
        <v>0.640625</v>
      </c>
      <c r="H154" s="171">
        <f t="shared" si="4"/>
        <v>-0.04477611940298509</v>
      </c>
      <c r="I154" s="188">
        <f>IF(Volume!D154=0,0,Volume!F154/Volume!D154)</f>
        <v>0</v>
      </c>
      <c r="J154" s="179">
        <v>0.42857142857142855</v>
      </c>
      <c r="K154" s="171">
        <f t="shared" si="5"/>
        <v>-1</v>
      </c>
      <c r="L154" s="60"/>
      <c r="M154" s="6"/>
      <c r="N154" s="59"/>
      <c r="O154" s="3"/>
      <c r="P154" s="3"/>
      <c r="Q154" s="3"/>
      <c r="R154" s="3"/>
      <c r="S154" s="3"/>
      <c r="T154" s="3"/>
      <c r="U154" s="61"/>
      <c r="V154" s="3"/>
      <c r="W154" s="3"/>
      <c r="X154" s="3"/>
      <c r="Y154" s="3"/>
      <c r="Z154" s="3"/>
      <c r="AA154" s="2"/>
      <c r="AB154" s="78"/>
      <c r="AC154" s="77"/>
    </row>
    <row r="155" spans="1:27" s="7" customFormat="1" ht="15">
      <c r="A155" s="180" t="s">
        <v>155</v>
      </c>
      <c r="B155" s="191">
        <f>'Open Int.'!E155</f>
        <v>182700</v>
      </c>
      <c r="C155" s="192">
        <f>'Open Int.'!F155</f>
        <v>24150</v>
      </c>
      <c r="D155" s="193">
        <f>'Open Int.'!H155</f>
        <v>11550</v>
      </c>
      <c r="E155" s="335">
        <f>'Open Int.'!I155</f>
        <v>0</v>
      </c>
      <c r="F155" s="194">
        <f>IF('Open Int.'!E155=0,0,'Open Int.'!H155/'Open Int.'!E155)</f>
        <v>0.06321839080459771</v>
      </c>
      <c r="G155" s="156">
        <v>0.0728476821192053</v>
      </c>
      <c r="H155" s="171">
        <f t="shared" si="4"/>
        <v>-0.1321839080459769</v>
      </c>
      <c r="I155" s="188">
        <f>IF(Volume!D155=0,0,Volume!F155/Volume!D155)</f>
        <v>0</v>
      </c>
      <c r="J155" s="179">
        <v>0.018518518518518517</v>
      </c>
      <c r="K155" s="171">
        <f t="shared" si="5"/>
        <v>-1</v>
      </c>
      <c r="L155" s="60"/>
      <c r="M155" s="6"/>
      <c r="N155" s="59"/>
      <c r="O155" s="3"/>
      <c r="P155" s="3"/>
      <c r="Q155" s="3"/>
      <c r="R155" s="3"/>
      <c r="S155" s="3"/>
      <c r="T155" s="3"/>
      <c r="U155" s="61"/>
      <c r="V155" s="3"/>
      <c r="W155" s="3"/>
      <c r="X155" s="3"/>
      <c r="Y155" s="3"/>
      <c r="Z155" s="3"/>
      <c r="AA155" s="2"/>
    </row>
    <row r="156" spans="1:29" s="58" customFormat="1" ht="15">
      <c r="A156" s="180" t="s">
        <v>38</v>
      </c>
      <c r="B156" s="191">
        <f>'Open Int.'!E156</f>
        <v>42000</v>
      </c>
      <c r="C156" s="192">
        <f>'Open Int.'!F156</f>
        <v>4200</v>
      </c>
      <c r="D156" s="193">
        <f>'Open Int.'!H156</f>
        <v>2400</v>
      </c>
      <c r="E156" s="335">
        <f>'Open Int.'!I156</f>
        <v>0</v>
      </c>
      <c r="F156" s="194">
        <f>IF('Open Int.'!E156=0,0,'Open Int.'!H156/'Open Int.'!E156)</f>
        <v>0.05714285714285714</v>
      </c>
      <c r="G156" s="156">
        <v>0.06349206349206349</v>
      </c>
      <c r="H156" s="171">
        <f t="shared" si="4"/>
        <v>-0.09999999999999998</v>
      </c>
      <c r="I156" s="188">
        <f>IF(Volume!D156=0,0,Volume!F156/Volume!D156)</f>
        <v>0</v>
      </c>
      <c r="J156" s="179">
        <v>0</v>
      </c>
      <c r="K156" s="171">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80" t="s">
        <v>156</v>
      </c>
      <c r="B157" s="191">
        <f>'Open Int.'!E157</f>
        <v>3000</v>
      </c>
      <c r="C157" s="192">
        <f>'Open Int.'!F157</f>
        <v>0</v>
      </c>
      <c r="D157" s="193">
        <f>'Open Int.'!H157</f>
        <v>0</v>
      </c>
      <c r="E157" s="335">
        <f>'Open Int.'!I157</f>
        <v>0</v>
      </c>
      <c r="F157" s="194">
        <f>IF('Open Int.'!E157=0,0,'Open Int.'!H157/'Open Int.'!E157)</f>
        <v>0</v>
      </c>
      <c r="G157" s="156">
        <v>0</v>
      </c>
      <c r="H157" s="171">
        <f t="shared" si="4"/>
        <v>0</v>
      </c>
      <c r="I157" s="188">
        <f>IF(Volume!D157=0,0,Volume!F157/Volume!D157)</f>
        <v>0</v>
      </c>
      <c r="J157" s="179">
        <v>0</v>
      </c>
      <c r="K157" s="171">
        <f t="shared" si="5"/>
        <v>0</v>
      </c>
      <c r="L157" s="60"/>
      <c r="M157" s="6"/>
      <c r="N157" s="59"/>
      <c r="O157" s="3"/>
      <c r="P157" s="3"/>
      <c r="Q157" s="3"/>
      <c r="R157" s="3"/>
      <c r="S157" s="3"/>
      <c r="T157" s="3"/>
      <c r="U157" s="61"/>
      <c r="V157" s="3"/>
      <c r="W157" s="3"/>
      <c r="X157" s="3"/>
      <c r="Y157" s="3"/>
      <c r="Z157" s="3"/>
      <c r="AA157" s="2"/>
      <c r="AB157" s="78"/>
      <c r="AC157" s="77"/>
    </row>
    <row r="158" spans="1:29" s="58" customFormat="1" ht="15">
      <c r="A158" s="180" t="s">
        <v>211</v>
      </c>
      <c r="B158" s="191">
        <f>'Open Int.'!E158</f>
        <v>1073100</v>
      </c>
      <c r="C158" s="192">
        <f>'Open Int.'!F158</f>
        <v>731500</v>
      </c>
      <c r="D158" s="193">
        <f>'Open Int.'!H158</f>
        <v>969500</v>
      </c>
      <c r="E158" s="335">
        <f>'Open Int.'!I158</f>
        <v>824600</v>
      </c>
      <c r="F158" s="194">
        <f>IF('Open Int.'!E158=0,0,'Open Int.'!H158/'Open Int.'!E158)</f>
        <v>0.903457273320287</v>
      </c>
      <c r="G158" s="156">
        <v>0.42418032786885246</v>
      </c>
      <c r="H158" s="171">
        <f t="shared" si="4"/>
        <v>1.1298896105328506</v>
      </c>
      <c r="I158" s="188">
        <f>IF(Volume!D158=0,0,Volume!F158/Volume!D158)</f>
        <v>0.488080684596577</v>
      </c>
      <c r="J158" s="179">
        <v>0.24050632911392406</v>
      </c>
      <c r="K158" s="171">
        <f t="shared" si="5"/>
        <v>1.029388109638399</v>
      </c>
      <c r="L158" s="60"/>
      <c r="M158" s="6"/>
      <c r="N158" s="59"/>
      <c r="O158" s="3"/>
      <c r="P158" s="3"/>
      <c r="Q158" s="3"/>
      <c r="R158" s="3"/>
      <c r="S158" s="3"/>
      <c r="T158" s="3"/>
      <c r="U158" s="61"/>
      <c r="V158" s="3"/>
      <c r="W158" s="3"/>
      <c r="X158" s="3"/>
      <c r="Y158" s="3"/>
      <c r="Z158" s="3"/>
      <c r="AA158" s="2"/>
      <c r="AB158" s="78"/>
      <c r="AC158" s="77"/>
    </row>
    <row r="159" spans="1:28" s="2" customFormat="1" ht="15" customHeight="1" hidden="1">
      <c r="A159" s="72"/>
      <c r="B159" s="141">
        <f>SUM(B4:B158)</f>
        <v>158226706</v>
      </c>
      <c r="C159" s="142">
        <f>SUM(C4:C158)</f>
        <v>7752741</v>
      </c>
      <c r="D159" s="143"/>
      <c r="E159" s="144"/>
      <c r="F159" s="60"/>
      <c r="G159" s="6"/>
      <c r="H159" s="59"/>
      <c r="I159" s="6"/>
      <c r="J159" s="6"/>
      <c r="K159" s="59"/>
      <c r="L159" s="60"/>
      <c r="M159" s="6"/>
      <c r="N159" s="59"/>
      <c r="O159" s="3"/>
      <c r="P159" s="3"/>
      <c r="Q159" s="3"/>
      <c r="R159" s="3"/>
      <c r="S159" s="3"/>
      <c r="T159" s="3"/>
      <c r="U159" s="61"/>
      <c r="V159" s="3"/>
      <c r="W159" s="3"/>
      <c r="X159" s="3"/>
      <c r="Y159" s="3"/>
      <c r="Z159" s="3"/>
      <c r="AB159" s="75"/>
    </row>
    <row r="160" spans="2:28" s="2" customFormat="1" ht="15" customHeight="1">
      <c r="B160" s="5"/>
      <c r="C160" s="5"/>
      <c r="D160" s="144"/>
      <c r="E160" s="144"/>
      <c r="F160" s="60"/>
      <c r="G160" s="6"/>
      <c r="H160" s="59"/>
      <c r="I160" s="6"/>
      <c r="J160" s="6"/>
      <c r="K160" s="59"/>
      <c r="L160" s="60"/>
      <c r="M160" s="6"/>
      <c r="N160" s="59"/>
      <c r="O160" s="3"/>
      <c r="P160" s="3"/>
      <c r="Q160" s="3"/>
      <c r="R160" s="3"/>
      <c r="S160" s="3"/>
      <c r="T160" s="3"/>
      <c r="U160" s="61"/>
      <c r="V160" s="3"/>
      <c r="W160" s="3"/>
      <c r="X160" s="3"/>
      <c r="Y160" s="3"/>
      <c r="Z160" s="3"/>
      <c r="AB160" s="1"/>
    </row>
    <row r="161" spans="1:5" ht="12.75">
      <c r="A161" s="2"/>
      <c r="B161" s="5"/>
      <c r="C161" s="5"/>
      <c r="D161" s="144"/>
      <c r="E161" s="144"/>
    </row>
    <row r="162" spans="1:5" ht="12.75">
      <c r="A162" s="138"/>
      <c r="B162" s="145"/>
      <c r="C162" s="146"/>
      <c r="D162" s="147"/>
      <c r="E162" s="147"/>
    </row>
    <row r="163" spans="1:5" ht="12.75">
      <c r="A163" s="139"/>
      <c r="B163" s="148"/>
      <c r="C163" s="149"/>
      <c r="D163" s="149"/>
      <c r="E163" s="149"/>
    </row>
    <row r="164" spans="1:5" ht="12.75">
      <c r="A164" s="140"/>
      <c r="B164" s="150"/>
      <c r="C164" s="151"/>
      <c r="D164" s="152"/>
      <c r="E164" s="152"/>
    </row>
    <row r="165" spans="1:5" ht="12.75">
      <c r="A165" s="138"/>
      <c r="B165" s="150"/>
      <c r="C165" s="151"/>
      <c r="D165" s="152"/>
      <c r="E165" s="152"/>
    </row>
    <row r="166" spans="1:5" ht="12.75">
      <c r="A166" s="140"/>
      <c r="B166" s="150"/>
      <c r="C166" s="151"/>
      <c r="D166" s="152"/>
      <c r="E166" s="152"/>
    </row>
    <row r="167" spans="1:5" ht="12.75">
      <c r="A167" s="138"/>
      <c r="B167" s="150"/>
      <c r="C167" s="151"/>
      <c r="D167" s="152"/>
      <c r="E167" s="152"/>
    </row>
    <row r="168" spans="1:5" ht="12.75">
      <c r="A168" s="4"/>
      <c r="B168" s="153"/>
      <c r="C168" s="153"/>
      <c r="D168" s="154"/>
      <c r="E168" s="154"/>
    </row>
    <row r="169" spans="1:5" ht="12.75">
      <c r="A169" s="4"/>
      <c r="B169" s="153"/>
      <c r="C169" s="153"/>
      <c r="D169" s="154"/>
      <c r="E169" s="154"/>
    </row>
    <row r="170" spans="1:5" ht="12.75">
      <c r="A170" s="4"/>
      <c r="B170" s="153"/>
      <c r="C170" s="153"/>
      <c r="D170" s="154"/>
      <c r="E170" s="154"/>
    </row>
    <row r="201" ht="12.75">
      <c r="B201" s="123"/>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57"/>
  <sheetViews>
    <sheetView workbookViewId="0" topLeftCell="A1">
      <selection activeCell="C245" sqref="C245"/>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4" customFormat="1" ht="19.5" customHeight="1" thickBot="1">
      <c r="A1" s="419" t="s">
        <v>126</v>
      </c>
      <c r="B1" s="420"/>
      <c r="C1" s="420"/>
      <c r="D1" s="420"/>
      <c r="E1" s="420"/>
      <c r="F1" s="420"/>
      <c r="G1" s="420"/>
    </row>
    <row r="2" spans="1:7" s="69" customFormat="1" ht="14.25" thickBot="1">
      <c r="A2" s="135" t="s">
        <v>113</v>
      </c>
      <c r="B2" s="33" t="s">
        <v>99</v>
      </c>
      <c r="C2" s="271" t="s">
        <v>123</v>
      </c>
      <c r="D2" s="100" t="s">
        <v>124</v>
      </c>
      <c r="E2" s="131" t="s">
        <v>119</v>
      </c>
      <c r="F2" s="339" t="s">
        <v>190</v>
      </c>
      <c r="G2" s="340" t="s">
        <v>70</v>
      </c>
    </row>
    <row r="3" spans="1:7" s="69" customFormat="1" ht="13.5">
      <c r="A3" s="102" t="s">
        <v>182</v>
      </c>
      <c r="B3" s="273">
        <f>Volume!J4</f>
        <v>6184.45</v>
      </c>
      <c r="C3" s="272">
        <v>6179.6</v>
      </c>
      <c r="D3" s="266">
        <f>C3-B3</f>
        <v>-4.849999999999454</v>
      </c>
      <c r="E3" s="338">
        <f>D3/B3</f>
        <v>-0.0007842249512890321</v>
      </c>
      <c r="F3" s="266">
        <v>16.25</v>
      </c>
      <c r="G3" s="161">
        <f aca="true" t="shared" si="0" ref="G3:G68">D3-F3</f>
        <v>-21.099999999999454</v>
      </c>
    </row>
    <row r="4" spans="1:7" s="69" customFormat="1" ht="13.5">
      <c r="A4" s="196" t="s">
        <v>74</v>
      </c>
      <c r="B4" s="275">
        <f>Volume!J5</f>
        <v>5694.65</v>
      </c>
      <c r="C4" s="2">
        <v>5704.15</v>
      </c>
      <c r="D4" s="267">
        <f aca="true" t="shared" si="1" ref="D4:D67">C4-B4</f>
        <v>9.5</v>
      </c>
      <c r="E4" s="337">
        <f aca="true" t="shared" si="2" ref="E4:E67">D4/B4</f>
        <v>0.0016682324638037458</v>
      </c>
      <c r="F4" s="267">
        <v>-10.900000000000546</v>
      </c>
      <c r="G4" s="160">
        <f t="shared" si="0"/>
        <v>20.400000000000546</v>
      </c>
    </row>
    <row r="5" spans="1:7" s="69" customFormat="1" ht="13.5">
      <c r="A5" s="196" t="s">
        <v>9</v>
      </c>
      <c r="B5" s="275">
        <f>Volume!J6</f>
        <v>4187.4</v>
      </c>
      <c r="C5" s="2">
        <v>4177.2</v>
      </c>
      <c r="D5" s="267">
        <f t="shared" si="1"/>
        <v>-10.199999999999818</v>
      </c>
      <c r="E5" s="337">
        <f t="shared" si="2"/>
        <v>-0.0024358790657686914</v>
      </c>
      <c r="F5" s="267">
        <v>-7.599999999999454</v>
      </c>
      <c r="G5" s="160">
        <f t="shared" si="0"/>
        <v>-2.600000000000364</v>
      </c>
    </row>
    <row r="6" spans="1:7" s="69" customFormat="1" ht="13.5">
      <c r="A6" s="196" t="s">
        <v>282</v>
      </c>
      <c r="B6" s="275">
        <f>Volume!J7</f>
        <v>1800</v>
      </c>
      <c r="C6" s="70">
        <v>1803.6</v>
      </c>
      <c r="D6" s="267">
        <f t="shared" si="1"/>
        <v>3.599999999999909</v>
      </c>
      <c r="E6" s="337">
        <f t="shared" si="2"/>
        <v>0.0019999999999999493</v>
      </c>
      <c r="F6" s="267">
        <v>16</v>
      </c>
      <c r="G6" s="160">
        <f t="shared" si="0"/>
        <v>-12.400000000000091</v>
      </c>
    </row>
    <row r="7" spans="1:10" s="69" customFormat="1" ht="13.5">
      <c r="A7" s="196" t="s">
        <v>134</v>
      </c>
      <c r="B7" s="275">
        <f>Volume!J8</f>
        <v>3840.45</v>
      </c>
      <c r="C7" s="70">
        <v>3860.6</v>
      </c>
      <c r="D7" s="267">
        <f t="shared" si="1"/>
        <v>20.15000000000009</v>
      </c>
      <c r="E7" s="337">
        <f t="shared" si="2"/>
        <v>0.00524678097618771</v>
      </c>
      <c r="F7" s="267">
        <v>27.699999999999818</v>
      </c>
      <c r="G7" s="160">
        <f t="shared" si="0"/>
        <v>-7.549999999999727</v>
      </c>
      <c r="H7" s="136"/>
      <c r="I7" s="137"/>
      <c r="J7" s="78"/>
    </row>
    <row r="8" spans="1:7" s="69" customFormat="1" ht="13.5">
      <c r="A8" s="196" t="s">
        <v>0</v>
      </c>
      <c r="B8" s="275">
        <f>Volume!J9</f>
        <v>1035.05</v>
      </c>
      <c r="C8" s="70">
        <v>1039.1</v>
      </c>
      <c r="D8" s="267">
        <f t="shared" si="1"/>
        <v>4.0499999999999545</v>
      </c>
      <c r="E8" s="337">
        <f t="shared" si="2"/>
        <v>0.00391285445147573</v>
      </c>
      <c r="F8" s="267">
        <v>-1.8999999999998636</v>
      </c>
      <c r="G8" s="160">
        <f t="shared" si="0"/>
        <v>5.949999999999818</v>
      </c>
    </row>
    <row r="9" spans="1:8" s="25" customFormat="1" ht="13.5">
      <c r="A9" s="196" t="s">
        <v>135</v>
      </c>
      <c r="B9" s="275">
        <f>Volume!J10</f>
        <v>87.1</v>
      </c>
      <c r="C9" s="70">
        <v>87.45</v>
      </c>
      <c r="D9" s="267">
        <f t="shared" si="1"/>
        <v>0.3500000000000085</v>
      </c>
      <c r="E9" s="337">
        <f t="shared" si="2"/>
        <v>0.004018369690011579</v>
      </c>
      <c r="F9" s="267">
        <v>0.7000000000000028</v>
      </c>
      <c r="G9" s="160">
        <f t="shared" si="0"/>
        <v>-0.3499999999999943</v>
      </c>
      <c r="H9" s="69"/>
    </row>
    <row r="10" spans="1:7" s="69" customFormat="1" ht="13.5">
      <c r="A10" s="196" t="s">
        <v>174</v>
      </c>
      <c r="B10" s="275">
        <f>Volume!J11</f>
        <v>69.5</v>
      </c>
      <c r="C10" s="70">
        <v>69.55</v>
      </c>
      <c r="D10" s="267">
        <f t="shared" si="1"/>
        <v>0.04999999999999716</v>
      </c>
      <c r="E10" s="337">
        <f t="shared" si="2"/>
        <v>0.0007194244604316138</v>
      </c>
      <c r="F10" s="267">
        <v>0.09999999999999432</v>
      </c>
      <c r="G10" s="160">
        <f t="shared" si="0"/>
        <v>-0.04999999999999716</v>
      </c>
    </row>
    <row r="11" spans="1:7" s="69" customFormat="1" ht="13.5">
      <c r="A11" s="196" t="s">
        <v>283</v>
      </c>
      <c r="B11" s="275">
        <f>Volume!J12</f>
        <v>389.1</v>
      </c>
      <c r="C11" s="70">
        <v>386.6</v>
      </c>
      <c r="D11" s="267">
        <f t="shared" si="1"/>
        <v>-2.5</v>
      </c>
      <c r="E11" s="337">
        <f t="shared" si="2"/>
        <v>-0.006425083526085839</v>
      </c>
      <c r="F11" s="267">
        <v>-1.25</v>
      </c>
      <c r="G11" s="160">
        <f t="shared" si="0"/>
        <v>-1.25</v>
      </c>
    </row>
    <row r="12" spans="1:7" s="69" customFormat="1" ht="13.5">
      <c r="A12" s="196" t="s">
        <v>75</v>
      </c>
      <c r="B12" s="275">
        <f>Volume!J13</f>
        <v>85.7</v>
      </c>
      <c r="C12" s="70">
        <v>86.15</v>
      </c>
      <c r="D12" s="267">
        <f t="shared" si="1"/>
        <v>0.45000000000000284</v>
      </c>
      <c r="E12" s="337">
        <f t="shared" si="2"/>
        <v>0.005250875145857676</v>
      </c>
      <c r="F12" s="267">
        <v>0.6500000000000057</v>
      </c>
      <c r="G12" s="160">
        <f t="shared" si="0"/>
        <v>-0.20000000000000284</v>
      </c>
    </row>
    <row r="13" spans="1:7" s="69" customFormat="1" ht="13.5">
      <c r="A13" s="196" t="s">
        <v>88</v>
      </c>
      <c r="B13" s="275">
        <f>Volume!J14</f>
        <v>56.1</v>
      </c>
      <c r="C13" s="70">
        <v>56.25</v>
      </c>
      <c r="D13" s="267">
        <f t="shared" si="1"/>
        <v>0.14999999999999858</v>
      </c>
      <c r="E13" s="337">
        <f t="shared" si="2"/>
        <v>0.002673796791443825</v>
      </c>
      <c r="F13" s="267">
        <v>0.15000000000000568</v>
      </c>
      <c r="G13" s="160">
        <f t="shared" si="0"/>
        <v>-7.105427357601002E-15</v>
      </c>
    </row>
    <row r="14" spans="1:7" s="69" customFormat="1" ht="13.5">
      <c r="A14" s="196" t="s">
        <v>136</v>
      </c>
      <c r="B14" s="275">
        <f>Volume!J15</f>
        <v>47.6</v>
      </c>
      <c r="C14" s="70">
        <v>47.7</v>
      </c>
      <c r="D14" s="267">
        <f t="shared" si="1"/>
        <v>0.10000000000000142</v>
      </c>
      <c r="E14" s="337">
        <f t="shared" si="2"/>
        <v>0.0021008403361344836</v>
      </c>
      <c r="F14" s="267">
        <v>0.25</v>
      </c>
      <c r="G14" s="160">
        <f t="shared" si="0"/>
        <v>-0.14999999999999858</v>
      </c>
    </row>
    <row r="15" spans="1:7" s="69" customFormat="1" ht="13.5">
      <c r="A15" s="196" t="s">
        <v>157</v>
      </c>
      <c r="B15" s="275">
        <f>Volume!J16</f>
        <v>749.25</v>
      </c>
      <c r="C15" s="70">
        <v>746.55</v>
      </c>
      <c r="D15" s="267">
        <f t="shared" si="1"/>
        <v>-2.7000000000000455</v>
      </c>
      <c r="E15" s="337">
        <f t="shared" si="2"/>
        <v>-0.0036036036036036644</v>
      </c>
      <c r="F15" s="267">
        <v>2.349999999999909</v>
      </c>
      <c r="G15" s="160">
        <f t="shared" si="0"/>
        <v>-5.0499999999999545</v>
      </c>
    </row>
    <row r="16" spans="1:7" s="69" customFormat="1" ht="13.5">
      <c r="A16" s="196" t="s">
        <v>193</v>
      </c>
      <c r="B16" s="275">
        <f>Volume!J17</f>
        <v>3060.8</v>
      </c>
      <c r="C16" s="70">
        <v>3045.1</v>
      </c>
      <c r="D16" s="267">
        <f t="shared" si="1"/>
        <v>-15.700000000000273</v>
      </c>
      <c r="E16" s="337">
        <f t="shared" si="2"/>
        <v>-0.0051293779404078255</v>
      </c>
      <c r="F16" s="267">
        <v>13</v>
      </c>
      <c r="G16" s="160">
        <f t="shared" si="0"/>
        <v>-28.700000000000273</v>
      </c>
    </row>
    <row r="17" spans="1:7" s="69" customFormat="1" ht="13.5">
      <c r="A17" s="196" t="s">
        <v>284</v>
      </c>
      <c r="B17" s="275">
        <f>Volume!J18</f>
        <v>142.85</v>
      </c>
      <c r="C17" s="70">
        <v>143.65</v>
      </c>
      <c r="D17" s="267">
        <f t="shared" si="1"/>
        <v>0.8000000000000114</v>
      </c>
      <c r="E17" s="337">
        <f t="shared" si="2"/>
        <v>0.00560028001400078</v>
      </c>
      <c r="F17" s="267">
        <v>-1.6500000000000057</v>
      </c>
      <c r="G17" s="160">
        <f t="shared" si="0"/>
        <v>2.450000000000017</v>
      </c>
    </row>
    <row r="18" spans="1:7" s="14" customFormat="1" ht="13.5">
      <c r="A18" s="196" t="s">
        <v>285</v>
      </c>
      <c r="B18" s="275">
        <f>Volume!J19</f>
        <v>61.2</v>
      </c>
      <c r="C18" s="70">
        <v>61.15</v>
      </c>
      <c r="D18" s="267">
        <f t="shared" si="1"/>
        <v>-0.05000000000000426</v>
      </c>
      <c r="E18" s="337">
        <f t="shared" si="2"/>
        <v>-0.0008169934640523572</v>
      </c>
      <c r="F18" s="267">
        <v>-0.9000000000000057</v>
      </c>
      <c r="G18" s="160">
        <f t="shared" si="0"/>
        <v>0.8500000000000014</v>
      </c>
    </row>
    <row r="19" spans="1:7" s="14" customFormat="1" ht="13.5">
      <c r="A19" s="196" t="s">
        <v>76</v>
      </c>
      <c r="B19" s="275">
        <f>Volume!J20</f>
        <v>239.15</v>
      </c>
      <c r="C19" s="70">
        <v>239.05</v>
      </c>
      <c r="D19" s="267">
        <f t="shared" si="1"/>
        <v>-0.09999999999999432</v>
      </c>
      <c r="E19" s="337">
        <f t="shared" si="2"/>
        <v>-0.0004181476061049313</v>
      </c>
      <c r="F19" s="267">
        <v>1.25</v>
      </c>
      <c r="G19" s="160">
        <f t="shared" si="0"/>
        <v>-1.3499999999999943</v>
      </c>
    </row>
    <row r="20" spans="1:7" s="69" customFormat="1" ht="13.5">
      <c r="A20" s="196" t="s">
        <v>77</v>
      </c>
      <c r="B20" s="275">
        <f>Volume!J21</f>
        <v>187.35</v>
      </c>
      <c r="C20" s="70">
        <v>187.25</v>
      </c>
      <c r="D20" s="267">
        <f t="shared" si="1"/>
        <v>-0.09999999999999432</v>
      </c>
      <c r="E20" s="337">
        <f t="shared" si="2"/>
        <v>-0.0005337603416065883</v>
      </c>
      <c r="F20" s="267">
        <v>0.9499999999999886</v>
      </c>
      <c r="G20" s="160">
        <f t="shared" si="0"/>
        <v>-1.049999999999983</v>
      </c>
    </row>
    <row r="21" spans="1:7" s="69" customFormat="1" ht="13.5">
      <c r="A21" s="196" t="s">
        <v>286</v>
      </c>
      <c r="B21" s="275">
        <f>Volume!J22</f>
        <v>215.65</v>
      </c>
      <c r="C21" s="70">
        <v>215.9</v>
      </c>
      <c r="D21" s="267">
        <f t="shared" si="1"/>
        <v>0.25</v>
      </c>
      <c r="E21" s="337">
        <f t="shared" si="2"/>
        <v>0.0011592858798979827</v>
      </c>
      <c r="F21" s="267">
        <v>1.5</v>
      </c>
      <c r="G21" s="160">
        <f t="shared" si="0"/>
        <v>-1.25</v>
      </c>
    </row>
    <row r="22" spans="1:7" s="69" customFormat="1" ht="13.5">
      <c r="A22" s="196" t="s">
        <v>34</v>
      </c>
      <c r="B22" s="275">
        <f>Volume!J23</f>
        <v>1596.7</v>
      </c>
      <c r="C22" s="70">
        <v>1605.85</v>
      </c>
      <c r="D22" s="267">
        <f t="shared" si="1"/>
        <v>9.149999999999864</v>
      </c>
      <c r="E22" s="337">
        <f t="shared" si="2"/>
        <v>0.0057305692991794725</v>
      </c>
      <c r="F22" s="267">
        <v>11.2</v>
      </c>
      <c r="G22" s="160">
        <f t="shared" si="0"/>
        <v>-2.0500000000001357</v>
      </c>
    </row>
    <row r="23" spans="1:7" s="69" customFormat="1" ht="13.5">
      <c r="A23" s="196" t="s">
        <v>287</v>
      </c>
      <c r="B23" s="275">
        <f>Volume!J24</f>
        <v>1178.7</v>
      </c>
      <c r="C23" s="70">
        <v>1174.6</v>
      </c>
      <c r="D23" s="267">
        <f t="shared" si="1"/>
        <v>-4.100000000000136</v>
      </c>
      <c r="E23" s="337">
        <f t="shared" si="2"/>
        <v>-0.003478408416051698</v>
      </c>
      <c r="F23" s="267">
        <v>5.900000000000091</v>
      </c>
      <c r="G23" s="160">
        <f t="shared" si="0"/>
        <v>-10.000000000000227</v>
      </c>
    </row>
    <row r="24" spans="1:7" s="69" customFormat="1" ht="13.5">
      <c r="A24" s="196" t="s">
        <v>137</v>
      </c>
      <c r="B24" s="275">
        <f>Volume!J25</f>
        <v>352.75</v>
      </c>
      <c r="C24" s="70">
        <v>354.1</v>
      </c>
      <c r="D24" s="267">
        <f t="shared" si="1"/>
        <v>1.3500000000000227</v>
      </c>
      <c r="E24" s="337">
        <f t="shared" si="2"/>
        <v>0.0038270729978739128</v>
      </c>
      <c r="F24" s="267">
        <v>2.0500000000000114</v>
      </c>
      <c r="G24" s="160">
        <f t="shared" si="0"/>
        <v>-0.6999999999999886</v>
      </c>
    </row>
    <row r="25" spans="1:7" s="69" customFormat="1" ht="13.5">
      <c r="A25" s="196" t="s">
        <v>233</v>
      </c>
      <c r="B25" s="275">
        <f>Volume!J26</f>
        <v>752</v>
      </c>
      <c r="C25" s="70">
        <v>750.7</v>
      </c>
      <c r="D25" s="267">
        <f t="shared" si="1"/>
        <v>-1.2999999999999545</v>
      </c>
      <c r="E25" s="337">
        <f t="shared" si="2"/>
        <v>-0.0017287234042552588</v>
      </c>
      <c r="F25" s="267">
        <v>1.3000000000000682</v>
      </c>
      <c r="G25" s="160">
        <f t="shared" si="0"/>
        <v>-2.6000000000000227</v>
      </c>
    </row>
    <row r="26" spans="1:7" s="69" customFormat="1" ht="13.5">
      <c r="A26" s="196" t="s">
        <v>1</v>
      </c>
      <c r="B26" s="275">
        <f>Volume!J27</f>
        <v>2505.9</v>
      </c>
      <c r="C26" s="70">
        <v>2495</v>
      </c>
      <c r="D26" s="267">
        <f t="shared" si="1"/>
        <v>-10.900000000000091</v>
      </c>
      <c r="E26" s="337">
        <f t="shared" si="2"/>
        <v>-0.004349734626282011</v>
      </c>
      <c r="F26" s="267">
        <v>4.849999999999909</v>
      </c>
      <c r="G26" s="160">
        <f t="shared" si="0"/>
        <v>-15.75</v>
      </c>
    </row>
    <row r="27" spans="1:7" s="69" customFormat="1" ht="13.5">
      <c r="A27" s="196" t="s">
        <v>158</v>
      </c>
      <c r="B27" s="275">
        <f>Volume!J28</f>
        <v>119.2</v>
      </c>
      <c r="C27" s="70">
        <v>118.45</v>
      </c>
      <c r="D27" s="267">
        <f t="shared" si="1"/>
        <v>-0.75</v>
      </c>
      <c r="E27" s="337">
        <f t="shared" si="2"/>
        <v>-0.006291946308724832</v>
      </c>
      <c r="F27" s="267">
        <v>-0.45000000000000284</v>
      </c>
      <c r="G27" s="160">
        <f t="shared" si="0"/>
        <v>-0.29999999999999716</v>
      </c>
    </row>
    <row r="28" spans="1:7" s="69" customFormat="1" ht="13.5">
      <c r="A28" s="196" t="s">
        <v>288</v>
      </c>
      <c r="B28" s="275">
        <f>Volume!J29</f>
        <v>642.75</v>
      </c>
      <c r="C28" s="70">
        <v>645.8</v>
      </c>
      <c r="D28" s="267">
        <f t="shared" si="1"/>
        <v>3.0499999999999545</v>
      </c>
      <c r="E28" s="337">
        <f t="shared" si="2"/>
        <v>0.004745235316997207</v>
      </c>
      <c r="F28" s="267">
        <v>5.400000000000091</v>
      </c>
      <c r="G28" s="160">
        <f t="shared" si="0"/>
        <v>-2.3500000000001364</v>
      </c>
    </row>
    <row r="29" spans="1:7" s="69" customFormat="1" ht="13.5">
      <c r="A29" s="196" t="s">
        <v>159</v>
      </c>
      <c r="B29" s="275">
        <f>Volume!J30</f>
        <v>47.15</v>
      </c>
      <c r="C29" s="70">
        <v>47.5</v>
      </c>
      <c r="D29" s="267">
        <f t="shared" si="1"/>
        <v>0.3500000000000014</v>
      </c>
      <c r="E29" s="337">
        <f t="shared" si="2"/>
        <v>0.007423117709437994</v>
      </c>
      <c r="F29" s="267">
        <v>0.6000000000000014</v>
      </c>
      <c r="G29" s="160">
        <f t="shared" si="0"/>
        <v>-0.25</v>
      </c>
    </row>
    <row r="30" spans="1:7" s="69" customFormat="1" ht="13.5">
      <c r="A30" s="196" t="s">
        <v>2</v>
      </c>
      <c r="B30" s="275">
        <f>Volume!J31</f>
        <v>344.2</v>
      </c>
      <c r="C30" s="70">
        <v>345</v>
      </c>
      <c r="D30" s="267">
        <f t="shared" si="1"/>
        <v>0.8000000000000114</v>
      </c>
      <c r="E30" s="337">
        <f t="shared" si="2"/>
        <v>0.0023242300987798125</v>
      </c>
      <c r="F30" s="267">
        <v>-0.35000000000002274</v>
      </c>
      <c r="G30" s="160">
        <f t="shared" si="0"/>
        <v>1.150000000000034</v>
      </c>
    </row>
    <row r="31" spans="1:7" s="69" customFormat="1" ht="13.5">
      <c r="A31" s="196" t="s">
        <v>395</v>
      </c>
      <c r="B31" s="275">
        <f>Volume!J32</f>
        <v>138.75</v>
      </c>
      <c r="C31" s="70">
        <v>139.45</v>
      </c>
      <c r="D31" s="267">
        <f t="shared" si="1"/>
        <v>0.6999999999999886</v>
      </c>
      <c r="E31" s="337">
        <f t="shared" si="2"/>
        <v>0.005045045045044963</v>
      </c>
      <c r="F31" s="267">
        <v>0.5999999999999943</v>
      </c>
      <c r="G31" s="160">
        <f t="shared" si="0"/>
        <v>0.09999999999999432</v>
      </c>
    </row>
    <row r="32" spans="1:7" s="69" customFormat="1" ht="13.5">
      <c r="A32" s="196" t="s">
        <v>78</v>
      </c>
      <c r="B32" s="275">
        <f>Volume!J33</f>
        <v>232.45</v>
      </c>
      <c r="C32" s="70">
        <v>233.3</v>
      </c>
      <c r="D32" s="267">
        <f t="shared" si="1"/>
        <v>0.8500000000000227</v>
      </c>
      <c r="E32" s="337">
        <f t="shared" si="2"/>
        <v>0.0036567003656701345</v>
      </c>
      <c r="F32" s="267">
        <v>1.8499999999999943</v>
      </c>
      <c r="G32" s="160">
        <f t="shared" si="0"/>
        <v>-0.9999999999999716</v>
      </c>
    </row>
    <row r="33" spans="1:7" s="69" customFormat="1" ht="13.5">
      <c r="A33" s="196" t="s">
        <v>138</v>
      </c>
      <c r="B33" s="275">
        <f>Volume!J34</f>
        <v>632.8</v>
      </c>
      <c r="C33" s="70">
        <v>636.8</v>
      </c>
      <c r="D33" s="267">
        <f t="shared" si="1"/>
        <v>4</v>
      </c>
      <c r="E33" s="337">
        <f t="shared" si="2"/>
        <v>0.006321112515802782</v>
      </c>
      <c r="F33" s="267">
        <v>2.3999999999999773</v>
      </c>
      <c r="G33" s="160">
        <f t="shared" si="0"/>
        <v>1.6000000000000227</v>
      </c>
    </row>
    <row r="34" spans="1:7" s="69" customFormat="1" ht="13.5">
      <c r="A34" s="196" t="s">
        <v>160</v>
      </c>
      <c r="B34" s="275">
        <f>Volume!J35</f>
        <v>360.1</v>
      </c>
      <c r="C34" s="70">
        <v>360.85</v>
      </c>
      <c r="D34" s="267">
        <f t="shared" si="1"/>
        <v>0.75</v>
      </c>
      <c r="E34" s="337">
        <f t="shared" si="2"/>
        <v>0.0020827547903360176</v>
      </c>
      <c r="F34" s="267">
        <v>2.0500000000000114</v>
      </c>
      <c r="G34" s="160">
        <f t="shared" si="0"/>
        <v>-1.3000000000000114</v>
      </c>
    </row>
    <row r="35" spans="1:7" s="69" customFormat="1" ht="13.5">
      <c r="A35" s="196" t="s">
        <v>161</v>
      </c>
      <c r="B35" s="275">
        <f>Volume!J36</f>
        <v>36.85</v>
      </c>
      <c r="C35" s="70">
        <v>36.8</v>
      </c>
      <c r="D35" s="267">
        <f t="shared" si="1"/>
        <v>-0.05000000000000426</v>
      </c>
      <c r="E35" s="337">
        <f t="shared" si="2"/>
        <v>-0.0013568521031208755</v>
      </c>
      <c r="F35" s="267">
        <v>0.14999999999999858</v>
      </c>
      <c r="G35" s="160">
        <f t="shared" si="0"/>
        <v>-0.20000000000000284</v>
      </c>
    </row>
    <row r="36" spans="1:7" s="69" customFormat="1" ht="13.5">
      <c r="A36" s="196" t="s">
        <v>399</v>
      </c>
      <c r="B36" s="275">
        <f>Volume!J37</f>
        <v>206.25</v>
      </c>
      <c r="C36" s="70">
        <v>206.9</v>
      </c>
      <c r="D36" s="267">
        <f t="shared" si="1"/>
        <v>0.6500000000000057</v>
      </c>
      <c r="E36" s="337">
        <f t="shared" si="2"/>
        <v>0.003151515151515179</v>
      </c>
      <c r="F36" s="267">
        <v>0.6999999999999886</v>
      </c>
      <c r="G36" s="160">
        <f t="shared" si="0"/>
        <v>-0.04999999999998295</v>
      </c>
    </row>
    <row r="37" spans="1:8" s="25" customFormat="1" ht="13.5">
      <c r="A37" s="196" t="s">
        <v>3</v>
      </c>
      <c r="B37" s="275">
        <f>Volume!J38</f>
        <v>252.5</v>
      </c>
      <c r="C37" s="70">
        <v>252.15</v>
      </c>
      <c r="D37" s="267">
        <f t="shared" si="1"/>
        <v>-0.3499999999999943</v>
      </c>
      <c r="E37" s="337">
        <f t="shared" si="2"/>
        <v>-0.0013861386138613637</v>
      </c>
      <c r="F37" s="267">
        <v>-1.2500000000000284</v>
      </c>
      <c r="G37" s="160">
        <f t="shared" si="0"/>
        <v>0.9000000000000341</v>
      </c>
      <c r="H37" s="69"/>
    </row>
    <row r="38" spans="1:7" s="69" customFormat="1" ht="13.5">
      <c r="A38" s="196" t="s">
        <v>219</v>
      </c>
      <c r="B38" s="275">
        <f>Volume!J39</f>
        <v>344.05</v>
      </c>
      <c r="C38" s="70">
        <v>344.9</v>
      </c>
      <c r="D38" s="267">
        <f t="shared" si="1"/>
        <v>0.8499999999999659</v>
      </c>
      <c r="E38" s="337">
        <f t="shared" si="2"/>
        <v>0.0024705711379159013</v>
      </c>
      <c r="F38" s="267">
        <v>0.25</v>
      </c>
      <c r="G38" s="160">
        <f t="shared" si="0"/>
        <v>0.5999999999999659</v>
      </c>
    </row>
    <row r="39" spans="1:7" s="69" customFormat="1" ht="13.5">
      <c r="A39" s="196" t="s">
        <v>162</v>
      </c>
      <c r="B39" s="275">
        <f>Volume!J40</f>
        <v>301.9</v>
      </c>
      <c r="C39" s="70">
        <v>302.4</v>
      </c>
      <c r="D39" s="267">
        <f t="shared" si="1"/>
        <v>0.5</v>
      </c>
      <c r="E39" s="337">
        <f t="shared" si="2"/>
        <v>0.0016561775422325275</v>
      </c>
      <c r="F39" s="267">
        <v>1.5</v>
      </c>
      <c r="G39" s="160">
        <f t="shared" si="0"/>
        <v>-1</v>
      </c>
    </row>
    <row r="40" spans="1:7" s="69" customFormat="1" ht="13.5">
      <c r="A40" s="196" t="s">
        <v>289</v>
      </c>
      <c r="B40" s="275">
        <f>Volume!J41</f>
        <v>205.25</v>
      </c>
      <c r="C40" s="70">
        <v>205.65</v>
      </c>
      <c r="D40" s="267">
        <f t="shared" si="1"/>
        <v>0.4000000000000057</v>
      </c>
      <c r="E40" s="337">
        <f t="shared" si="2"/>
        <v>0.0019488428745432676</v>
      </c>
      <c r="F40" s="267">
        <v>0.950000000000017</v>
      </c>
      <c r="G40" s="160">
        <f t="shared" si="0"/>
        <v>-0.5500000000000114</v>
      </c>
    </row>
    <row r="41" spans="1:7" s="69" customFormat="1" ht="13.5">
      <c r="A41" s="196" t="s">
        <v>183</v>
      </c>
      <c r="B41" s="275">
        <f>Volume!J42</f>
        <v>287.8</v>
      </c>
      <c r="C41" s="70">
        <v>288.25</v>
      </c>
      <c r="D41" s="267">
        <f t="shared" si="1"/>
        <v>0.44999999999998863</v>
      </c>
      <c r="E41" s="337">
        <f t="shared" si="2"/>
        <v>0.0015635858234884941</v>
      </c>
      <c r="F41" s="267">
        <v>1.5</v>
      </c>
      <c r="G41" s="160">
        <f t="shared" si="0"/>
        <v>-1.0500000000000114</v>
      </c>
    </row>
    <row r="42" spans="1:7" s="69" customFormat="1" ht="13.5">
      <c r="A42" s="196" t="s">
        <v>220</v>
      </c>
      <c r="B42" s="275">
        <f>Volume!J43</f>
        <v>103.8</v>
      </c>
      <c r="C42" s="70">
        <v>102.05</v>
      </c>
      <c r="D42" s="267">
        <f t="shared" si="1"/>
        <v>-1.75</v>
      </c>
      <c r="E42" s="337">
        <f t="shared" si="2"/>
        <v>-0.016859344894026976</v>
      </c>
      <c r="F42" s="267">
        <v>-0.9000000000000057</v>
      </c>
      <c r="G42" s="160">
        <f t="shared" si="0"/>
        <v>-0.8499999999999943</v>
      </c>
    </row>
    <row r="43" spans="1:7" s="69" customFormat="1" ht="13.5">
      <c r="A43" s="196" t="s">
        <v>163</v>
      </c>
      <c r="B43" s="275">
        <f>Volume!J44</f>
        <v>3388.7</v>
      </c>
      <c r="C43" s="70">
        <v>3404.2</v>
      </c>
      <c r="D43" s="267">
        <f t="shared" si="1"/>
        <v>15.5</v>
      </c>
      <c r="E43" s="337">
        <f t="shared" si="2"/>
        <v>0.004574025437483401</v>
      </c>
      <c r="F43" s="267">
        <v>14</v>
      </c>
      <c r="G43" s="160">
        <f t="shared" si="0"/>
        <v>1.5</v>
      </c>
    </row>
    <row r="44" spans="1:7" s="69" customFormat="1" ht="13.5">
      <c r="A44" s="196" t="s">
        <v>194</v>
      </c>
      <c r="B44" s="275">
        <f>Volume!J45</f>
        <v>731.65</v>
      </c>
      <c r="C44" s="70">
        <v>734.55</v>
      </c>
      <c r="D44" s="267">
        <f t="shared" si="1"/>
        <v>2.8999999999999773</v>
      </c>
      <c r="E44" s="337">
        <f t="shared" si="2"/>
        <v>0.003963643818765772</v>
      </c>
      <c r="F44" s="267">
        <v>4.300000000000068</v>
      </c>
      <c r="G44" s="160">
        <f t="shared" si="0"/>
        <v>-1.400000000000091</v>
      </c>
    </row>
    <row r="45" spans="1:7" s="69" customFormat="1" ht="13.5">
      <c r="A45" s="196" t="s">
        <v>221</v>
      </c>
      <c r="B45" s="275">
        <f>Volume!J46</f>
        <v>139.95</v>
      </c>
      <c r="C45" s="70">
        <v>140.45</v>
      </c>
      <c r="D45" s="267">
        <f t="shared" si="1"/>
        <v>0.5</v>
      </c>
      <c r="E45" s="337">
        <f t="shared" si="2"/>
        <v>0.0035727045373347625</v>
      </c>
      <c r="F45" s="267">
        <v>0.6500000000000057</v>
      </c>
      <c r="G45" s="160">
        <f t="shared" si="0"/>
        <v>-0.15000000000000568</v>
      </c>
    </row>
    <row r="46" spans="1:7" s="69" customFormat="1" ht="13.5">
      <c r="A46" s="196" t="s">
        <v>164</v>
      </c>
      <c r="B46" s="275">
        <f>Volume!J47</f>
        <v>56.35</v>
      </c>
      <c r="C46" s="70">
        <v>56.25</v>
      </c>
      <c r="D46" s="267">
        <f t="shared" si="1"/>
        <v>-0.10000000000000142</v>
      </c>
      <c r="E46" s="337">
        <f t="shared" si="2"/>
        <v>-0.0017746228926353402</v>
      </c>
      <c r="F46" s="267">
        <v>0.5</v>
      </c>
      <c r="G46" s="160">
        <f t="shared" si="0"/>
        <v>-0.6000000000000014</v>
      </c>
    </row>
    <row r="47" spans="1:7" s="69" customFormat="1" ht="13.5">
      <c r="A47" s="196" t="s">
        <v>165</v>
      </c>
      <c r="B47" s="275">
        <f>Volume!J48</f>
        <v>251.1</v>
      </c>
      <c r="C47" s="70">
        <v>253.2</v>
      </c>
      <c r="D47" s="267">
        <f t="shared" si="1"/>
        <v>2.0999999999999943</v>
      </c>
      <c r="E47" s="337">
        <f t="shared" si="2"/>
        <v>0.008363201911588986</v>
      </c>
      <c r="F47" s="267">
        <v>2</v>
      </c>
      <c r="G47" s="160">
        <f t="shared" si="0"/>
        <v>0.09999999999999432</v>
      </c>
    </row>
    <row r="48" spans="1:7" s="69" customFormat="1" ht="13.5">
      <c r="A48" s="196" t="s">
        <v>89</v>
      </c>
      <c r="B48" s="275">
        <f>Volume!J49</f>
        <v>294.3</v>
      </c>
      <c r="C48" s="70">
        <v>284.35</v>
      </c>
      <c r="D48" s="267">
        <f t="shared" si="1"/>
        <v>-9.949999999999989</v>
      </c>
      <c r="E48" s="337">
        <f t="shared" si="2"/>
        <v>-0.03380903839619432</v>
      </c>
      <c r="F48" s="267">
        <v>-9.050000000000011</v>
      </c>
      <c r="G48" s="160">
        <f t="shared" si="0"/>
        <v>-0.8999999999999773</v>
      </c>
    </row>
    <row r="49" spans="1:7" s="69" customFormat="1" ht="13.5">
      <c r="A49" s="196" t="s">
        <v>290</v>
      </c>
      <c r="B49" s="275">
        <f>Volume!J50</f>
        <v>185.9</v>
      </c>
      <c r="C49" s="70">
        <v>186.95</v>
      </c>
      <c r="D49" s="267">
        <f t="shared" si="1"/>
        <v>1.049999999999983</v>
      </c>
      <c r="E49" s="337">
        <f t="shared" si="2"/>
        <v>0.0056481979558901715</v>
      </c>
      <c r="F49" s="267">
        <v>2.1500000000000057</v>
      </c>
      <c r="G49" s="160">
        <f t="shared" si="0"/>
        <v>-1.1000000000000227</v>
      </c>
    </row>
    <row r="50" spans="1:7" s="69" customFormat="1" ht="13.5">
      <c r="A50" s="196" t="s">
        <v>272</v>
      </c>
      <c r="B50" s="275">
        <f>Volume!J51</f>
        <v>211</v>
      </c>
      <c r="C50" s="70">
        <v>210.6</v>
      </c>
      <c r="D50" s="267">
        <f t="shared" si="1"/>
        <v>-0.4000000000000057</v>
      </c>
      <c r="E50" s="337">
        <f t="shared" si="2"/>
        <v>-0.001895734597156425</v>
      </c>
      <c r="F50" s="267">
        <v>0.8000000000000114</v>
      </c>
      <c r="G50" s="160">
        <f t="shared" si="0"/>
        <v>-1.200000000000017</v>
      </c>
    </row>
    <row r="51" spans="1:7" s="69" customFormat="1" ht="13.5">
      <c r="A51" s="196" t="s">
        <v>222</v>
      </c>
      <c r="B51" s="275">
        <f>Volume!J52</f>
        <v>1165.1</v>
      </c>
      <c r="C51" s="70">
        <v>1171.1</v>
      </c>
      <c r="D51" s="267">
        <f t="shared" si="1"/>
        <v>6</v>
      </c>
      <c r="E51" s="337">
        <f t="shared" si="2"/>
        <v>0.0051497725517122995</v>
      </c>
      <c r="F51" s="267">
        <v>4.25</v>
      </c>
      <c r="G51" s="160">
        <f t="shared" si="0"/>
        <v>1.75</v>
      </c>
    </row>
    <row r="52" spans="1:7" s="69" customFormat="1" ht="13.5">
      <c r="A52" s="196" t="s">
        <v>234</v>
      </c>
      <c r="B52" s="275">
        <f>Volume!J53</f>
        <v>417</v>
      </c>
      <c r="C52" s="70">
        <v>417.45</v>
      </c>
      <c r="D52" s="267">
        <f t="shared" si="1"/>
        <v>0.44999999999998863</v>
      </c>
      <c r="E52" s="337">
        <f t="shared" si="2"/>
        <v>0.0010791366906474547</v>
      </c>
      <c r="F52" s="267">
        <v>0.6499999999999773</v>
      </c>
      <c r="G52" s="160">
        <f t="shared" si="0"/>
        <v>-0.19999999999998863</v>
      </c>
    </row>
    <row r="53" spans="1:7" s="69" customFormat="1" ht="13.5">
      <c r="A53" s="196" t="s">
        <v>166</v>
      </c>
      <c r="B53" s="275">
        <f>Volume!J54</f>
        <v>105.65</v>
      </c>
      <c r="C53" s="70">
        <v>105.75</v>
      </c>
      <c r="D53" s="267">
        <f t="shared" si="1"/>
        <v>0.09999999999999432</v>
      </c>
      <c r="E53" s="337">
        <f t="shared" si="2"/>
        <v>0.0009465215333648302</v>
      </c>
      <c r="F53" s="267">
        <v>0.7000000000000028</v>
      </c>
      <c r="G53" s="160">
        <f t="shared" si="0"/>
        <v>-0.6000000000000085</v>
      </c>
    </row>
    <row r="54" spans="1:7" s="69" customFormat="1" ht="13.5">
      <c r="A54" s="196" t="s">
        <v>223</v>
      </c>
      <c r="B54" s="275">
        <f>Volume!J55</f>
        <v>2842.3</v>
      </c>
      <c r="C54" s="70">
        <v>2830.95</v>
      </c>
      <c r="D54" s="267">
        <f t="shared" si="1"/>
        <v>-11.350000000000364</v>
      </c>
      <c r="E54" s="337">
        <f t="shared" si="2"/>
        <v>-0.003993244907293517</v>
      </c>
      <c r="F54" s="267">
        <v>-4.75</v>
      </c>
      <c r="G54" s="160">
        <f t="shared" si="0"/>
        <v>-6.600000000000364</v>
      </c>
    </row>
    <row r="55" spans="1:7" s="69" customFormat="1" ht="13.5">
      <c r="A55" s="196" t="s">
        <v>291</v>
      </c>
      <c r="B55" s="275">
        <f>Volume!J56</f>
        <v>155.4</v>
      </c>
      <c r="C55" s="70">
        <v>155.85</v>
      </c>
      <c r="D55" s="267">
        <f t="shared" si="1"/>
        <v>0.44999999999998863</v>
      </c>
      <c r="E55" s="337">
        <f t="shared" si="2"/>
        <v>0.0028957528957528223</v>
      </c>
      <c r="F55" s="267">
        <v>0.5999999999999943</v>
      </c>
      <c r="G55" s="160">
        <f t="shared" si="0"/>
        <v>-0.15000000000000568</v>
      </c>
    </row>
    <row r="56" spans="1:7" s="69" customFormat="1" ht="13.5">
      <c r="A56" s="196" t="s">
        <v>292</v>
      </c>
      <c r="B56" s="275">
        <f>Volume!J57</f>
        <v>137.75</v>
      </c>
      <c r="C56" s="70">
        <v>138.8</v>
      </c>
      <c r="D56" s="267">
        <f t="shared" si="1"/>
        <v>1.0500000000000114</v>
      </c>
      <c r="E56" s="337">
        <f t="shared" si="2"/>
        <v>0.0076225045372051645</v>
      </c>
      <c r="F56" s="267">
        <v>0.5999999999999943</v>
      </c>
      <c r="G56" s="160">
        <f t="shared" si="0"/>
        <v>0.45000000000001705</v>
      </c>
    </row>
    <row r="57" spans="1:7" s="69" customFormat="1" ht="13.5">
      <c r="A57" s="196" t="s">
        <v>195</v>
      </c>
      <c r="B57" s="275">
        <f>Volume!J58</f>
        <v>138.85</v>
      </c>
      <c r="C57" s="70">
        <v>138.85</v>
      </c>
      <c r="D57" s="267">
        <f t="shared" si="1"/>
        <v>0</v>
      </c>
      <c r="E57" s="337">
        <f t="shared" si="2"/>
        <v>0</v>
      </c>
      <c r="F57" s="267">
        <v>-0.5</v>
      </c>
      <c r="G57" s="160">
        <f t="shared" si="0"/>
        <v>0.5</v>
      </c>
    </row>
    <row r="58" spans="1:8" s="25" customFormat="1" ht="13.5">
      <c r="A58" s="196" t="s">
        <v>293</v>
      </c>
      <c r="B58" s="275">
        <f>Volume!J59</f>
        <v>133.7</v>
      </c>
      <c r="C58" s="70">
        <v>134.3</v>
      </c>
      <c r="D58" s="267">
        <f t="shared" si="1"/>
        <v>0.6000000000000227</v>
      </c>
      <c r="E58" s="337">
        <f t="shared" si="2"/>
        <v>0.004487658937920889</v>
      </c>
      <c r="F58" s="267">
        <v>0.799999999999983</v>
      </c>
      <c r="G58" s="160">
        <f t="shared" si="0"/>
        <v>-0.1999999999999602</v>
      </c>
      <c r="H58" s="69"/>
    </row>
    <row r="59" spans="1:7" s="69" customFormat="1" ht="13.5">
      <c r="A59" s="196" t="s">
        <v>197</v>
      </c>
      <c r="B59" s="275">
        <f>Volume!J60</f>
        <v>659.8</v>
      </c>
      <c r="C59" s="70">
        <v>654.25</v>
      </c>
      <c r="D59" s="267">
        <f t="shared" si="1"/>
        <v>-5.5499999999999545</v>
      </c>
      <c r="E59" s="337">
        <f t="shared" si="2"/>
        <v>-0.008411639890875955</v>
      </c>
      <c r="F59" s="267">
        <v>-0.10000000000002274</v>
      </c>
      <c r="G59" s="160">
        <f t="shared" si="0"/>
        <v>-5.449999999999932</v>
      </c>
    </row>
    <row r="60" spans="1:8" s="25" customFormat="1" ht="13.5">
      <c r="A60" s="196" t="s">
        <v>4</v>
      </c>
      <c r="B60" s="275">
        <f>Volume!J61</f>
        <v>1816.75</v>
      </c>
      <c r="C60" s="70">
        <v>1820.65</v>
      </c>
      <c r="D60" s="267">
        <f t="shared" si="1"/>
        <v>3.900000000000091</v>
      </c>
      <c r="E60" s="337">
        <f t="shared" si="2"/>
        <v>0.002146690518783592</v>
      </c>
      <c r="F60" s="267">
        <v>-3.650000000000091</v>
      </c>
      <c r="G60" s="160">
        <f t="shared" si="0"/>
        <v>7.550000000000182</v>
      </c>
      <c r="H60" s="69"/>
    </row>
    <row r="61" spans="1:7" s="69" customFormat="1" ht="13.5">
      <c r="A61" s="196" t="s">
        <v>79</v>
      </c>
      <c r="B61" s="275">
        <f>Volume!J62</f>
        <v>1113.8</v>
      </c>
      <c r="C61" s="70">
        <v>1110.05</v>
      </c>
      <c r="D61" s="267">
        <f t="shared" si="1"/>
        <v>-3.75</v>
      </c>
      <c r="E61" s="337">
        <f t="shared" si="2"/>
        <v>-0.0033668522176333276</v>
      </c>
      <c r="F61" s="267">
        <v>-6.5</v>
      </c>
      <c r="G61" s="160">
        <f t="shared" si="0"/>
        <v>2.75</v>
      </c>
    </row>
    <row r="62" spans="1:7" s="69" customFormat="1" ht="13.5">
      <c r="A62" s="196" t="s">
        <v>196</v>
      </c>
      <c r="B62" s="275">
        <f>Volume!J63</f>
        <v>726.1</v>
      </c>
      <c r="C62" s="70">
        <v>721.6</v>
      </c>
      <c r="D62" s="267">
        <f t="shared" si="1"/>
        <v>-4.5</v>
      </c>
      <c r="E62" s="337">
        <f t="shared" si="2"/>
        <v>-0.006197493458201349</v>
      </c>
      <c r="F62" s="267">
        <v>-3.5499999999999545</v>
      </c>
      <c r="G62" s="160">
        <f t="shared" si="0"/>
        <v>-0.9500000000000455</v>
      </c>
    </row>
    <row r="63" spans="1:7" s="69" customFormat="1" ht="13.5">
      <c r="A63" s="196" t="s">
        <v>5</v>
      </c>
      <c r="B63" s="275">
        <f>Volume!J64</f>
        <v>173.75</v>
      </c>
      <c r="C63" s="70">
        <v>173.55</v>
      </c>
      <c r="D63" s="267">
        <f t="shared" si="1"/>
        <v>-0.19999999999998863</v>
      </c>
      <c r="E63" s="337">
        <f t="shared" si="2"/>
        <v>-0.001151079136690582</v>
      </c>
      <c r="F63" s="267">
        <v>1.0500000000000114</v>
      </c>
      <c r="G63" s="160">
        <f t="shared" si="0"/>
        <v>-1.25</v>
      </c>
    </row>
    <row r="64" spans="1:7" s="69" customFormat="1" ht="13.5">
      <c r="A64" s="196" t="s">
        <v>198</v>
      </c>
      <c r="B64" s="275">
        <f>Volume!J65</f>
        <v>202.7</v>
      </c>
      <c r="C64" s="70">
        <v>203.8</v>
      </c>
      <c r="D64" s="267">
        <f t="shared" si="1"/>
        <v>1.1000000000000227</v>
      </c>
      <c r="E64" s="337">
        <f t="shared" si="2"/>
        <v>0.005426739023187088</v>
      </c>
      <c r="F64" s="267">
        <v>1</v>
      </c>
      <c r="G64" s="160">
        <f t="shared" si="0"/>
        <v>0.10000000000002274</v>
      </c>
    </row>
    <row r="65" spans="1:7" s="69" customFormat="1" ht="13.5">
      <c r="A65" s="196" t="s">
        <v>199</v>
      </c>
      <c r="B65" s="275">
        <f>Volume!J66</f>
        <v>289.85</v>
      </c>
      <c r="C65" s="70">
        <v>291.3</v>
      </c>
      <c r="D65" s="267">
        <f t="shared" si="1"/>
        <v>1.4499999999999886</v>
      </c>
      <c r="E65" s="337">
        <f t="shared" si="2"/>
        <v>0.005002587545282003</v>
      </c>
      <c r="F65" s="267">
        <v>1.3999999999999773</v>
      </c>
      <c r="G65" s="160">
        <f t="shared" si="0"/>
        <v>0.05000000000001137</v>
      </c>
    </row>
    <row r="66" spans="1:7" s="69" customFormat="1" ht="13.5">
      <c r="A66" s="196" t="s">
        <v>294</v>
      </c>
      <c r="B66" s="275">
        <f>Volume!J67</f>
        <v>657.3</v>
      </c>
      <c r="C66" s="70">
        <v>659.25</v>
      </c>
      <c r="D66" s="267">
        <f t="shared" si="1"/>
        <v>1.9500000000000455</v>
      </c>
      <c r="E66" s="337">
        <f t="shared" si="2"/>
        <v>0.002966681880419969</v>
      </c>
      <c r="F66" s="267">
        <v>5.600000000000023</v>
      </c>
      <c r="G66" s="160">
        <f t="shared" si="0"/>
        <v>-3.6499999999999773</v>
      </c>
    </row>
    <row r="67" spans="1:8" s="25" customFormat="1" ht="13.5">
      <c r="A67" s="196" t="s">
        <v>43</v>
      </c>
      <c r="B67" s="275">
        <f>Volume!J68</f>
        <v>1947.3</v>
      </c>
      <c r="C67" s="70">
        <v>1953.85</v>
      </c>
      <c r="D67" s="267">
        <f t="shared" si="1"/>
        <v>6.5499999999999545</v>
      </c>
      <c r="E67" s="337">
        <f t="shared" si="2"/>
        <v>0.003363631695167645</v>
      </c>
      <c r="F67" s="267">
        <v>9.099999999999909</v>
      </c>
      <c r="G67" s="160">
        <f t="shared" si="0"/>
        <v>-2.5499999999999545</v>
      </c>
      <c r="H67" s="69"/>
    </row>
    <row r="68" spans="1:7" s="69" customFormat="1" ht="13.5">
      <c r="A68" s="196" t="s">
        <v>200</v>
      </c>
      <c r="B68" s="275">
        <f>Volume!J69</f>
        <v>996.15</v>
      </c>
      <c r="C68" s="70">
        <v>993.75</v>
      </c>
      <c r="D68" s="267">
        <f aca="true" t="shared" si="3" ref="D68:D131">C68-B68</f>
        <v>-2.3999999999999773</v>
      </c>
      <c r="E68" s="337">
        <f aca="true" t="shared" si="4" ref="E68:E131">D68/B68</f>
        <v>-0.0024092757114892106</v>
      </c>
      <c r="F68" s="267">
        <v>2.25</v>
      </c>
      <c r="G68" s="160">
        <f t="shared" si="0"/>
        <v>-4.649999999999977</v>
      </c>
    </row>
    <row r="69" spans="1:7" s="69" customFormat="1" ht="13.5">
      <c r="A69" s="196" t="s">
        <v>141</v>
      </c>
      <c r="B69" s="275">
        <f>Volume!J70</f>
        <v>97.75</v>
      </c>
      <c r="C69" s="70">
        <v>97.95</v>
      </c>
      <c r="D69" s="267">
        <f t="shared" si="3"/>
        <v>0.20000000000000284</v>
      </c>
      <c r="E69" s="337">
        <f t="shared" si="4"/>
        <v>0.0020460358056266273</v>
      </c>
      <c r="F69" s="267">
        <v>0.7999999999999972</v>
      </c>
      <c r="G69" s="160">
        <f aca="true" t="shared" si="5" ref="G69:G132">D69-F69</f>
        <v>-0.5999999999999943</v>
      </c>
    </row>
    <row r="70" spans="1:7" s="69" customFormat="1" ht="13.5">
      <c r="A70" s="196" t="s">
        <v>184</v>
      </c>
      <c r="B70" s="275">
        <f>Volume!J71</f>
        <v>100.45</v>
      </c>
      <c r="C70" s="70">
        <v>100.8</v>
      </c>
      <c r="D70" s="267">
        <f t="shared" si="3"/>
        <v>0.3499999999999943</v>
      </c>
      <c r="E70" s="337">
        <f t="shared" si="4"/>
        <v>0.0034843205574912324</v>
      </c>
      <c r="F70" s="267">
        <v>0.7000000000000028</v>
      </c>
      <c r="G70" s="160">
        <f t="shared" si="5"/>
        <v>-0.3500000000000085</v>
      </c>
    </row>
    <row r="71" spans="1:7" s="69" customFormat="1" ht="13.5">
      <c r="A71" s="196" t="s">
        <v>175</v>
      </c>
      <c r="B71" s="275">
        <f>Volume!J72</f>
        <v>29.1</v>
      </c>
      <c r="C71" s="70">
        <v>29.15</v>
      </c>
      <c r="D71" s="267">
        <f t="shared" si="3"/>
        <v>0.04999999999999716</v>
      </c>
      <c r="E71" s="337">
        <f t="shared" si="4"/>
        <v>0.0017182130584191462</v>
      </c>
      <c r="F71" s="267">
        <v>0.10000000000000142</v>
      </c>
      <c r="G71" s="160">
        <f t="shared" si="5"/>
        <v>-0.05000000000000426</v>
      </c>
    </row>
    <row r="72" spans="1:7" s="69" customFormat="1" ht="13.5">
      <c r="A72" s="196" t="s">
        <v>142</v>
      </c>
      <c r="B72" s="275">
        <f>Volume!J73</f>
        <v>153.3</v>
      </c>
      <c r="C72" s="70">
        <v>154</v>
      </c>
      <c r="D72" s="267">
        <f t="shared" si="3"/>
        <v>0.6999999999999886</v>
      </c>
      <c r="E72" s="337">
        <f t="shared" si="4"/>
        <v>0.004566210045662026</v>
      </c>
      <c r="F72" s="267">
        <v>0.75</v>
      </c>
      <c r="G72" s="160">
        <f t="shared" si="5"/>
        <v>-0.05000000000001137</v>
      </c>
    </row>
    <row r="73" spans="1:8" s="25" customFormat="1" ht="13.5">
      <c r="A73" s="196" t="s">
        <v>176</v>
      </c>
      <c r="B73" s="275">
        <f>Volume!J74</f>
        <v>206.3</v>
      </c>
      <c r="C73" s="70">
        <v>207.65</v>
      </c>
      <c r="D73" s="267">
        <f t="shared" si="3"/>
        <v>1.3499999999999943</v>
      </c>
      <c r="E73" s="337">
        <f t="shared" si="4"/>
        <v>0.00654386815317496</v>
      </c>
      <c r="F73" s="267">
        <v>1.200000000000017</v>
      </c>
      <c r="G73" s="160">
        <f t="shared" si="5"/>
        <v>0.14999999999997726</v>
      </c>
      <c r="H73" s="69"/>
    </row>
    <row r="74" spans="1:7" s="69" customFormat="1" ht="13.5">
      <c r="A74" s="196" t="s">
        <v>167</v>
      </c>
      <c r="B74" s="275">
        <f>Volume!J75</f>
        <v>56.3</v>
      </c>
      <c r="C74" s="70">
        <v>56.45</v>
      </c>
      <c r="D74" s="267">
        <f t="shared" si="3"/>
        <v>0.15000000000000568</v>
      </c>
      <c r="E74" s="337">
        <f t="shared" si="4"/>
        <v>0.0026642984014210603</v>
      </c>
      <c r="F74" s="267">
        <v>0.29999999999999716</v>
      </c>
      <c r="G74" s="160">
        <f t="shared" si="5"/>
        <v>-0.14999999999999147</v>
      </c>
    </row>
    <row r="75" spans="1:7" s="69" customFormat="1" ht="13.5">
      <c r="A75" s="196" t="s">
        <v>201</v>
      </c>
      <c r="B75" s="275">
        <f>Volume!J76</f>
        <v>2361.25</v>
      </c>
      <c r="C75" s="70">
        <v>2365.7</v>
      </c>
      <c r="D75" s="267">
        <f t="shared" si="3"/>
        <v>4.449999999999818</v>
      </c>
      <c r="E75" s="337">
        <f t="shared" si="4"/>
        <v>0.001884595023822051</v>
      </c>
      <c r="F75" s="267">
        <v>-9.5</v>
      </c>
      <c r="G75" s="160">
        <f t="shared" si="5"/>
        <v>13.949999999999818</v>
      </c>
    </row>
    <row r="76" spans="1:7" s="69" customFormat="1" ht="13.5">
      <c r="A76" s="196" t="s">
        <v>143</v>
      </c>
      <c r="B76" s="275">
        <f>Volume!J77</f>
        <v>118</v>
      </c>
      <c r="C76" s="70">
        <v>116.35</v>
      </c>
      <c r="D76" s="267">
        <f t="shared" si="3"/>
        <v>-1.6500000000000057</v>
      </c>
      <c r="E76" s="337">
        <f t="shared" si="4"/>
        <v>-0.013983050847457676</v>
      </c>
      <c r="F76" s="267">
        <v>-0.3499999999999943</v>
      </c>
      <c r="G76" s="160">
        <f t="shared" si="5"/>
        <v>-1.3000000000000114</v>
      </c>
    </row>
    <row r="77" spans="1:7" s="69" customFormat="1" ht="13.5">
      <c r="A77" s="196" t="s">
        <v>90</v>
      </c>
      <c r="B77" s="275">
        <f>Volume!J78</f>
        <v>463.8</v>
      </c>
      <c r="C77" s="70">
        <v>461.55</v>
      </c>
      <c r="D77" s="267">
        <f t="shared" si="3"/>
        <v>-2.25</v>
      </c>
      <c r="E77" s="337">
        <f t="shared" si="4"/>
        <v>-0.0048512289780077615</v>
      </c>
      <c r="F77" s="267">
        <v>0.35000000000002274</v>
      </c>
      <c r="G77" s="160">
        <f t="shared" si="5"/>
        <v>-2.6000000000000227</v>
      </c>
    </row>
    <row r="78" spans="1:7" s="69" customFormat="1" ht="13.5">
      <c r="A78" s="196" t="s">
        <v>35</v>
      </c>
      <c r="B78" s="275">
        <f>Volume!J79</f>
        <v>268.35</v>
      </c>
      <c r="C78" s="70">
        <v>269.9</v>
      </c>
      <c r="D78" s="267">
        <f t="shared" si="3"/>
        <v>1.5499999999999545</v>
      </c>
      <c r="E78" s="337">
        <f t="shared" si="4"/>
        <v>0.00577603875535664</v>
      </c>
      <c r="F78" s="267">
        <v>1.6000000000000227</v>
      </c>
      <c r="G78" s="160">
        <f t="shared" si="5"/>
        <v>-0.05000000000006821</v>
      </c>
    </row>
    <row r="79" spans="1:7" s="69" customFormat="1" ht="13.5">
      <c r="A79" s="196" t="s">
        <v>6</v>
      </c>
      <c r="B79" s="275">
        <f>Volume!J80</f>
        <v>176.4</v>
      </c>
      <c r="C79" s="70">
        <v>175.35</v>
      </c>
      <c r="D79" s="267">
        <f t="shared" si="3"/>
        <v>-1.0500000000000114</v>
      </c>
      <c r="E79" s="337">
        <f t="shared" si="4"/>
        <v>-0.005952380952381016</v>
      </c>
      <c r="F79" s="267">
        <v>-0.799999999999983</v>
      </c>
      <c r="G79" s="160">
        <f t="shared" si="5"/>
        <v>-0.2500000000000284</v>
      </c>
    </row>
    <row r="80" spans="1:7" s="69" customFormat="1" ht="13.5">
      <c r="A80" s="196" t="s">
        <v>177</v>
      </c>
      <c r="B80" s="275">
        <f>Volume!J81</f>
        <v>405.65</v>
      </c>
      <c r="C80" s="70">
        <v>407.9</v>
      </c>
      <c r="D80" s="267">
        <f t="shared" si="3"/>
        <v>2.25</v>
      </c>
      <c r="E80" s="337">
        <f t="shared" si="4"/>
        <v>0.005546653519043511</v>
      </c>
      <c r="F80" s="267">
        <v>0.6500000000000341</v>
      </c>
      <c r="G80" s="160">
        <f t="shared" si="5"/>
        <v>1.599999999999966</v>
      </c>
    </row>
    <row r="81" spans="1:7" s="69" customFormat="1" ht="13.5">
      <c r="A81" s="196" t="s">
        <v>168</v>
      </c>
      <c r="B81" s="275">
        <f>Volume!J82</f>
        <v>679.4</v>
      </c>
      <c r="C81" s="70">
        <v>662.95</v>
      </c>
      <c r="D81" s="267">
        <f t="shared" si="3"/>
        <v>-16.449999999999932</v>
      </c>
      <c r="E81" s="337">
        <f t="shared" si="4"/>
        <v>-0.024212540476891274</v>
      </c>
      <c r="F81" s="267">
        <v>-4.7000000000000455</v>
      </c>
      <c r="G81" s="160">
        <f t="shared" si="5"/>
        <v>-11.749999999999886</v>
      </c>
    </row>
    <row r="82" spans="1:7" s="69" customFormat="1" ht="13.5">
      <c r="A82" s="196" t="s">
        <v>132</v>
      </c>
      <c r="B82" s="275">
        <f>Volume!J83</f>
        <v>776.95</v>
      </c>
      <c r="C82" s="70">
        <v>770.75</v>
      </c>
      <c r="D82" s="267">
        <f t="shared" si="3"/>
        <v>-6.2000000000000455</v>
      </c>
      <c r="E82" s="337">
        <f t="shared" si="4"/>
        <v>-0.007979921487869291</v>
      </c>
      <c r="F82" s="267">
        <v>-0.2999999999999545</v>
      </c>
      <c r="G82" s="160">
        <f t="shared" si="5"/>
        <v>-5.900000000000091</v>
      </c>
    </row>
    <row r="83" spans="1:7" s="69" customFormat="1" ht="13.5">
      <c r="A83" s="196" t="s">
        <v>144</v>
      </c>
      <c r="B83" s="275">
        <f>Volume!J84</f>
        <v>2443.85</v>
      </c>
      <c r="C83" s="70">
        <v>2446.4</v>
      </c>
      <c r="D83" s="267">
        <f t="shared" si="3"/>
        <v>2.550000000000182</v>
      </c>
      <c r="E83" s="337">
        <f t="shared" si="4"/>
        <v>0.0010434355627391952</v>
      </c>
      <c r="F83" s="267">
        <v>15.5</v>
      </c>
      <c r="G83" s="160">
        <f t="shared" si="5"/>
        <v>-12.949999999999818</v>
      </c>
    </row>
    <row r="84" spans="1:8" s="25" customFormat="1" ht="13.5">
      <c r="A84" s="196" t="s">
        <v>295</v>
      </c>
      <c r="B84" s="275">
        <f>Volume!J85</f>
        <v>659.5</v>
      </c>
      <c r="C84" s="70">
        <v>660.35</v>
      </c>
      <c r="D84" s="267">
        <f t="shared" si="3"/>
        <v>0.8500000000000227</v>
      </c>
      <c r="E84" s="337">
        <f t="shared" si="4"/>
        <v>0.0012888551933283134</v>
      </c>
      <c r="F84" s="267">
        <v>0.75</v>
      </c>
      <c r="G84" s="160">
        <f t="shared" si="5"/>
        <v>0.10000000000002274</v>
      </c>
      <c r="H84" s="69"/>
    </row>
    <row r="85" spans="1:7" s="69" customFormat="1" ht="13.5">
      <c r="A85" s="196" t="s">
        <v>133</v>
      </c>
      <c r="B85" s="275">
        <f>Volume!J86</f>
        <v>32.45</v>
      </c>
      <c r="C85" s="70">
        <v>32.45</v>
      </c>
      <c r="D85" s="267">
        <f t="shared" si="3"/>
        <v>0</v>
      </c>
      <c r="E85" s="337">
        <f t="shared" si="4"/>
        <v>0</v>
      </c>
      <c r="F85" s="267">
        <v>0.04999999999999716</v>
      </c>
      <c r="G85" s="160">
        <f t="shared" si="5"/>
        <v>-0.04999999999999716</v>
      </c>
    </row>
    <row r="86" spans="1:7" s="69" customFormat="1" ht="13.5">
      <c r="A86" s="196" t="s">
        <v>169</v>
      </c>
      <c r="B86" s="275">
        <f>Volume!J87</f>
        <v>120.85</v>
      </c>
      <c r="C86" s="70">
        <v>121.25</v>
      </c>
      <c r="D86" s="267">
        <f t="shared" si="3"/>
        <v>0.4000000000000057</v>
      </c>
      <c r="E86" s="337">
        <f t="shared" si="4"/>
        <v>0.0033098882912702167</v>
      </c>
      <c r="F86" s="267">
        <v>0.8500000000000085</v>
      </c>
      <c r="G86" s="160">
        <f t="shared" si="5"/>
        <v>-0.45000000000000284</v>
      </c>
    </row>
    <row r="87" spans="1:7" s="69" customFormat="1" ht="13.5">
      <c r="A87" s="196" t="s">
        <v>296</v>
      </c>
      <c r="B87" s="275">
        <f>Volume!J88</f>
        <v>446.55</v>
      </c>
      <c r="C87" s="70">
        <v>447.55</v>
      </c>
      <c r="D87" s="267">
        <f t="shared" si="3"/>
        <v>1</v>
      </c>
      <c r="E87" s="337">
        <f t="shared" si="4"/>
        <v>0.002239390885679095</v>
      </c>
      <c r="F87" s="267">
        <v>2.599999999999966</v>
      </c>
      <c r="G87" s="160">
        <f t="shared" si="5"/>
        <v>-1.599999999999966</v>
      </c>
    </row>
    <row r="88" spans="1:7" s="69" customFormat="1" ht="13.5">
      <c r="A88" s="196" t="s">
        <v>297</v>
      </c>
      <c r="B88" s="275">
        <f>Volume!J89</f>
        <v>505.15</v>
      </c>
      <c r="C88" s="70">
        <v>507.85</v>
      </c>
      <c r="D88" s="267">
        <f t="shared" si="3"/>
        <v>2.7000000000000455</v>
      </c>
      <c r="E88" s="337">
        <f t="shared" si="4"/>
        <v>0.00534494704543214</v>
      </c>
      <c r="F88" s="267">
        <v>3.8999999999999773</v>
      </c>
      <c r="G88" s="160">
        <f t="shared" si="5"/>
        <v>-1.1999999999999318</v>
      </c>
    </row>
    <row r="89" spans="1:7" s="69" customFormat="1" ht="13.5">
      <c r="A89" s="196" t="s">
        <v>178</v>
      </c>
      <c r="B89" s="275">
        <f>Volume!J90</f>
        <v>186.35</v>
      </c>
      <c r="C89" s="70">
        <v>186</v>
      </c>
      <c r="D89" s="267">
        <f t="shared" si="3"/>
        <v>-0.3499999999999943</v>
      </c>
      <c r="E89" s="337">
        <f t="shared" si="4"/>
        <v>-0.001878186208746951</v>
      </c>
      <c r="F89" s="267">
        <v>1.0500000000000114</v>
      </c>
      <c r="G89" s="160">
        <f t="shared" si="5"/>
        <v>-1.4000000000000057</v>
      </c>
    </row>
    <row r="90" spans="1:7" s="69" customFormat="1" ht="13.5">
      <c r="A90" s="196" t="s">
        <v>145</v>
      </c>
      <c r="B90" s="275">
        <f>Volume!J91</f>
        <v>167.6</v>
      </c>
      <c r="C90" s="70">
        <v>168.55</v>
      </c>
      <c r="D90" s="267">
        <f t="shared" si="3"/>
        <v>0.950000000000017</v>
      </c>
      <c r="E90" s="337">
        <f t="shared" si="4"/>
        <v>0.005668257756563348</v>
      </c>
      <c r="F90" s="267">
        <v>1.1999999999999886</v>
      </c>
      <c r="G90" s="160">
        <f t="shared" si="5"/>
        <v>-0.24999999999997158</v>
      </c>
    </row>
    <row r="91" spans="1:7" s="69" customFormat="1" ht="13.5">
      <c r="A91" s="196" t="s">
        <v>273</v>
      </c>
      <c r="B91" s="275">
        <f>Volume!J92</f>
        <v>215.75</v>
      </c>
      <c r="C91" s="70">
        <v>216.7</v>
      </c>
      <c r="D91" s="267">
        <f t="shared" si="3"/>
        <v>0.9499999999999886</v>
      </c>
      <c r="E91" s="337">
        <f t="shared" si="4"/>
        <v>0.004403244495944327</v>
      </c>
      <c r="F91" s="267">
        <v>1.950000000000017</v>
      </c>
      <c r="G91" s="160">
        <f t="shared" si="5"/>
        <v>-1.0000000000000284</v>
      </c>
    </row>
    <row r="92" spans="1:7" s="69" customFormat="1" ht="13.5">
      <c r="A92" s="196" t="s">
        <v>210</v>
      </c>
      <c r="B92" s="275">
        <f>Volume!J93</f>
        <v>1716.15</v>
      </c>
      <c r="C92" s="70">
        <v>1722.85</v>
      </c>
      <c r="D92" s="267">
        <f t="shared" si="3"/>
        <v>6.699999999999818</v>
      </c>
      <c r="E92" s="337">
        <f t="shared" si="4"/>
        <v>0.0039040876380268727</v>
      </c>
      <c r="F92" s="267">
        <v>3.4500000000000455</v>
      </c>
      <c r="G92" s="160">
        <f t="shared" si="5"/>
        <v>3.2499999999997726</v>
      </c>
    </row>
    <row r="93" spans="1:7" s="69" customFormat="1" ht="13.5">
      <c r="A93" s="196" t="s">
        <v>298</v>
      </c>
      <c r="B93" s="372">
        <f>Volume!J94</f>
        <v>609.05</v>
      </c>
      <c r="C93" s="70">
        <v>607.85</v>
      </c>
      <c r="D93" s="371">
        <f t="shared" si="3"/>
        <v>-1.1999999999999318</v>
      </c>
      <c r="E93" s="337">
        <f t="shared" si="4"/>
        <v>-0.001970281586076565</v>
      </c>
      <c r="F93" s="371">
        <v>4.2000000000000455</v>
      </c>
      <c r="G93" s="160">
        <f t="shared" si="5"/>
        <v>-5.399999999999977</v>
      </c>
    </row>
    <row r="94" spans="1:7" s="69" customFormat="1" ht="13.5">
      <c r="A94" s="196" t="s">
        <v>7</v>
      </c>
      <c r="B94" s="275">
        <f>Volume!J95</f>
        <v>920.05</v>
      </c>
      <c r="C94" s="70">
        <v>920.9</v>
      </c>
      <c r="D94" s="267">
        <f t="shared" si="3"/>
        <v>0.8500000000000227</v>
      </c>
      <c r="E94" s="337">
        <f t="shared" si="4"/>
        <v>0.0009238628335416801</v>
      </c>
      <c r="F94" s="267">
        <v>5.2000000000000455</v>
      </c>
      <c r="G94" s="160">
        <f t="shared" si="5"/>
        <v>-4.350000000000023</v>
      </c>
    </row>
    <row r="95" spans="1:7" s="69" customFormat="1" ht="13.5">
      <c r="A95" s="196" t="s">
        <v>170</v>
      </c>
      <c r="B95" s="275">
        <f>Volume!J96</f>
        <v>523.3</v>
      </c>
      <c r="C95" s="70">
        <v>522</v>
      </c>
      <c r="D95" s="267">
        <f t="shared" si="3"/>
        <v>-1.2999999999999545</v>
      </c>
      <c r="E95" s="337">
        <f t="shared" si="4"/>
        <v>-0.0024842346646282336</v>
      </c>
      <c r="F95" s="267">
        <v>0.39999999999997726</v>
      </c>
      <c r="G95" s="160">
        <f t="shared" si="5"/>
        <v>-1.6999999999999318</v>
      </c>
    </row>
    <row r="96" spans="1:7" s="69" customFormat="1" ht="13.5">
      <c r="A96" s="196" t="s">
        <v>224</v>
      </c>
      <c r="B96" s="275">
        <f>Volume!J97</f>
        <v>941.7</v>
      </c>
      <c r="C96" s="70">
        <v>942.95</v>
      </c>
      <c r="D96" s="267">
        <f t="shared" si="3"/>
        <v>1.25</v>
      </c>
      <c r="E96" s="337">
        <f t="shared" si="4"/>
        <v>0.001327386641180843</v>
      </c>
      <c r="F96" s="267">
        <v>-5.199999999999932</v>
      </c>
      <c r="G96" s="160">
        <f t="shared" si="5"/>
        <v>6.449999999999932</v>
      </c>
    </row>
    <row r="97" spans="1:7" s="69" customFormat="1" ht="13.5">
      <c r="A97" s="196" t="s">
        <v>207</v>
      </c>
      <c r="B97" s="275">
        <f>Volume!J98</f>
        <v>221.25</v>
      </c>
      <c r="C97" s="70">
        <v>221.35</v>
      </c>
      <c r="D97" s="267">
        <f t="shared" si="3"/>
        <v>0.09999999999999432</v>
      </c>
      <c r="E97" s="337">
        <f t="shared" si="4"/>
        <v>0.0004519774011299178</v>
      </c>
      <c r="F97" s="267">
        <v>1.6999999999999886</v>
      </c>
      <c r="G97" s="160">
        <f t="shared" si="5"/>
        <v>-1.5999999999999943</v>
      </c>
    </row>
    <row r="98" spans="1:7" s="69" customFormat="1" ht="13.5">
      <c r="A98" s="196" t="s">
        <v>299</v>
      </c>
      <c r="B98" s="275">
        <f>Volume!J99</f>
        <v>882.8</v>
      </c>
      <c r="C98" s="70">
        <v>888.85</v>
      </c>
      <c r="D98" s="267">
        <f t="shared" si="3"/>
        <v>6.050000000000068</v>
      </c>
      <c r="E98" s="337">
        <f t="shared" si="4"/>
        <v>0.006853194381513444</v>
      </c>
      <c r="F98" s="267">
        <v>6.149999999999977</v>
      </c>
      <c r="G98" s="160">
        <f t="shared" si="5"/>
        <v>-0.09999999999990905</v>
      </c>
    </row>
    <row r="99" spans="1:7" s="69" customFormat="1" ht="13.5">
      <c r="A99" s="196" t="s">
        <v>279</v>
      </c>
      <c r="B99" s="275">
        <f>Volume!J100</f>
        <v>294.25</v>
      </c>
      <c r="C99" s="70">
        <v>295.5</v>
      </c>
      <c r="D99" s="267">
        <f t="shared" si="3"/>
        <v>1.25</v>
      </c>
      <c r="E99" s="337">
        <f t="shared" si="4"/>
        <v>0.004248088360237893</v>
      </c>
      <c r="F99" s="267">
        <v>2.1999999999999886</v>
      </c>
      <c r="G99" s="160">
        <f t="shared" si="5"/>
        <v>-0.9499999999999886</v>
      </c>
    </row>
    <row r="100" spans="1:7" s="69" customFormat="1" ht="13.5">
      <c r="A100" s="196" t="s">
        <v>146</v>
      </c>
      <c r="B100" s="275">
        <f>Volume!J101</f>
        <v>41.7</v>
      </c>
      <c r="C100" s="70">
        <v>41.95</v>
      </c>
      <c r="D100" s="267">
        <f t="shared" si="3"/>
        <v>0.25</v>
      </c>
      <c r="E100" s="337">
        <f t="shared" si="4"/>
        <v>0.005995203836930456</v>
      </c>
      <c r="F100" s="267">
        <v>0.4000000000000057</v>
      </c>
      <c r="G100" s="160">
        <f t="shared" si="5"/>
        <v>-0.15000000000000568</v>
      </c>
    </row>
    <row r="101" spans="1:7" s="69" customFormat="1" ht="13.5">
      <c r="A101" s="196" t="s">
        <v>8</v>
      </c>
      <c r="B101" s="275">
        <f>Volume!J102</f>
        <v>157.7</v>
      </c>
      <c r="C101" s="70">
        <v>155.15</v>
      </c>
      <c r="D101" s="267">
        <f t="shared" si="3"/>
        <v>-2.549999999999983</v>
      </c>
      <c r="E101" s="337">
        <f t="shared" si="4"/>
        <v>-0.016169942929613084</v>
      </c>
      <c r="F101" s="267">
        <v>-1.4000000000000057</v>
      </c>
      <c r="G101" s="160">
        <f t="shared" si="5"/>
        <v>-1.1499999999999773</v>
      </c>
    </row>
    <row r="102" spans="1:7" s="69" customFormat="1" ht="13.5">
      <c r="A102" s="196" t="s">
        <v>300</v>
      </c>
      <c r="B102" s="275">
        <f>Volume!J103</f>
        <v>220.35</v>
      </c>
      <c r="C102" s="70">
        <v>220.9</v>
      </c>
      <c r="D102" s="267">
        <f t="shared" si="3"/>
        <v>0.5500000000000114</v>
      </c>
      <c r="E102" s="337">
        <f t="shared" si="4"/>
        <v>0.002496029044701663</v>
      </c>
      <c r="F102" s="267">
        <v>0.799999999999983</v>
      </c>
      <c r="G102" s="160">
        <f t="shared" si="5"/>
        <v>-0.24999999999997158</v>
      </c>
    </row>
    <row r="103" spans="1:10" s="69" customFormat="1" ht="13.5">
      <c r="A103" s="196" t="s">
        <v>179</v>
      </c>
      <c r="B103" s="275">
        <f>Volume!J104</f>
        <v>16.65</v>
      </c>
      <c r="C103" s="70">
        <v>16.7</v>
      </c>
      <c r="D103" s="267">
        <f t="shared" si="3"/>
        <v>0.05000000000000071</v>
      </c>
      <c r="E103" s="337">
        <f t="shared" si="4"/>
        <v>0.003003003003003046</v>
      </c>
      <c r="F103" s="267">
        <v>0.10000000000000142</v>
      </c>
      <c r="G103" s="160">
        <f t="shared" si="5"/>
        <v>-0.05000000000000071</v>
      </c>
      <c r="J103" s="14"/>
    </row>
    <row r="104" spans="1:10" s="69" customFormat="1" ht="13.5">
      <c r="A104" s="196" t="s">
        <v>202</v>
      </c>
      <c r="B104" s="275">
        <f>Volume!J105</f>
        <v>233.2</v>
      </c>
      <c r="C104" s="70">
        <v>226.15</v>
      </c>
      <c r="D104" s="267">
        <f t="shared" si="3"/>
        <v>-7.049999999999983</v>
      </c>
      <c r="E104" s="337">
        <f t="shared" si="4"/>
        <v>-0.030231560891938177</v>
      </c>
      <c r="F104" s="267">
        <v>-5.099999999999994</v>
      </c>
      <c r="G104" s="160">
        <f t="shared" si="5"/>
        <v>-1.9499999999999886</v>
      </c>
      <c r="J104" s="14"/>
    </row>
    <row r="105" spans="1:7" s="69" customFormat="1" ht="13.5">
      <c r="A105" s="196" t="s">
        <v>171</v>
      </c>
      <c r="B105" s="275">
        <f>Volume!J106</f>
        <v>310.2</v>
      </c>
      <c r="C105" s="70">
        <v>311.25</v>
      </c>
      <c r="D105" s="267">
        <f t="shared" si="3"/>
        <v>1.0500000000000114</v>
      </c>
      <c r="E105" s="337">
        <f t="shared" si="4"/>
        <v>0.0033849129593810814</v>
      </c>
      <c r="F105" s="267">
        <v>3</v>
      </c>
      <c r="G105" s="160">
        <f t="shared" si="5"/>
        <v>-1.9499999999999886</v>
      </c>
    </row>
    <row r="106" spans="1:7" s="69" customFormat="1" ht="13.5">
      <c r="A106" s="196" t="s">
        <v>147</v>
      </c>
      <c r="B106" s="275">
        <f>Volume!J107</f>
        <v>62.15</v>
      </c>
      <c r="C106" s="70">
        <v>62.4</v>
      </c>
      <c r="D106" s="267">
        <f t="shared" si="3"/>
        <v>0.25</v>
      </c>
      <c r="E106" s="337">
        <f t="shared" si="4"/>
        <v>0.004022526146419952</v>
      </c>
      <c r="F106" s="267">
        <v>0.30000000000000426</v>
      </c>
      <c r="G106" s="160">
        <f t="shared" si="5"/>
        <v>-0.05000000000000426</v>
      </c>
    </row>
    <row r="107" spans="1:7" s="69" customFormat="1" ht="13.5">
      <c r="A107" s="196" t="s">
        <v>148</v>
      </c>
      <c r="B107" s="275">
        <f>Volume!J108</f>
        <v>255.5</v>
      </c>
      <c r="C107" s="70">
        <v>256.5</v>
      </c>
      <c r="D107" s="267">
        <f t="shared" si="3"/>
        <v>1</v>
      </c>
      <c r="E107" s="337">
        <f t="shared" si="4"/>
        <v>0.003913894324853229</v>
      </c>
      <c r="F107" s="267">
        <v>2.3000000000000114</v>
      </c>
      <c r="G107" s="160">
        <f t="shared" si="5"/>
        <v>-1.3000000000000114</v>
      </c>
    </row>
    <row r="108" spans="1:8" s="25" customFormat="1" ht="13.5">
      <c r="A108" s="196" t="s">
        <v>122</v>
      </c>
      <c r="B108" s="275">
        <f>Volume!J109</f>
        <v>145.1</v>
      </c>
      <c r="C108" s="70">
        <v>145.15</v>
      </c>
      <c r="D108" s="267">
        <f t="shared" si="3"/>
        <v>0.05000000000001137</v>
      </c>
      <c r="E108" s="337">
        <f t="shared" si="4"/>
        <v>0.00034458993797388955</v>
      </c>
      <c r="F108" s="267">
        <v>1</v>
      </c>
      <c r="G108" s="160">
        <f t="shared" si="5"/>
        <v>-0.9499999999999886</v>
      </c>
      <c r="H108" s="69"/>
    </row>
    <row r="109" spans="1:8" s="25" customFormat="1" ht="13.5">
      <c r="A109" s="204" t="s">
        <v>36</v>
      </c>
      <c r="B109" s="275">
        <f>Volume!J110</f>
        <v>883.9</v>
      </c>
      <c r="C109" s="70">
        <v>887.15</v>
      </c>
      <c r="D109" s="267">
        <f t="shared" si="3"/>
        <v>3.25</v>
      </c>
      <c r="E109" s="337">
        <f t="shared" si="4"/>
        <v>0.0036768865256250707</v>
      </c>
      <c r="F109" s="267">
        <v>5.25</v>
      </c>
      <c r="G109" s="160">
        <f t="shared" si="5"/>
        <v>-2</v>
      </c>
      <c r="H109" s="69"/>
    </row>
    <row r="110" spans="1:8" s="25" customFormat="1" ht="13.5">
      <c r="A110" s="196" t="s">
        <v>172</v>
      </c>
      <c r="B110" s="275">
        <f>Volume!J111</f>
        <v>265.15</v>
      </c>
      <c r="C110" s="70">
        <v>267.15</v>
      </c>
      <c r="D110" s="267">
        <f t="shared" si="3"/>
        <v>2</v>
      </c>
      <c r="E110" s="337">
        <f t="shared" si="4"/>
        <v>0.007542900245144259</v>
      </c>
      <c r="F110" s="267">
        <v>0.75</v>
      </c>
      <c r="G110" s="160">
        <f t="shared" si="5"/>
        <v>1.25</v>
      </c>
      <c r="H110" s="69"/>
    </row>
    <row r="111" spans="1:7" s="69" customFormat="1" ht="13.5">
      <c r="A111" s="196" t="s">
        <v>80</v>
      </c>
      <c r="B111" s="275">
        <f>Volume!J112</f>
        <v>232.55</v>
      </c>
      <c r="C111" s="70">
        <v>231.95</v>
      </c>
      <c r="D111" s="267">
        <f t="shared" si="3"/>
        <v>-0.6000000000000227</v>
      </c>
      <c r="E111" s="337">
        <f t="shared" si="4"/>
        <v>-0.002580090303160708</v>
      </c>
      <c r="F111" s="267">
        <v>0.4000000000000057</v>
      </c>
      <c r="G111" s="160">
        <f t="shared" si="5"/>
        <v>-1.0000000000000284</v>
      </c>
    </row>
    <row r="112" spans="1:7" s="69" customFormat="1" ht="13.5">
      <c r="A112" s="196" t="s">
        <v>275</v>
      </c>
      <c r="B112" s="275">
        <f>Volume!J113</f>
        <v>338.8</v>
      </c>
      <c r="C112" s="70">
        <v>338.95</v>
      </c>
      <c r="D112" s="267">
        <f t="shared" si="3"/>
        <v>0.14999999999997726</v>
      </c>
      <c r="E112" s="337">
        <f t="shared" si="4"/>
        <v>0.00044273907910264836</v>
      </c>
      <c r="F112" s="267">
        <v>0.39999999999997726</v>
      </c>
      <c r="G112" s="160">
        <f t="shared" si="5"/>
        <v>-0.25</v>
      </c>
    </row>
    <row r="113" spans="1:7" s="69" customFormat="1" ht="13.5">
      <c r="A113" s="196" t="s">
        <v>225</v>
      </c>
      <c r="B113" s="275">
        <f>Volume!J114</f>
        <v>438.05</v>
      </c>
      <c r="C113" s="70">
        <v>438.9</v>
      </c>
      <c r="D113" s="267">
        <f t="shared" si="3"/>
        <v>0.8499999999999659</v>
      </c>
      <c r="E113" s="337">
        <f t="shared" si="4"/>
        <v>0.001940417760529542</v>
      </c>
      <c r="F113" s="267">
        <v>1.7000000000000455</v>
      </c>
      <c r="G113" s="160">
        <f t="shared" si="5"/>
        <v>-0.8500000000000796</v>
      </c>
    </row>
    <row r="114" spans="1:7" s="69" customFormat="1" ht="13.5">
      <c r="A114" s="196" t="s">
        <v>81</v>
      </c>
      <c r="B114" s="275">
        <f>Volume!J115</f>
        <v>505.45</v>
      </c>
      <c r="C114" s="70">
        <v>501.25</v>
      </c>
      <c r="D114" s="267">
        <f t="shared" si="3"/>
        <v>-4.199999999999989</v>
      </c>
      <c r="E114" s="337">
        <f t="shared" si="4"/>
        <v>-0.008309427243050725</v>
      </c>
      <c r="F114" s="267">
        <v>-0.39999999999997726</v>
      </c>
      <c r="G114" s="160">
        <f t="shared" si="5"/>
        <v>-3.8000000000000114</v>
      </c>
    </row>
    <row r="115" spans="1:7" s="69" customFormat="1" ht="13.5">
      <c r="A115" s="196" t="s">
        <v>226</v>
      </c>
      <c r="B115" s="275">
        <f>Volume!J116</f>
        <v>220.3</v>
      </c>
      <c r="C115" s="70">
        <v>221.1</v>
      </c>
      <c r="D115" s="267">
        <f t="shared" si="3"/>
        <v>0.799999999999983</v>
      </c>
      <c r="E115" s="337">
        <f t="shared" si="4"/>
        <v>0.0036314117113026914</v>
      </c>
      <c r="F115" s="267">
        <v>1.6500000000000057</v>
      </c>
      <c r="G115" s="160">
        <f t="shared" si="5"/>
        <v>-0.8500000000000227</v>
      </c>
    </row>
    <row r="116" spans="1:7" s="69" customFormat="1" ht="13.5">
      <c r="A116" s="196" t="s">
        <v>301</v>
      </c>
      <c r="B116" s="275">
        <f>Volume!J117</f>
        <v>368.25</v>
      </c>
      <c r="C116" s="70">
        <v>369.95</v>
      </c>
      <c r="D116" s="267">
        <f t="shared" si="3"/>
        <v>1.6999999999999886</v>
      </c>
      <c r="E116" s="337">
        <f t="shared" si="4"/>
        <v>0.0046164290563475594</v>
      </c>
      <c r="F116" s="267">
        <v>2.1999999999999886</v>
      </c>
      <c r="G116" s="160">
        <f t="shared" si="5"/>
        <v>-0.5</v>
      </c>
    </row>
    <row r="117" spans="1:7" s="69" customFormat="1" ht="13.5">
      <c r="A117" s="196" t="s">
        <v>227</v>
      </c>
      <c r="B117" s="275">
        <f>Volume!J118</f>
        <v>1066.05</v>
      </c>
      <c r="C117" s="70">
        <v>1067.05</v>
      </c>
      <c r="D117" s="267">
        <f t="shared" si="3"/>
        <v>1</v>
      </c>
      <c r="E117" s="337">
        <f t="shared" si="4"/>
        <v>0.0009380423057079875</v>
      </c>
      <c r="F117" s="267">
        <v>6.9500000000000455</v>
      </c>
      <c r="G117" s="160">
        <f t="shared" si="5"/>
        <v>-5.9500000000000455</v>
      </c>
    </row>
    <row r="118" spans="1:7" s="69" customFormat="1" ht="13.5">
      <c r="A118" s="196" t="s">
        <v>228</v>
      </c>
      <c r="B118" s="275">
        <f>Volume!J119</f>
        <v>416.75</v>
      </c>
      <c r="C118" s="70">
        <v>417.05</v>
      </c>
      <c r="D118" s="267">
        <f t="shared" si="3"/>
        <v>0.30000000000001137</v>
      </c>
      <c r="E118" s="337">
        <f t="shared" si="4"/>
        <v>0.0007198560287942685</v>
      </c>
      <c r="F118" s="267">
        <v>0.75</v>
      </c>
      <c r="G118" s="160">
        <f t="shared" si="5"/>
        <v>-0.44999999999998863</v>
      </c>
    </row>
    <row r="119" spans="1:7" s="69" customFormat="1" ht="13.5">
      <c r="A119" s="196" t="s">
        <v>235</v>
      </c>
      <c r="B119" s="275">
        <f>Volume!J120</f>
        <v>476.2</v>
      </c>
      <c r="C119" s="70">
        <v>478.4</v>
      </c>
      <c r="D119" s="267">
        <f t="shared" si="3"/>
        <v>2.1999999999999886</v>
      </c>
      <c r="E119" s="337">
        <f t="shared" si="4"/>
        <v>0.004619907601847939</v>
      </c>
      <c r="F119" s="267">
        <v>2.4499999999999886</v>
      </c>
      <c r="G119" s="160">
        <f t="shared" si="5"/>
        <v>-0.25</v>
      </c>
    </row>
    <row r="120" spans="1:7" s="69" customFormat="1" ht="13.5">
      <c r="A120" s="196" t="s">
        <v>98</v>
      </c>
      <c r="B120" s="275">
        <f>Volume!J121</f>
        <v>555.35</v>
      </c>
      <c r="C120" s="70">
        <v>555.95</v>
      </c>
      <c r="D120" s="267">
        <f t="shared" si="3"/>
        <v>0.6000000000000227</v>
      </c>
      <c r="E120" s="337">
        <f t="shared" si="4"/>
        <v>0.0010803997479067664</v>
      </c>
      <c r="F120" s="267">
        <v>4.5</v>
      </c>
      <c r="G120" s="160">
        <f t="shared" si="5"/>
        <v>-3.8999999999999773</v>
      </c>
    </row>
    <row r="121" spans="1:7" s="69" customFormat="1" ht="13.5">
      <c r="A121" s="196" t="s">
        <v>149</v>
      </c>
      <c r="B121" s="275">
        <f>Volume!J122</f>
        <v>708.4</v>
      </c>
      <c r="C121" s="70">
        <v>708.55</v>
      </c>
      <c r="D121" s="267">
        <f t="shared" si="3"/>
        <v>0.14999999999997726</v>
      </c>
      <c r="E121" s="337">
        <f t="shared" si="4"/>
        <v>0.0002117447769621362</v>
      </c>
      <c r="F121" s="267">
        <v>-0.5</v>
      </c>
      <c r="G121" s="160">
        <f t="shared" si="5"/>
        <v>0.6499999999999773</v>
      </c>
    </row>
    <row r="122" spans="1:7" s="69" customFormat="1" ht="13.5">
      <c r="A122" s="196" t="s">
        <v>203</v>
      </c>
      <c r="B122" s="275">
        <f>Volume!J123</f>
        <v>1391.8</v>
      </c>
      <c r="C122" s="70">
        <v>1393.8</v>
      </c>
      <c r="D122" s="267">
        <f t="shared" si="3"/>
        <v>2</v>
      </c>
      <c r="E122" s="337">
        <f t="shared" si="4"/>
        <v>0.0014369880729989942</v>
      </c>
      <c r="F122" s="267">
        <v>2.7999999999999545</v>
      </c>
      <c r="G122" s="160">
        <f t="shared" si="5"/>
        <v>-0.7999999999999545</v>
      </c>
    </row>
    <row r="123" spans="1:7" s="69" customFormat="1" ht="13.5">
      <c r="A123" s="196" t="s">
        <v>302</v>
      </c>
      <c r="B123" s="275">
        <f>Volume!J124</f>
        <v>304.8</v>
      </c>
      <c r="C123" s="70">
        <v>305.65</v>
      </c>
      <c r="D123" s="267">
        <f t="shared" si="3"/>
        <v>0.8499999999999659</v>
      </c>
      <c r="E123" s="337">
        <f t="shared" si="4"/>
        <v>0.002788713910761043</v>
      </c>
      <c r="F123" s="267">
        <v>1.25</v>
      </c>
      <c r="G123" s="160">
        <f t="shared" si="5"/>
        <v>-0.4000000000000341</v>
      </c>
    </row>
    <row r="124" spans="1:7" s="69" customFormat="1" ht="13.5">
      <c r="A124" s="196" t="s">
        <v>217</v>
      </c>
      <c r="B124" s="275">
        <f>Volume!J125</f>
        <v>67.65</v>
      </c>
      <c r="C124" s="70">
        <v>67.6</v>
      </c>
      <c r="D124" s="267">
        <f t="shared" si="3"/>
        <v>-0.05000000000001137</v>
      </c>
      <c r="E124" s="337">
        <f t="shared" si="4"/>
        <v>-0.0007390983000740778</v>
      </c>
      <c r="F124" s="267">
        <v>-0.04999999999999716</v>
      </c>
      <c r="G124" s="160">
        <f t="shared" si="5"/>
        <v>-1.4210854715202004E-14</v>
      </c>
    </row>
    <row r="125" spans="1:7" s="69" customFormat="1" ht="13.5">
      <c r="A125" s="196" t="s">
        <v>236</v>
      </c>
      <c r="B125" s="275">
        <f>Volume!J126</f>
        <v>113.55</v>
      </c>
      <c r="C125" s="70">
        <v>113.15</v>
      </c>
      <c r="D125" s="267">
        <f t="shared" si="3"/>
        <v>-0.3999999999999915</v>
      </c>
      <c r="E125" s="337">
        <f t="shared" si="4"/>
        <v>-0.0035226772346982956</v>
      </c>
      <c r="F125" s="267">
        <v>0.15000000000000568</v>
      </c>
      <c r="G125" s="160">
        <f t="shared" si="5"/>
        <v>-0.5499999999999972</v>
      </c>
    </row>
    <row r="126" spans="1:7" s="69" customFormat="1" ht="13.5">
      <c r="A126" s="196" t="s">
        <v>204</v>
      </c>
      <c r="B126" s="275">
        <f>Volume!J127</f>
        <v>468.8</v>
      </c>
      <c r="C126" s="70">
        <v>470.6</v>
      </c>
      <c r="D126" s="267">
        <f t="shared" si="3"/>
        <v>1.8000000000000114</v>
      </c>
      <c r="E126" s="337">
        <f t="shared" si="4"/>
        <v>0.003839590443686031</v>
      </c>
      <c r="F126" s="267">
        <v>2</v>
      </c>
      <c r="G126" s="160">
        <f t="shared" si="5"/>
        <v>-0.19999999999998863</v>
      </c>
    </row>
    <row r="127" spans="1:7" s="69" customFormat="1" ht="13.5">
      <c r="A127" s="196" t="s">
        <v>205</v>
      </c>
      <c r="B127" s="275">
        <f>Volume!J128</f>
        <v>1199.65</v>
      </c>
      <c r="C127" s="70">
        <v>1205.3</v>
      </c>
      <c r="D127" s="267">
        <f t="shared" si="3"/>
        <v>5.649999999999864</v>
      </c>
      <c r="E127" s="337">
        <f t="shared" si="4"/>
        <v>0.004709706997874266</v>
      </c>
      <c r="F127" s="267">
        <v>9.25</v>
      </c>
      <c r="G127" s="160">
        <f t="shared" si="5"/>
        <v>-3.6000000000001364</v>
      </c>
    </row>
    <row r="128" spans="1:7" s="69" customFormat="1" ht="13.5">
      <c r="A128" s="196" t="s">
        <v>37</v>
      </c>
      <c r="B128" s="275">
        <f>Volume!J129</f>
        <v>200.4</v>
      </c>
      <c r="C128" s="70">
        <v>200.75</v>
      </c>
      <c r="D128" s="267">
        <f t="shared" si="3"/>
        <v>0.3499999999999943</v>
      </c>
      <c r="E128" s="337">
        <f t="shared" si="4"/>
        <v>0.0017465069860279157</v>
      </c>
      <c r="F128" s="267">
        <v>1.299999999999983</v>
      </c>
      <c r="G128" s="160">
        <f t="shared" si="5"/>
        <v>-0.9499999999999886</v>
      </c>
    </row>
    <row r="129" spans="1:12" s="69" customFormat="1" ht="13.5">
      <c r="A129" s="196" t="s">
        <v>303</v>
      </c>
      <c r="B129" s="275">
        <f>Volume!J130</f>
        <v>1830.65</v>
      </c>
      <c r="C129" s="70">
        <v>1827.15</v>
      </c>
      <c r="D129" s="267">
        <f t="shared" si="3"/>
        <v>-3.5</v>
      </c>
      <c r="E129" s="337">
        <f t="shared" si="4"/>
        <v>-0.0019118892196760713</v>
      </c>
      <c r="F129" s="267">
        <v>1.7999999999999545</v>
      </c>
      <c r="G129" s="160">
        <f t="shared" si="5"/>
        <v>-5.2999999999999545</v>
      </c>
      <c r="L129" s="270"/>
    </row>
    <row r="130" spans="1:12" s="69" customFormat="1" ht="13.5">
      <c r="A130" s="196" t="s">
        <v>229</v>
      </c>
      <c r="B130" s="275">
        <f>Volume!J131</f>
        <v>1189.75</v>
      </c>
      <c r="C130" s="70">
        <v>1188.7</v>
      </c>
      <c r="D130" s="267">
        <f t="shared" si="3"/>
        <v>-1.0499999999999545</v>
      </c>
      <c r="E130" s="337">
        <f t="shared" si="4"/>
        <v>-0.0008825383483924812</v>
      </c>
      <c r="F130" s="267">
        <v>7.099999999999909</v>
      </c>
      <c r="G130" s="160">
        <f t="shared" si="5"/>
        <v>-8.149999999999864</v>
      </c>
      <c r="L130" s="270"/>
    </row>
    <row r="131" spans="1:12" s="69" customFormat="1" ht="13.5">
      <c r="A131" s="196" t="s">
        <v>278</v>
      </c>
      <c r="B131" s="275">
        <f>Volume!J132</f>
        <v>912.15</v>
      </c>
      <c r="C131" s="70">
        <v>913.15</v>
      </c>
      <c r="D131" s="267">
        <f t="shared" si="3"/>
        <v>1</v>
      </c>
      <c r="E131" s="337">
        <f t="shared" si="4"/>
        <v>0.0010963109137751466</v>
      </c>
      <c r="F131" s="267">
        <v>3.3500000000000227</v>
      </c>
      <c r="G131" s="160">
        <f t="shared" si="5"/>
        <v>-2.3500000000000227</v>
      </c>
      <c r="L131" s="270"/>
    </row>
    <row r="132" spans="1:12" s="69" customFormat="1" ht="13.5">
      <c r="A132" s="196" t="s">
        <v>180</v>
      </c>
      <c r="B132" s="275">
        <f>Volume!J133</f>
        <v>184.7</v>
      </c>
      <c r="C132" s="70">
        <v>185.2</v>
      </c>
      <c r="D132" s="267">
        <f aca="true" t="shared" si="6" ref="D132:D157">C132-B132</f>
        <v>0.5</v>
      </c>
      <c r="E132" s="337">
        <f aca="true" t="shared" si="7" ref="E132:E157">D132/B132</f>
        <v>0.002707092582566324</v>
      </c>
      <c r="F132" s="267">
        <v>0.5999999999999943</v>
      </c>
      <c r="G132" s="160">
        <f t="shared" si="5"/>
        <v>-0.09999999999999432</v>
      </c>
      <c r="L132" s="270"/>
    </row>
    <row r="133" spans="1:12" s="69" customFormat="1" ht="13.5">
      <c r="A133" s="196" t="s">
        <v>181</v>
      </c>
      <c r="B133" s="275">
        <f>Volume!J134</f>
        <v>358.55</v>
      </c>
      <c r="C133" s="70">
        <v>359.95</v>
      </c>
      <c r="D133" s="267">
        <f t="shared" si="6"/>
        <v>1.3999999999999773</v>
      </c>
      <c r="E133" s="337">
        <f t="shared" si="7"/>
        <v>0.0039046158136939817</v>
      </c>
      <c r="F133" s="267">
        <v>4.300000000000011</v>
      </c>
      <c r="G133" s="160">
        <f aca="true" t="shared" si="8" ref="G133:G157">D133-F133</f>
        <v>-2.900000000000034</v>
      </c>
      <c r="L133" s="270"/>
    </row>
    <row r="134" spans="1:12" s="69" customFormat="1" ht="13.5">
      <c r="A134" s="196" t="s">
        <v>150</v>
      </c>
      <c r="B134" s="275">
        <f>Volume!J135</f>
        <v>459.95</v>
      </c>
      <c r="C134" s="70">
        <v>461.65</v>
      </c>
      <c r="D134" s="267">
        <f t="shared" si="6"/>
        <v>1.6999999999999886</v>
      </c>
      <c r="E134" s="337">
        <f t="shared" si="7"/>
        <v>0.003696053918904204</v>
      </c>
      <c r="F134" s="267">
        <v>1.900000000000034</v>
      </c>
      <c r="G134" s="160">
        <f t="shared" si="8"/>
        <v>-0.20000000000004547</v>
      </c>
      <c r="L134" s="270"/>
    </row>
    <row r="135" spans="1:12" s="69" customFormat="1" ht="13.5">
      <c r="A135" s="196" t="s">
        <v>151</v>
      </c>
      <c r="B135" s="275">
        <f>Volume!J136</f>
        <v>1034.5</v>
      </c>
      <c r="C135" s="70">
        <v>1031.4</v>
      </c>
      <c r="D135" s="267">
        <f t="shared" si="6"/>
        <v>-3.099999999999909</v>
      </c>
      <c r="E135" s="337">
        <f t="shared" si="7"/>
        <v>-0.002996616723054528</v>
      </c>
      <c r="F135" s="267">
        <v>-4.300000000000182</v>
      </c>
      <c r="G135" s="160">
        <f t="shared" si="8"/>
        <v>1.2000000000002728</v>
      </c>
      <c r="L135" s="270"/>
    </row>
    <row r="136" spans="1:12" s="69" customFormat="1" ht="13.5">
      <c r="A136" s="196" t="s">
        <v>215</v>
      </c>
      <c r="B136" s="275">
        <f>Volume!J137</f>
        <v>1776.35</v>
      </c>
      <c r="C136" s="70">
        <v>1784.25</v>
      </c>
      <c r="D136" s="267">
        <f t="shared" si="6"/>
        <v>7.900000000000091</v>
      </c>
      <c r="E136" s="337">
        <f t="shared" si="7"/>
        <v>0.004447321755284764</v>
      </c>
      <c r="F136" s="267">
        <v>12.599999999999909</v>
      </c>
      <c r="G136" s="160">
        <f t="shared" si="8"/>
        <v>-4.699999999999818</v>
      </c>
      <c r="L136" s="270"/>
    </row>
    <row r="137" spans="1:12" s="69" customFormat="1" ht="13.5">
      <c r="A137" s="196" t="s">
        <v>230</v>
      </c>
      <c r="B137" s="275">
        <f>Volume!J138</f>
        <v>1245.05</v>
      </c>
      <c r="C137" s="70">
        <v>1251.1</v>
      </c>
      <c r="D137" s="267">
        <f t="shared" si="6"/>
        <v>6.0499999999999545</v>
      </c>
      <c r="E137" s="337">
        <f t="shared" si="7"/>
        <v>0.004859242600698731</v>
      </c>
      <c r="F137" s="267">
        <v>-1.2999999999999545</v>
      </c>
      <c r="G137" s="160">
        <f t="shared" si="8"/>
        <v>7.349999999999909</v>
      </c>
      <c r="L137" s="270"/>
    </row>
    <row r="138" spans="1:12" s="69" customFormat="1" ht="13.5">
      <c r="A138" s="196" t="s">
        <v>91</v>
      </c>
      <c r="B138" s="275">
        <f>Volume!J139</f>
        <v>79.85</v>
      </c>
      <c r="C138" s="70">
        <v>80.2</v>
      </c>
      <c r="D138" s="267">
        <f t="shared" si="6"/>
        <v>0.3500000000000085</v>
      </c>
      <c r="E138" s="337">
        <f t="shared" si="7"/>
        <v>0.0043832185347527685</v>
      </c>
      <c r="F138" s="267">
        <v>0.20000000000000284</v>
      </c>
      <c r="G138" s="160">
        <f t="shared" si="8"/>
        <v>0.15000000000000568</v>
      </c>
      <c r="L138" s="270"/>
    </row>
    <row r="139" spans="1:12" s="69" customFormat="1" ht="13.5">
      <c r="A139" s="196" t="s">
        <v>152</v>
      </c>
      <c r="B139" s="275">
        <f>Volume!J140</f>
        <v>230.8</v>
      </c>
      <c r="C139" s="70">
        <v>231.05</v>
      </c>
      <c r="D139" s="267">
        <f t="shared" si="6"/>
        <v>0.25</v>
      </c>
      <c r="E139" s="337">
        <f t="shared" si="7"/>
        <v>0.0010831889081455806</v>
      </c>
      <c r="F139" s="267">
        <v>-3.75</v>
      </c>
      <c r="G139" s="160">
        <f t="shared" si="8"/>
        <v>4</v>
      </c>
      <c r="L139" s="270"/>
    </row>
    <row r="140" spans="1:12" s="69" customFormat="1" ht="13.5">
      <c r="A140" s="196" t="s">
        <v>208</v>
      </c>
      <c r="B140" s="275">
        <f>Volume!J141</f>
        <v>905.05</v>
      </c>
      <c r="C140" s="70">
        <v>908.4</v>
      </c>
      <c r="D140" s="267">
        <f t="shared" si="6"/>
        <v>3.3500000000000227</v>
      </c>
      <c r="E140" s="337">
        <f t="shared" si="7"/>
        <v>0.0037014529584001137</v>
      </c>
      <c r="F140" s="267">
        <v>4.800000000000068</v>
      </c>
      <c r="G140" s="160">
        <f t="shared" si="8"/>
        <v>-1.4500000000000455</v>
      </c>
      <c r="L140" s="270"/>
    </row>
    <row r="141" spans="1:12" s="69" customFormat="1" ht="13.5">
      <c r="A141" s="196" t="s">
        <v>231</v>
      </c>
      <c r="B141" s="275">
        <f>Volume!J142</f>
        <v>600.2</v>
      </c>
      <c r="C141" s="70">
        <v>597.65</v>
      </c>
      <c r="D141" s="267">
        <f t="shared" si="6"/>
        <v>-2.550000000000068</v>
      </c>
      <c r="E141" s="337">
        <f t="shared" si="7"/>
        <v>-0.004248583805398314</v>
      </c>
      <c r="F141" s="267">
        <v>-1.0499999999999545</v>
      </c>
      <c r="G141" s="160">
        <f t="shared" si="8"/>
        <v>-1.5000000000001137</v>
      </c>
      <c r="L141" s="270"/>
    </row>
    <row r="142" spans="1:12" s="69" customFormat="1" ht="13.5">
      <c r="A142" s="196" t="s">
        <v>185</v>
      </c>
      <c r="B142" s="275">
        <f>Volume!J143</f>
        <v>453.3</v>
      </c>
      <c r="C142" s="70">
        <v>455.7</v>
      </c>
      <c r="D142" s="267">
        <f t="shared" si="6"/>
        <v>2.3999999999999773</v>
      </c>
      <c r="E142" s="337">
        <f t="shared" si="7"/>
        <v>0.00529450694904032</v>
      </c>
      <c r="F142" s="267">
        <v>2.7000000000000455</v>
      </c>
      <c r="G142" s="160">
        <f t="shared" si="8"/>
        <v>-0.3000000000000682</v>
      </c>
      <c r="L142" s="270"/>
    </row>
    <row r="143" spans="1:12" s="69" customFormat="1" ht="13.5">
      <c r="A143" s="196" t="s">
        <v>206</v>
      </c>
      <c r="B143" s="275">
        <f>Volume!J144</f>
        <v>682.95</v>
      </c>
      <c r="C143" s="70">
        <v>685.35</v>
      </c>
      <c r="D143" s="267">
        <f t="shared" si="6"/>
        <v>2.3999999999999773</v>
      </c>
      <c r="E143" s="337">
        <f t="shared" si="7"/>
        <v>0.0035141664836371286</v>
      </c>
      <c r="F143" s="267">
        <v>2.199999999999932</v>
      </c>
      <c r="G143" s="160">
        <f t="shared" si="8"/>
        <v>0.20000000000004547</v>
      </c>
      <c r="L143" s="270"/>
    </row>
    <row r="144" spans="1:12" s="69" customFormat="1" ht="13.5">
      <c r="A144" s="196" t="s">
        <v>118</v>
      </c>
      <c r="B144" s="275">
        <f>Volume!J145</f>
        <v>1287.4</v>
      </c>
      <c r="C144" s="70">
        <v>1290.5</v>
      </c>
      <c r="D144" s="267">
        <f t="shared" si="6"/>
        <v>3.099999999999909</v>
      </c>
      <c r="E144" s="337">
        <f t="shared" si="7"/>
        <v>0.0024079540158458202</v>
      </c>
      <c r="F144" s="267">
        <v>-3.7999999999999545</v>
      </c>
      <c r="G144" s="160">
        <f t="shared" si="8"/>
        <v>6.899999999999864</v>
      </c>
      <c r="L144" s="270"/>
    </row>
    <row r="145" spans="1:12" s="69" customFormat="1" ht="13.5">
      <c r="A145" s="196" t="s">
        <v>232</v>
      </c>
      <c r="B145" s="275">
        <f>Volume!J146</f>
        <v>1009.85</v>
      </c>
      <c r="C145" s="70">
        <v>1011.05</v>
      </c>
      <c r="D145" s="267">
        <f t="shared" si="6"/>
        <v>1.1999999999999318</v>
      </c>
      <c r="E145" s="337">
        <f t="shared" si="7"/>
        <v>0.0011882952913798404</v>
      </c>
      <c r="F145" s="267">
        <v>5.0499999999999545</v>
      </c>
      <c r="G145" s="160">
        <f t="shared" si="8"/>
        <v>-3.8500000000000227</v>
      </c>
      <c r="L145" s="270"/>
    </row>
    <row r="146" spans="1:12" s="69" customFormat="1" ht="13.5">
      <c r="A146" s="196" t="s">
        <v>304</v>
      </c>
      <c r="B146" s="275">
        <f>Volume!J147</f>
        <v>43.65</v>
      </c>
      <c r="C146" s="70">
        <v>43.9</v>
      </c>
      <c r="D146" s="267">
        <f t="shared" si="6"/>
        <v>0.25</v>
      </c>
      <c r="E146" s="337">
        <f t="shared" si="7"/>
        <v>0.00572737686139748</v>
      </c>
      <c r="F146" s="267">
        <v>0.3499999999999943</v>
      </c>
      <c r="G146" s="160">
        <f t="shared" si="8"/>
        <v>-0.09999999999999432</v>
      </c>
      <c r="L146" s="270"/>
    </row>
    <row r="147" spans="1:12" s="69" customFormat="1" ht="13.5">
      <c r="A147" s="196" t="s">
        <v>305</v>
      </c>
      <c r="B147" s="275">
        <f>Volume!J148</f>
        <v>25.55</v>
      </c>
      <c r="C147" s="70">
        <v>25.7</v>
      </c>
      <c r="D147" s="267">
        <f t="shared" si="6"/>
        <v>0.14999999999999858</v>
      </c>
      <c r="E147" s="337">
        <f t="shared" si="7"/>
        <v>0.005870841487279788</v>
      </c>
      <c r="F147" s="267">
        <v>0.1999999999999993</v>
      </c>
      <c r="G147" s="160">
        <f t="shared" si="8"/>
        <v>-0.05000000000000071</v>
      </c>
      <c r="L147" s="270"/>
    </row>
    <row r="148" spans="1:12" s="69" customFormat="1" ht="13.5">
      <c r="A148" s="196" t="s">
        <v>173</v>
      </c>
      <c r="B148" s="275">
        <f>Volume!J149</f>
        <v>75.8</v>
      </c>
      <c r="C148" s="70">
        <v>75.7</v>
      </c>
      <c r="D148" s="267">
        <f t="shared" si="6"/>
        <v>-0.09999999999999432</v>
      </c>
      <c r="E148" s="337">
        <f t="shared" si="7"/>
        <v>-0.0013192612137202418</v>
      </c>
      <c r="F148" s="267">
        <v>0.3500000000000085</v>
      </c>
      <c r="G148" s="160">
        <f t="shared" si="8"/>
        <v>-0.45000000000000284</v>
      </c>
      <c r="L148" s="270"/>
    </row>
    <row r="149" spans="1:12" s="69" customFormat="1" ht="13.5">
      <c r="A149" s="196" t="s">
        <v>306</v>
      </c>
      <c r="B149" s="275">
        <f>Volume!J150</f>
        <v>1061.75</v>
      </c>
      <c r="C149" s="70">
        <v>1071</v>
      </c>
      <c r="D149" s="267">
        <f t="shared" si="6"/>
        <v>9.25</v>
      </c>
      <c r="E149" s="337">
        <f t="shared" si="7"/>
        <v>0.00871203202260419</v>
      </c>
      <c r="F149" s="267">
        <v>-3.4500000000000455</v>
      </c>
      <c r="G149" s="160">
        <f t="shared" si="8"/>
        <v>12.700000000000045</v>
      </c>
      <c r="L149" s="270"/>
    </row>
    <row r="150" spans="1:12" s="69" customFormat="1" ht="13.5">
      <c r="A150" s="196" t="s">
        <v>82</v>
      </c>
      <c r="B150" s="275">
        <f>Volume!J151</f>
        <v>110.65</v>
      </c>
      <c r="C150" s="70">
        <v>111.1</v>
      </c>
      <c r="D150" s="267">
        <f t="shared" si="6"/>
        <v>0.44999999999998863</v>
      </c>
      <c r="E150" s="337">
        <f t="shared" si="7"/>
        <v>0.0040668775417983605</v>
      </c>
      <c r="F150" s="267">
        <v>0.7999999999999972</v>
      </c>
      <c r="G150" s="160">
        <f t="shared" si="8"/>
        <v>-0.3500000000000085</v>
      </c>
      <c r="L150" s="270"/>
    </row>
    <row r="151" spans="1:12" s="69" customFormat="1" ht="13.5">
      <c r="A151" s="196" t="s">
        <v>153</v>
      </c>
      <c r="B151" s="275">
        <f>Volume!J152</f>
        <v>573.3</v>
      </c>
      <c r="C151" s="70">
        <v>573.35</v>
      </c>
      <c r="D151" s="267">
        <f t="shared" si="6"/>
        <v>0.05000000000006821</v>
      </c>
      <c r="E151" s="337">
        <f t="shared" si="7"/>
        <v>8.721437292877763E-05</v>
      </c>
      <c r="F151" s="267">
        <v>1.6000000000000227</v>
      </c>
      <c r="G151" s="160">
        <f t="shared" si="8"/>
        <v>-1.5499999999999545</v>
      </c>
      <c r="L151" s="270"/>
    </row>
    <row r="152" spans="1:12" s="69" customFormat="1" ht="13.5">
      <c r="A152" s="196" t="s">
        <v>154</v>
      </c>
      <c r="B152" s="275">
        <f>Volume!J153</f>
        <v>50.25</v>
      </c>
      <c r="C152" s="70">
        <v>50.4</v>
      </c>
      <c r="D152" s="267">
        <f t="shared" si="6"/>
        <v>0.14999999999999858</v>
      </c>
      <c r="E152" s="337">
        <f t="shared" si="7"/>
        <v>0.0029850746268656435</v>
      </c>
      <c r="F152" s="267">
        <v>0.3500000000000014</v>
      </c>
      <c r="G152" s="160">
        <f t="shared" si="8"/>
        <v>-0.20000000000000284</v>
      </c>
      <c r="L152" s="270"/>
    </row>
    <row r="153" spans="1:12" s="69" customFormat="1" ht="13.5">
      <c r="A153" s="196" t="s">
        <v>307</v>
      </c>
      <c r="B153" s="275">
        <f>Volume!J154</f>
        <v>99.45</v>
      </c>
      <c r="C153" s="70">
        <v>99.8</v>
      </c>
      <c r="D153" s="267">
        <f t="shared" si="6"/>
        <v>0.3499999999999943</v>
      </c>
      <c r="E153" s="337">
        <f t="shared" si="7"/>
        <v>0.003519356460532874</v>
      </c>
      <c r="F153" s="267">
        <v>0.45000000000000284</v>
      </c>
      <c r="G153" s="160">
        <f t="shared" si="8"/>
        <v>-0.10000000000000853</v>
      </c>
      <c r="L153" s="270"/>
    </row>
    <row r="154" spans="1:12" s="69" customFormat="1" ht="13.5">
      <c r="A154" s="196" t="s">
        <v>155</v>
      </c>
      <c r="B154" s="275">
        <f>Volume!J155</f>
        <v>490.05</v>
      </c>
      <c r="C154" s="70">
        <v>490.4</v>
      </c>
      <c r="D154" s="267">
        <f t="shared" si="6"/>
        <v>0.3499999999999659</v>
      </c>
      <c r="E154" s="337">
        <f t="shared" si="7"/>
        <v>0.000714212835424887</v>
      </c>
      <c r="F154" s="267">
        <v>1.849999999999966</v>
      </c>
      <c r="G154" s="160">
        <f t="shared" si="8"/>
        <v>-1.5</v>
      </c>
      <c r="L154" s="270"/>
    </row>
    <row r="155" spans="1:12" s="69" customFormat="1" ht="13.5">
      <c r="A155" s="196" t="s">
        <v>38</v>
      </c>
      <c r="B155" s="275">
        <f>Volume!J156</f>
        <v>643.1</v>
      </c>
      <c r="C155" s="70">
        <v>639.9</v>
      </c>
      <c r="D155" s="267">
        <f t="shared" si="6"/>
        <v>-3.2000000000000455</v>
      </c>
      <c r="E155" s="337">
        <f t="shared" si="7"/>
        <v>-0.004975897994091191</v>
      </c>
      <c r="F155" s="267">
        <v>-0.20000000000004547</v>
      </c>
      <c r="G155" s="160">
        <f t="shared" si="8"/>
        <v>-3</v>
      </c>
      <c r="L155" s="270"/>
    </row>
    <row r="156" spans="1:7" ht="13.5">
      <c r="A156" s="196" t="s">
        <v>156</v>
      </c>
      <c r="B156" s="275">
        <f>Volume!J157</f>
        <v>343.4</v>
      </c>
      <c r="C156" s="70">
        <v>345.85</v>
      </c>
      <c r="D156" s="267">
        <f t="shared" si="6"/>
        <v>2.4500000000000455</v>
      </c>
      <c r="E156" s="337">
        <f t="shared" si="7"/>
        <v>0.007134536983110209</v>
      </c>
      <c r="F156" s="267">
        <v>3.3000000000000114</v>
      </c>
      <c r="G156" s="160">
        <f t="shared" si="8"/>
        <v>-0.8499999999999659</v>
      </c>
    </row>
    <row r="157" spans="1:7" ht="14.25" thickBot="1">
      <c r="A157" s="197" t="s">
        <v>211</v>
      </c>
      <c r="B157" s="275">
        <f>Volume!J158</f>
        <v>361.3</v>
      </c>
      <c r="C157" s="70">
        <v>361.3</v>
      </c>
      <c r="D157" s="267">
        <f t="shared" si="6"/>
        <v>0</v>
      </c>
      <c r="E157" s="337">
        <f t="shared" si="7"/>
        <v>0</v>
      </c>
      <c r="F157" s="267">
        <v>1.1999999999999886</v>
      </c>
      <c r="G157" s="160">
        <f t="shared" si="8"/>
        <v>-1.1999999999999886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E103" sqref="E103"/>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4" customFormat="1" ht="19.5" customHeight="1" thickBot="1">
      <c r="A1" s="419" t="s">
        <v>209</v>
      </c>
      <c r="B1" s="420"/>
      <c r="C1" s="420"/>
      <c r="D1" s="420"/>
      <c r="E1" s="420"/>
    </row>
    <row r="2" spans="1:5" s="69" customFormat="1" ht="14.25" thickBot="1">
      <c r="A2" s="135" t="s">
        <v>113</v>
      </c>
      <c r="B2" s="271" t="s">
        <v>214</v>
      </c>
      <c r="C2" s="33" t="s">
        <v>99</v>
      </c>
      <c r="D2" s="271" t="s">
        <v>123</v>
      </c>
      <c r="E2" s="208" t="s">
        <v>216</v>
      </c>
    </row>
    <row r="3" spans="1:5" s="69" customFormat="1" ht="13.5">
      <c r="A3" s="274" t="s">
        <v>213</v>
      </c>
      <c r="B3" s="182">
        <f>VLOOKUP(A3,Margins!$A$2:$M$158,2,FALSE)</f>
        <v>100</v>
      </c>
      <c r="C3" s="273">
        <f>VLOOKUP(A3,Basis!$A$3:$G$157,2,FALSE)</f>
        <v>4187.4</v>
      </c>
      <c r="D3" s="273">
        <f>VLOOKUP(A3,Basis!$A$3:$G$157,3,FALSE)</f>
        <v>4177.2</v>
      </c>
      <c r="E3" s="182">
        <f>VLOOKUP(A3,Margins!$A$2:$M$158,7,FALSE)</f>
        <v>42503.2</v>
      </c>
    </row>
    <row r="4" spans="1:5" s="69" customFormat="1" ht="13.5">
      <c r="A4" s="204" t="s">
        <v>134</v>
      </c>
      <c r="B4" s="182">
        <f>VLOOKUP(A4,Margins!$A$2:$M$158,2,FALSE)</f>
        <v>100</v>
      </c>
      <c r="C4" s="275">
        <f>VLOOKUP(A4,Basis!$A$3:$G$157,2,FALSE)</f>
        <v>3840.45</v>
      </c>
      <c r="D4" s="276">
        <f>VLOOKUP(A4,Basis!$A$3:$G$157,3,FALSE)</f>
        <v>3860.6</v>
      </c>
      <c r="E4" s="380">
        <f>VLOOKUP(A4,Margins!$A$2:$M$158,7,FALSE)</f>
        <v>60539.25</v>
      </c>
    </row>
    <row r="5" spans="1:5" s="69" customFormat="1" ht="13.5">
      <c r="A5" s="204" t="s">
        <v>0</v>
      </c>
      <c r="B5" s="182">
        <f>VLOOKUP(A5,Margins!$A$2:$M$158,2,FALSE)</f>
        <v>375</v>
      </c>
      <c r="C5" s="275">
        <f>VLOOKUP(A5,Basis!$A$3:$G$157,2,FALSE)</f>
        <v>1035.05</v>
      </c>
      <c r="D5" s="276">
        <f>VLOOKUP(A5,Basis!$A$3:$G$157,3,FALSE)</f>
        <v>1039.1</v>
      </c>
      <c r="E5" s="380">
        <f>VLOOKUP(A5,Margins!$A$2:$M$158,7,FALSE)</f>
        <v>62385.9375</v>
      </c>
    </row>
    <row r="6" spans="1:5" s="69" customFormat="1" ht="13.5">
      <c r="A6" s="196" t="s">
        <v>193</v>
      </c>
      <c r="B6" s="182">
        <f>VLOOKUP(A6,Margins!$A$2:$M$158,2,FALSE)</f>
        <v>100</v>
      </c>
      <c r="C6" s="275">
        <f>VLOOKUP(A6,Basis!$A$3:$G$157,2,FALSE)</f>
        <v>3060.8</v>
      </c>
      <c r="D6" s="276">
        <f>VLOOKUP(A6,Basis!$A$3:$G$157,3,FALSE)</f>
        <v>3045.1</v>
      </c>
      <c r="E6" s="380">
        <f>VLOOKUP(A6,Margins!$A$2:$M$158,7,FALSE)</f>
        <v>52280.296</v>
      </c>
    </row>
    <row r="7" spans="1:5" s="14" customFormat="1" ht="13.5">
      <c r="A7" s="204" t="s">
        <v>233</v>
      </c>
      <c r="B7" s="182">
        <f>VLOOKUP(A7,Margins!$A$2:$M$158,2,FALSE)</f>
        <v>1000</v>
      </c>
      <c r="C7" s="275">
        <f>VLOOKUP(A7,Basis!$A$3:$G$157,2,FALSE)</f>
        <v>752</v>
      </c>
      <c r="D7" s="276">
        <f>VLOOKUP(A7,Basis!$A$3:$G$157,3,FALSE)</f>
        <v>750.7</v>
      </c>
      <c r="E7" s="380">
        <f>VLOOKUP(A7,Margins!$A$2:$M$158,7,FALSE)</f>
        <v>127580</v>
      </c>
    </row>
    <row r="8" spans="1:5" s="69" customFormat="1" ht="13.5">
      <c r="A8" s="204" t="s">
        <v>1</v>
      </c>
      <c r="B8" s="182">
        <f>VLOOKUP(A8,Margins!$A$2:$M$158,2,FALSE)</f>
        <v>150</v>
      </c>
      <c r="C8" s="275">
        <f>VLOOKUP(A8,Basis!$A$3:$G$157,2,FALSE)</f>
        <v>2505.9</v>
      </c>
      <c r="D8" s="276">
        <f>VLOOKUP(A8,Basis!$A$3:$G$157,3,FALSE)</f>
        <v>2495</v>
      </c>
      <c r="E8" s="380">
        <f>VLOOKUP(A8,Margins!$A$2:$M$158,7,FALSE)</f>
        <v>59223.74999999999</v>
      </c>
    </row>
    <row r="9" spans="1:5" s="69" customFormat="1" ht="13.5">
      <c r="A9" s="204" t="s">
        <v>2</v>
      </c>
      <c r="B9" s="182">
        <f>VLOOKUP(A9,Margins!$A$2:$M$158,2,FALSE)</f>
        <v>1100</v>
      </c>
      <c r="C9" s="275">
        <f>VLOOKUP(A9,Basis!$A$3:$G$157,2,FALSE)</f>
        <v>344.2</v>
      </c>
      <c r="D9" s="276">
        <f>VLOOKUP(A9,Basis!$A$3:$G$157,3,FALSE)</f>
        <v>345</v>
      </c>
      <c r="E9" s="380">
        <f>VLOOKUP(A9,Margins!$A$2:$M$158,7,FALSE)</f>
        <v>60291</v>
      </c>
    </row>
    <row r="10" spans="1:5" s="69" customFormat="1" ht="13.5">
      <c r="A10" s="204" t="s">
        <v>3</v>
      </c>
      <c r="B10" s="182">
        <f>VLOOKUP(A10,Margins!$A$2:$M$158,2,FALSE)</f>
        <v>1250</v>
      </c>
      <c r="C10" s="275">
        <f>VLOOKUP(A10,Basis!$A$3:$G$157,2,FALSE)</f>
        <v>252.5</v>
      </c>
      <c r="D10" s="276">
        <f>VLOOKUP(A10,Basis!$A$3:$G$157,3,FALSE)</f>
        <v>252.15</v>
      </c>
      <c r="E10" s="380">
        <f>VLOOKUP(A10,Margins!$A$2:$M$158,7,FALSE)</f>
        <v>50306.25</v>
      </c>
    </row>
    <row r="11" spans="1:5" s="69" customFormat="1" ht="13.5">
      <c r="A11" s="204" t="s">
        <v>139</v>
      </c>
      <c r="B11" s="182">
        <f>VLOOKUP(A11,Margins!$A$2:$M$158,2,FALSE)</f>
        <v>2700</v>
      </c>
      <c r="C11" s="275">
        <f>VLOOKUP(A11,Basis!$A$3:$G$157,2,FALSE)</f>
        <v>103.8</v>
      </c>
      <c r="D11" s="276">
        <f>VLOOKUP(A11,Basis!$A$3:$G$157,3,FALSE)</f>
        <v>102.05</v>
      </c>
      <c r="E11" s="380">
        <f>VLOOKUP(A11,Margins!$A$2:$M$158,7,FALSE)</f>
        <v>51543</v>
      </c>
    </row>
    <row r="12" spans="1:5" s="69" customFormat="1" ht="13.5">
      <c r="A12" s="204" t="s">
        <v>308</v>
      </c>
      <c r="B12" s="182">
        <f>VLOOKUP(A12,Margins!$A$2:$M$158,2,FALSE)</f>
        <v>400</v>
      </c>
      <c r="C12" s="275">
        <f>VLOOKUP(A12,Basis!$A$3:$G$157,2,FALSE)</f>
        <v>731.65</v>
      </c>
      <c r="D12" s="276">
        <f>VLOOKUP(A12,Basis!$A$3:$G$157,3,FALSE)</f>
        <v>734.55</v>
      </c>
      <c r="E12" s="380">
        <f>VLOOKUP(A12,Margins!$A$2:$M$158,7,FALSE)</f>
        <v>47121.054000000004</v>
      </c>
    </row>
    <row r="13" spans="1:5" s="69" customFormat="1" ht="13.5">
      <c r="A13" s="204" t="s">
        <v>89</v>
      </c>
      <c r="B13" s="182">
        <f>VLOOKUP(A13,Margins!$A$2:$M$158,2,FALSE)</f>
        <v>1500</v>
      </c>
      <c r="C13" s="275">
        <f>VLOOKUP(A13,Basis!$A$3:$G$157,2,FALSE)</f>
        <v>294.3</v>
      </c>
      <c r="D13" s="276">
        <f>VLOOKUP(A13,Basis!$A$3:$G$157,3,FALSE)</f>
        <v>284.35</v>
      </c>
      <c r="E13" s="380">
        <f>VLOOKUP(A13,Margins!$A$2:$M$158,7,FALSE)</f>
        <v>69715.53</v>
      </c>
    </row>
    <row r="14" spans="1:5" s="69" customFormat="1" ht="13.5">
      <c r="A14" s="204" t="s">
        <v>140</v>
      </c>
      <c r="B14" s="182">
        <f>VLOOKUP(A14,Margins!$A$2:$M$158,2,FALSE)</f>
        <v>300</v>
      </c>
      <c r="C14" s="275">
        <f>VLOOKUP(A14,Basis!$A$3:$G$157,2,FALSE)</f>
        <v>1165.1</v>
      </c>
      <c r="D14" s="276">
        <f>VLOOKUP(A14,Basis!$A$3:$G$157,3,FALSE)</f>
        <v>1171.1</v>
      </c>
      <c r="E14" s="380">
        <f>VLOOKUP(A14,Margins!$A$2:$M$158,7,FALSE)</f>
        <v>55276.5</v>
      </c>
    </row>
    <row r="15" spans="1:5" s="69" customFormat="1" ht="13.5">
      <c r="A15" s="204" t="s">
        <v>24</v>
      </c>
      <c r="B15" s="182">
        <f>VLOOKUP(A15,Margins!$A$2:$M$158,2,FALSE)</f>
        <v>175</v>
      </c>
      <c r="C15" s="275">
        <f>VLOOKUP(A15,Basis!$A$3:$G$157,2,FALSE)</f>
        <v>2842.3</v>
      </c>
      <c r="D15" s="276">
        <f>VLOOKUP(A15,Basis!$A$3:$G$157,3,FALSE)</f>
        <v>2830.95</v>
      </c>
      <c r="E15" s="380">
        <f>VLOOKUP(A15,Margins!$A$2:$M$158,7,FALSE)</f>
        <v>78495.375</v>
      </c>
    </row>
    <row r="16" spans="1:5" s="69" customFormat="1" ht="13.5">
      <c r="A16" s="196" t="s">
        <v>195</v>
      </c>
      <c r="B16" s="182">
        <f>VLOOKUP(A16,Margins!$A$2:$M$158,2,FALSE)</f>
        <v>2062</v>
      </c>
      <c r="C16" s="275">
        <f>VLOOKUP(A16,Basis!$A$3:$G$157,2,FALSE)</f>
        <v>138.85</v>
      </c>
      <c r="D16" s="276">
        <f>VLOOKUP(A16,Basis!$A$3:$G$157,3,FALSE)</f>
        <v>138.85</v>
      </c>
      <c r="E16" s="380">
        <f>VLOOKUP(A16,Margins!$A$2:$M$158,7,FALSE)</f>
        <v>45905.275</v>
      </c>
    </row>
    <row r="17" spans="1:5" s="69" customFormat="1" ht="13.5">
      <c r="A17" s="204" t="s">
        <v>197</v>
      </c>
      <c r="B17" s="182">
        <f>VLOOKUP(A17,Margins!$A$2:$M$158,2,FALSE)</f>
        <v>650</v>
      </c>
      <c r="C17" s="275">
        <f>VLOOKUP(A17,Basis!$A$3:$G$157,2,FALSE)</f>
        <v>659.8</v>
      </c>
      <c r="D17" s="276">
        <f>VLOOKUP(A17,Basis!$A$3:$G$157,3,FALSE)</f>
        <v>654.25</v>
      </c>
      <c r="E17" s="380">
        <f>VLOOKUP(A17,Margins!$A$2:$M$158,7,FALSE)</f>
        <v>67697.5</v>
      </c>
    </row>
    <row r="18" spans="1:5" s="69" customFormat="1" ht="13.5">
      <c r="A18" s="204" t="s">
        <v>4</v>
      </c>
      <c r="B18" s="182">
        <f>VLOOKUP(A18,Margins!$A$2:$M$158,2,FALSE)</f>
        <v>300</v>
      </c>
      <c r="C18" s="275">
        <f>VLOOKUP(A18,Basis!$A$3:$G$157,2,FALSE)</f>
        <v>1816.75</v>
      </c>
      <c r="D18" s="276">
        <f>VLOOKUP(A18,Basis!$A$3:$G$157,3,FALSE)</f>
        <v>1820.65</v>
      </c>
      <c r="E18" s="380">
        <f>VLOOKUP(A18,Margins!$A$2:$M$158,7,FALSE)</f>
        <v>85493.25</v>
      </c>
    </row>
    <row r="19" spans="1:5" s="69" customFormat="1" ht="13.5">
      <c r="A19" s="204" t="s">
        <v>79</v>
      </c>
      <c r="B19" s="182">
        <f>VLOOKUP(A19,Margins!$A$2:$M$158,2,FALSE)</f>
        <v>400</v>
      </c>
      <c r="C19" s="275">
        <f>VLOOKUP(A19,Basis!$A$3:$G$157,2,FALSE)</f>
        <v>1113.8</v>
      </c>
      <c r="D19" s="276">
        <f>VLOOKUP(A19,Basis!$A$3:$G$157,3,FALSE)</f>
        <v>1110.05</v>
      </c>
      <c r="E19" s="380">
        <f>VLOOKUP(A19,Margins!$A$2:$M$158,7,FALSE)</f>
        <v>69972</v>
      </c>
    </row>
    <row r="20" spans="1:5" s="69" customFormat="1" ht="13.5">
      <c r="A20" s="204" t="s">
        <v>196</v>
      </c>
      <c r="B20" s="182">
        <f>VLOOKUP(A20,Margins!$A$2:$M$158,2,FALSE)</f>
        <v>400</v>
      </c>
      <c r="C20" s="275">
        <f>VLOOKUP(A20,Basis!$A$3:$G$157,2,FALSE)</f>
        <v>726.1</v>
      </c>
      <c r="D20" s="276">
        <f>VLOOKUP(A20,Basis!$A$3:$G$157,3,FALSE)</f>
        <v>721.6</v>
      </c>
      <c r="E20" s="380">
        <f>VLOOKUP(A20,Margins!$A$2:$M$158,7,FALSE)</f>
        <v>45810</v>
      </c>
    </row>
    <row r="21" spans="1:5" s="69" customFormat="1" ht="13.5">
      <c r="A21" s="204" t="s">
        <v>5</v>
      </c>
      <c r="B21" s="182">
        <f>VLOOKUP(A21,Margins!$A$2:$M$158,2,FALSE)</f>
        <v>1595</v>
      </c>
      <c r="C21" s="275">
        <f>VLOOKUP(A21,Basis!$A$3:$G$157,2,FALSE)</f>
        <v>173.75</v>
      </c>
      <c r="D21" s="276">
        <f>VLOOKUP(A21,Basis!$A$3:$G$157,3,FALSE)</f>
        <v>173.55</v>
      </c>
      <c r="E21" s="380">
        <f>VLOOKUP(A21,Margins!$A$2:$M$158,7,FALSE)</f>
        <v>47925.7625</v>
      </c>
    </row>
    <row r="22" spans="1:5" s="69" customFormat="1" ht="13.5">
      <c r="A22" s="204" t="s">
        <v>198</v>
      </c>
      <c r="B22" s="182">
        <f>VLOOKUP(A22,Margins!$A$2:$M$158,2,FALSE)</f>
        <v>1000</v>
      </c>
      <c r="C22" s="275">
        <f>VLOOKUP(A22,Basis!$A$3:$G$157,2,FALSE)</f>
        <v>202.7</v>
      </c>
      <c r="D22" s="276">
        <f>VLOOKUP(A22,Basis!$A$3:$G$157,3,FALSE)</f>
        <v>203.8</v>
      </c>
      <c r="E22" s="380">
        <f>VLOOKUP(A22,Margins!$A$2:$M$158,7,FALSE)</f>
        <v>54495</v>
      </c>
    </row>
    <row r="23" spans="1:5" s="69" customFormat="1" ht="13.5">
      <c r="A23" s="204" t="s">
        <v>199</v>
      </c>
      <c r="B23" s="182">
        <f>VLOOKUP(A23,Margins!$A$2:$M$158,2,FALSE)</f>
        <v>1300</v>
      </c>
      <c r="C23" s="275">
        <f>VLOOKUP(A23,Basis!$A$3:$G$157,2,FALSE)</f>
        <v>289.85</v>
      </c>
      <c r="D23" s="276">
        <f>VLOOKUP(A23,Basis!$A$3:$G$157,3,FALSE)</f>
        <v>291.3</v>
      </c>
      <c r="E23" s="380">
        <f>VLOOKUP(A23,Margins!$A$2:$M$158,7,FALSE)</f>
        <v>60505.25</v>
      </c>
    </row>
    <row r="24" spans="1:5" s="69" customFormat="1" ht="13.5">
      <c r="A24" s="204" t="s">
        <v>309</v>
      </c>
      <c r="B24" s="182">
        <f>VLOOKUP(A24,Margins!$A$2:$M$158,2,FALSE)</f>
        <v>700</v>
      </c>
      <c r="C24" s="275">
        <f>VLOOKUP(A24,Basis!$A$3:$G$157,2,FALSE)</f>
        <v>996.15</v>
      </c>
      <c r="D24" s="276">
        <f>VLOOKUP(A24,Basis!$A$3:$G$157,3,FALSE)</f>
        <v>993.75</v>
      </c>
      <c r="E24" s="380">
        <f>VLOOKUP(A24,Margins!$A$2:$M$158,7,FALSE)</f>
        <v>110290.25</v>
      </c>
    </row>
    <row r="25" spans="1:5" s="69" customFormat="1" ht="13.5">
      <c r="A25" s="196" t="s">
        <v>201</v>
      </c>
      <c r="B25" s="182">
        <f>VLOOKUP(A25,Margins!$A$2:$M$158,2,FALSE)</f>
        <v>200</v>
      </c>
      <c r="C25" s="275">
        <f>VLOOKUP(A25,Basis!$A$3:$G$157,2,FALSE)</f>
        <v>2361.25</v>
      </c>
      <c r="D25" s="276">
        <f>VLOOKUP(A25,Basis!$A$3:$G$157,3,FALSE)</f>
        <v>2365.7</v>
      </c>
      <c r="E25" s="380">
        <f>VLOOKUP(A25,Margins!$A$2:$M$158,7,FALSE)</f>
        <v>74596.5</v>
      </c>
    </row>
    <row r="26" spans="1:5" s="69" customFormat="1" ht="13.5">
      <c r="A26" s="204" t="s">
        <v>35</v>
      </c>
      <c r="B26" s="182">
        <f>VLOOKUP(A26,Margins!$A$2:$M$158,2,FALSE)</f>
        <v>1100</v>
      </c>
      <c r="C26" s="275">
        <f>VLOOKUP(A26,Basis!$A$3:$G$157,2,FALSE)</f>
        <v>268.35</v>
      </c>
      <c r="D26" s="276">
        <f>VLOOKUP(A26,Basis!$A$3:$G$157,3,FALSE)</f>
        <v>269.9</v>
      </c>
      <c r="E26" s="380">
        <f>VLOOKUP(A26,Margins!$A$2:$M$158,7,FALSE)</f>
        <v>47462.25</v>
      </c>
    </row>
    <row r="27" spans="1:5" s="69" customFormat="1" ht="13.5">
      <c r="A27" s="204" t="s">
        <v>6</v>
      </c>
      <c r="B27" s="182">
        <f>VLOOKUP(A27,Margins!$A$2:$M$158,2,FALSE)</f>
        <v>1125</v>
      </c>
      <c r="C27" s="275">
        <f>VLOOKUP(A27,Basis!$A$3:$G$157,2,FALSE)</f>
        <v>176.4</v>
      </c>
      <c r="D27" s="276">
        <f>VLOOKUP(A27,Basis!$A$3:$G$157,3,FALSE)</f>
        <v>175.35</v>
      </c>
      <c r="E27" s="380">
        <f>VLOOKUP(A27,Margins!$A$2:$M$158,7,FALSE)</f>
        <v>31241.25</v>
      </c>
    </row>
    <row r="28" spans="1:5" s="69" customFormat="1" ht="13.5">
      <c r="A28" s="204" t="s">
        <v>132</v>
      </c>
      <c r="B28" s="182">
        <f>VLOOKUP(A28,Margins!$A$2:$M$158,2,FALSE)</f>
        <v>400</v>
      </c>
      <c r="C28" s="275">
        <f>VLOOKUP(A28,Basis!$A$3:$G$157,2,FALSE)</f>
        <v>776.95</v>
      </c>
      <c r="D28" s="276">
        <f>VLOOKUP(A28,Basis!$A$3:$G$157,3,FALSE)</f>
        <v>770.75</v>
      </c>
      <c r="E28" s="380">
        <f>VLOOKUP(A28,Margins!$A$2:$M$158,7,FALSE)</f>
        <v>53619</v>
      </c>
    </row>
    <row r="29" spans="1:5" s="69" customFormat="1" ht="13.5">
      <c r="A29" s="204" t="s">
        <v>210</v>
      </c>
      <c r="B29" s="182">
        <f>VLOOKUP(A29,Margins!$A$2:$M$158,2,FALSE)</f>
        <v>200</v>
      </c>
      <c r="C29" s="275">
        <f>VLOOKUP(A29,Basis!$A$3:$G$157,2,FALSE)</f>
        <v>1716.15</v>
      </c>
      <c r="D29" s="276">
        <f>VLOOKUP(A29,Basis!$A$3:$G$157,3,FALSE)</f>
        <v>1722.85</v>
      </c>
      <c r="E29" s="380">
        <f>VLOOKUP(A29,Margins!$A$2:$M$158,7,FALSE)</f>
        <v>54899.5</v>
      </c>
    </row>
    <row r="30" spans="1:5" s="69" customFormat="1" ht="13.5">
      <c r="A30" s="204" t="s">
        <v>7</v>
      </c>
      <c r="B30" s="182">
        <f>VLOOKUP(A30,Margins!$A$2:$M$158,2,FALSE)</f>
        <v>650</v>
      </c>
      <c r="C30" s="275">
        <f>VLOOKUP(A30,Basis!$A$3:$G$157,2,FALSE)</f>
        <v>920.05</v>
      </c>
      <c r="D30" s="276">
        <f>VLOOKUP(A30,Basis!$A$3:$G$157,3,FALSE)</f>
        <v>920.9</v>
      </c>
      <c r="E30" s="380">
        <f>VLOOKUP(A30,Margins!$A$2:$M$158,7,FALSE)</f>
        <v>95090.125</v>
      </c>
    </row>
    <row r="31" spans="1:5" s="69" customFormat="1" ht="13.5">
      <c r="A31" s="204" t="s">
        <v>44</v>
      </c>
      <c r="B31" s="182">
        <f>VLOOKUP(A31,Margins!$A$2:$M$158,2,FALSE)</f>
        <v>400</v>
      </c>
      <c r="C31" s="275">
        <f>VLOOKUP(A31,Basis!$A$3:$G$157,2,FALSE)</f>
        <v>941.7</v>
      </c>
      <c r="D31" s="276">
        <f>VLOOKUP(A31,Basis!$A$3:$G$157,3,FALSE)</f>
        <v>942.95</v>
      </c>
      <c r="E31" s="380">
        <f>VLOOKUP(A31,Margins!$A$2:$M$158,7,FALSE)</f>
        <v>60202</v>
      </c>
    </row>
    <row r="32" spans="1:5" s="69" customFormat="1" ht="13.5">
      <c r="A32" s="204" t="s">
        <v>8</v>
      </c>
      <c r="B32" s="182">
        <f>VLOOKUP(A32,Margins!$A$2:$M$158,2,FALSE)</f>
        <v>1600</v>
      </c>
      <c r="C32" s="275">
        <f>VLOOKUP(A32,Basis!$A$3:$G$157,2,FALSE)</f>
        <v>157.7</v>
      </c>
      <c r="D32" s="276">
        <f>VLOOKUP(A32,Basis!$A$3:$G$157,3,FALSE)</f>
        <v>155.15</v>
      </c>
      <c r="E32" s="380">
        <f>VLOOKUP(A32,Margins!$A$2:$M$158,7,FALSE)</f>
        <v>40840</v>
      </c>
    </row>
    <row r="33" spans="1:5" s="69" customFormat="1" ht="13.5">
      <c r="A33" s="196" t="s">
        <v>202</v>
      </c>
      <c r="B33" s="182">
        <f>VLOOKUP(A33,Margins!$A$2:$M$158,2,FALSE)</f>
        <v>1150</v>
      </c>
      <c r="C33" s="275">
        <f>VLOOKUP(A33,Basis!$A$3:$G$157,2,FALSE)</f>
        <v>233.2</v>
      </c>
      <c r="D33" s="276">
        <f>VLOOKUP(A33,Basis!$A$3:$G$157,3,FALSE)</f>
        <v>226.15</v>
      </c>
      <c r="E33" s="380">
        <f>VLOOKUP(A33,Margins!$A$2:$M$158,7,FALSE)</f>
        <v>52773.5</v>
      </c>
    </row>
    <row r="34" spans="1:5" s="69" customFormat="1" ht="13.5">
      <c r="A34" s="204" t="s">
        <v>36</v>
      </c>
      <c r="B34" s="182">
        <f>VLOOKUP(A34,Margins!$A$2:$M$158,2,FALSE)</f>
        <v>450</v>
      </c>
      <c r="C34" s="275">
        <f>VLOOKUP(A34,Basis!$A$3:$G$157,2,FALSE)</f>
        <v>883.9</v>
      </c>
      <c r="D34" s="276">
        <f>VLOOKUP(A34,Basis!$A$3:$G$157,3,FALSE)</f>
        <v>887.15</v>
      </c>
      <c r="E34" s="380">
        <f>VLOOKUP(A34,Margins!$A$2:$M$158,7,FALSE)</f>
        <v>63204.75</v>
      </c>
    </row>
    <row r="35" spans="1:5" s="69" customFormat="1" ht="13.5">
      <c r="A35" s="204" t="s">
        <v>80</v>
      </c>
      <c r="B35" s="182">
        <f>VLOOKUP(A35,Margins!$A$2:$M$158,2,FALSE)</f>
        <v>1200</v>
      </c>
      <c r="C35" s="275">
        <f>VLOOKUP(A35,Basis!$A$3:$G$157,2,FALSE)</f>
        <v>232.55</v>
      </c>
      <c r="D35" s="276">
        <f>VLOOKUP(A35,Basis!$A$3:$G$157,3,FALSE)</f>
        <v>231.95</v>
      </c>
      <c r="E35" s="380">
        <f>VLOOKUP(A35,Margins!$A$2:$M$158,7,FALSE)</f>
        <v>46486.002</v>
      </c>
    </row>
    <row r="36" spans="1:5" s="69" customFormat="1" ht="13.5">
      <c r="A36" s="204" t="s">
        <v>81</v>
      </c>
      <c r="B36" s="182">
        <f>VLOOKUP(A36,Margins!$A$2:$M$158,2,FALSE)</f>
        <v>1200</v>
      </c>
      <c r="C36" s="275">
        <f>VLOOKUP(A36,Basis!$A$3:$G$157,2,FALSE)</f>
        <v>505.45</v>
      </c>
      <c r="D36" s="276">
        <f>VLOOKUP(A36,Basis!$A$3:$G$157,3,FALSE)</f>
        <v>501.25</v>
      </c>
      <c r="E36" s="380">
        <f>VLOOKUP(A36,Margins!$A$2:$M$158,7,FALSE)</f>
        <v>96975</v>
      </c>
    </row>
    <row r="37" spans="1:5" s="69" customFormat="1" ht="13.5">
      <c r="A37" s="204" t="s">
        <v>23</v>
      </c>
      <c r="B37" s="182">
        <f>VLOOKUP(A37,Margins!$A$2:$M$158,2,FALSE)</f>
        <v>800</v>
      </c>
      <c r="C37" s="275">
        <f>VLOOKUP(A37,Basis!$A$3:$G$157,2,FALSE)</f>
        <v>416.75</v>
      </c>
      <c r="D37" s="276">
        <f>VLOOKUP(A37,Basis!$A$3:$G$157,3,FALSE)</f>
        <v>417.05</v>
      </c>
      <c r="E37" s="380">
        <f>VLOOKUP(A37,Margins!$A$2:$M$158,7,FALSE)</f>
        <v>52878</v>
      </c>
    </row>
    <row r="38" spans="1:5" s="69" customFormat="1" ht="13.5">
      <c r="A38" s="204" t="s">
        <v>235</v>
      </c>
      <c r="B38" s="182">
        <f>VLOOKUP(A38,Margins!$A$2:$M$158,2,FALSE)</f>
        <v>700</v>
      </c>
      <c r="C38" s="275">
        <f>VLOOKUP(A38,Basis!$A$3:$G$157,2,FALSE)</f>
        <v>476.2</v>
      </c>
      <c r="D38" s="276">
        <f>VLOOKUP(A38,Basis!$A$3:$G$157,3,FALSE)</f>
        <v>478.4</v>
      </c>
      <c r="E38" s="380">
        <f>VLOOKUP(A38,Margins!$A$2:$M$158,7,FALSE)</f>
        <v>63749</v>
      </c>
    </row>
    <row r="39" spans="1:5" s="69" customFormat="1" ht="13.5">
      <c r="A39" s="204" t="s">
        <v>98</v>
      </c>
      <c r="B39" s="182">
        <f>VLOOKUP(A39,Margins!$A$2:$M$158,2,FALSE)</f>
        <v>550</v>
      </c>
      <c r="C39" s="275">
        <f>VLOOKUP(A39,Basis!$A$3:$G$157,2,FALSE)</f>
        <v>555.35</v>
      </c>
      <c r="D39" s="276">
        <f>VLOOKUP(A39,Basis!$A$3:$G$157,3,FALSE)</f>
        <v>555.95</v>
      </c>
      <c r="E39" s="380">
        <f>VLOOKUP(A39,Margins!$A$2:$M$158,7,FALSE)</f>
        <v>48811.125</v>
      </c>
    </row>
    <row r="40" spans="1:5" s="69" customFormat="1" ht="13.5">
      <c r="A40" s="196" t="s">
        <v>203</v>
      </c>
      <c r="B40" s="182">
        <f>VLOOKUP(A40,Margins!$A$2:$M$158,2,FALSE)</f>
        <v>300</v>
      </c>
      <c r="C40" s="275">
        <f>VLOOKUP(A40,Basis!$A$3:$G$157,2,FALSE)</f>
        <v>1391.8</v>
      </c>
      <c r="D40" s="276">
        <f>VLOOKUP(A40,Basis!$A$3:$G$157,3,FALSE)</f>
        <v>1393.8</v>
      </c>
      <c r="E40" s="380">
        <f>VLOOKUP(A40,Margins!$A$2:$M$158,7,FALSE)</f>
        <v>65904</v>
      </c>
    </row>
    <row r="41" spans="1:5" s="69" customFormat="1" ht="13.5">
      <c r="A41" s="204" t="s">
        <v>212</v>
      </c>
      <c r="B41" s="182">
        <f>VLOOKUP(A41,Margins!$A$2:$M$158,2,FALSE)</f>
        <v>2700</v>
      </c>
      <c r="C41" s="275">
        <f>VLOOKUP(A41,Basis!$A$3:$G$157,2,FALSE)</f>
        <v>113.55</v>
      </c>
      <c r="D41" s="276">
        <f>VLOOKUP(A41,Basis!$A$3:$G$157,3,FALSE)</f>
        <v>113.15</v>
      </c>
      <c r="E41" s="380">
        <f>VLOOKUP(A41,Margins!$A$2:$M$158,7,FALSE)</f>
        <v>68843.25</v>
      </c>
    </row>
    <row r="42" spans="1:5" s="69" customFormat="1" ht="13.5">
      <c r="A42" s="204" t="s">
        <v>204</v>
      </c>
      <c r="B42" s="182">
        <f>VLOOKUP(A42,Margins!$A$2:$M$158,2,FALSE)</f>
        <v>600</v>
      </c>
      <c r="C42" s="275">
        <f>VLOOKUP(A42,Basis!$A$3:$G$157,2,FALSE)</f>
        <v>468.8</v>
      </c>
      <c r="D42" s="276">
        <f>VLOOKUP(A42,Basis!$A$3:$G$157,3,FALSE)</f>
        <v>470.6</v>
      </c>
      <c r="E42" s="380">
        <f>VLOOKUP(A42,Margins!$A$2:$M$158,7,FALSE)</f>
        <v>45390</v>
      </c>
    </row>
    <row r="43" spans="1:5" s="69" customFormat="1" ht="13.5">
      <c r="A43" s="196" t="s">
        <v>205</v>
      </c>
      <c r="B43" s="182">
        <f>VLOOKUP(A43,Margins!$A$2:$M$158,2,FALSE)</f>
        <v>500</v>
      </c>
      <c r="C43" s="275">
        <f>VLOOKUP(A43,Basis!$A$3:$G$157,2,FALSE)</f>
        <v>1199.65</v>
      </c>
      <c r="D43" s="276">
        <f>VLOOKUP(A43,Basis!$A$3:$G$157,3,FALSE)</f>
        <v>1205.3</v>
      </c>
      <c r="E43" s="380">
        <f>VLOOKUP(A43,Margins!$A$2:$M$158,7,FALSE)</f>
        <v>96911.25</v>
      </c>
    </row>
    <row r="44" spans="1:5" s="69" customFormat="1" ht="13.5">
      <c r="A44" s="204" t="s">
        <v>229</v>
      </c>
      <c r="B44" s="182">
        <f>VLOOKUP(A44,Margins!$A$2:$M$158,2,FALSE)</f>
        <v>375</v>
      </c>
      <c r="C44" s="275">
        <f>VLOOKUP(A44,Basis!$A$3:$G$157,2,FALSE)</f>
        <v>1189.75</v>
      </c>
      <c r="D44" s="276">
        <f>VLOOKUP(A44,Basis!$A$3:$G$157,3,FALSE)</f>
        <v>1188.7</v>
      </c>
      <c r="E44" s="380">
        <f>VLOOKUP(A44,Margins!$A$2:$M$158,7,FALSE)</f>
        <v>86495.68125</v>
      </c>
    </row>
    <row r="45" spans="1:5" s="69" customFormat="1" ht="13.5">
      <c r="A45" s="204" t="s">
        <v>151</v>
      </c>
      <c r="B45" s="182">
        <f>VLOOKUP(A45,Margins!$A$2:$M$158,2,FALSE)</f>
        <v>450</v>
      </c>
      <c r="C45" s="275">
        <f>VLOOKUP(A45,Basis!$A$3:$G$157,2,FALSE)</f>
        <v>1034.5</v>
      </c>
      <c r="D45" s="276">
        <f>VLOOKUP(A45,Basis!$A$3:$G$157,3,FALSE)</f>
        <v>1031.4</v>
      </c>
      <c r="E45" s="380">
        <f>VLOOKUP(A45,Margins!$A$2:$M$158,7,FALSE)</f>
        <v>73896.75</v>
      </c>
    </row>
    <row r="46" spans="1:5" s="69" customFormat="1" ht="13.5">
      <c r="A46" s="204" t="s">
        <v>230</v>
      </c>
      <c r="B46" s="182">
        <f>VLOOKUP(A46,Margins!$A$2:$M$158,2,FALSE)</f>
        <v>200</v>
      </c>
      <c r="C46" s="275">
        <f>VLOOKUP(A46,Basis!$A$3:$G$157,2,FALSE)</f>
        <v>1245.05</v>
      </c>
      <c r="D46" s="276">
        <f>VLOOKUP(A46,Basis!$A$3:$G$157,3,FALSE)</f>
        <v>1251.1</v>
      </c>
      <c r="E46" s="380">
        <f>VLOOKUP(A46,Margins!$A$2:$M$158,7,FALSE)</f>
        <v>46244.5</v>
      </c>
    </row>
    <row r="47" spans="1:5" s="69" customFormat="1" ht="13.5">
      <c r="A47" s="204" t="s">
        <v>310</v>
      </c>
      <c r="B47" s="182">
        <f>VLOOKUP(A47,Margins!$A$2:$M$158,2,FALSE)</f>
        <v>412</v>
      </c>
      <c r="C47" s="275">
        <f>VLOOKUP(A47,Basis!$A$3:$G$157,2,FALSE)</f>
        <v>905.05</v>
      </c>
      <c r="D47" s="276">
        <f>VLOOKUP(A47,Basis!$A$3:$G$157,3,FALSE)</f>
        <v>908.4</v>
      </c>
      <c r="E47" s="380">
        <f>VLOOKUP(A47,Margins!$A$2:$M$158,7,FALSE)</f>
        <v>58426.75</v>
      </c>
    </row>
    <row r="48" spans="1:5" s="69" customFormat="1" ht="13.5">
      <c r="A48" s="204" t="s">
        <v>311</v>
      </c>
      <c r="B48" s="182">
        <f>VLOOKUP(A48,Margins!$A$2:$M$158,2,FALSE)</f>
        <v>800</v>
      </c>
      <c r="C48" s="275">
        <f>VLOOKUP(A48,Basis!$A$3:$G$157,2,FALSE)</f>
        <v>600.2</v>
      </c>
      <c r="D48" s="276">
        <f>VLOOKUP(A48,Basis!$A$3:$G$157,3,FALSE)</f>
        <v>597.65</v>
      </c>
      <c r="E48" s="380">
        <f>VLOOKUP(A48,Margins!$A$2:$M$158,7,FALSE)</f>
        <v>76184</v>
      </c>
    </row>
    <row r="49" spans="1:5" s="69" customFormat="1" ht="13.5">
      <c r="A49" s="204" t="s">
        <v>185</v>
      </c>
      <c r="B49" s="182">
        <f>VLOOKUP(A49,Margins!$A$2:$M$158,2,FALSE)</f>
        <v>675</v>
      </c>
      <c r="C49" s="275">
        <f>VLOOKUP(A49,Basis!$A$3:$G$157,2,FALSE)</f>
        <v>453.3</v>
      </c>
      <c r="D49" s="276">
        <f>VLOOKUP(A49,Basis!$A$3:$G$157,3,FALSE)</f>
        <v>455.7</v>
      </c>
      <c r="E49" s="380">
        <f>VLOOKUP(A49,Margins!$A$2:$M$158,7,FALSE)</f>
        <v>62110.12499999999</v>
      </c>
    </row>
    <row r="50" spans="1:5" ht="13.5">
      <c r="A50" s="204" t="s">
        <v>118</v>
      </c>
      <c r="B50" s="182">
        <f>VLOOKUP(A50,Margins!$A$2:$M$158,2,FALSE)</f>
        <v>250</v>
      </c>
      <c r="C50" s="275">
        <f>VLOOKUP(A50,Basis!$A$3:$G$157,2,FALSE)</f>
        <v>1287.4</v>
      </c>
      <c r="D50" s="276">
        <f>VLOOKUP(A50,Basis!$A$3:$G$157,3,FALSE)</f>
        <v>1290.5</v>
      </c>
      <c r="E50" s="380">
        <f>VLOOKUP(A50,Margins!$A$2:$M$158,7,FALSE)</f>
        <v>51120</v>
      </c>
    </row>
    <row r="51" spans="1:5" ht="13.5">
      <c r="A51" s="204" t="s">
        <v>155</v>
      </c>
      <c r="B51" s="182">
        <f>VLOOKUP(A51,Margins!$A$2:$M$158,2,FALSE)</f>
        <v>525</v>
      </c>
      <c r="C51" s="275">
        <f>VLOOKUP(A51,Basis!$A$3:$G$157,2,FALSE)</f>
        <v>490.05</v>
      </c>
      <c r="D51" s="276">
        <f>VLOOKUP(A51,Basis!$A$3:$G$157,3,FALSE)</f>
        <v>490.4</v>
      </c>
      <c r="E51" s="380">
        <f>VLOOKUP(A51,Margins!$A$2:$M$158,7,FALSE)</f>
        <v>50338.3125</v>
      </c>
    </row>
    <row r="52" spans="1:5" ht="13.5">
      <c r="A52" s="204" t="s">
        <v>38</v>
      </c>
      <c r="B52" s="182">
        <f>VLOOKUP(A52,Margins!$A$2:$M$158,2,FALSE)</f>
        <v>600</v>
      </c>
      <c r="C52" s="275">
        <f>VLOOKUP(A52,Basis!$A$3:$G$157,2,FALSE)</f>
        <v>643.1</v>
      </c>
      <c r="D52" s="276">
        <f>VLOOKUP(A52,Basis!$A$3:$G$157,3,FALSE)</f>
        <v>639.9</v>
      </c>
      <c r="E52" s="380">
        <f>VLOOKUP(A52,Margins!$A$2:$M$158,7,FALSE)</f>
        <v>60297</v>
      </c>
    </row>
    <row r="53" spans="1:5" ht="14.25" thickBot="1">
      <c r="A53" s="204" t="s">
        <v>211</v>
      </c>
      <c r="B53" s="182">
        <f>VLOOKUP(A53,Margins!$A$2:$M$158,2,FALSE)</f>
        <v>700</v>
      </c>
      <c r="C53" s="167">
        <f>VLOOKUP(A53,Basis!$A$3:$G$157,2,FALSE)</f>
        <v>361.3</v>
      </c>
      <c r="D53" s="276">
        <f>VLOOKUP(A53,Basis!$A$3:$G$157,3,FALSE)</f>
        <v>361.3</v>
      </c>
      <c r="E53" s="380">
        <f>VLOOKUP(A53,Margins!$A$2:$M$158,7,FALSE)</f>
        <v>12645.5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4"/>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C259" sqref="C259"/>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1" customWidth="1"/>
    <col min="9" max="9" width="12.57421875" style="111"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1" t="s">
        <v>26</v>
      </c>
      <c r="B1" s="422"/>
      <c r="C1" s="422"/>
      <c r="D1" s="422"/>
      <c r="E1" s="422"/>
      <c r="F1" s="422"/>
      <c r="G1" s="422"/>
      <c r="H1" s="422"/>
      <c r="I1" s="422"/>
      <c r="J1" s="422"/>
      <c r="K1" s="423"/>
    </row>
    <row r="2" spans="1:11" s="7" customFormat="1" ht="46.5" customHeight="1" thickBot="1">
      <c r="A2" s="223" t="s">
        <v>27</v>
      </c>
      <c r="B2" s="224" t="s">
        <v>57</v>
      </c>
      <c r="C2" s="225" t="s">
        <v>28</v>
      </c>
      <c r="D2" s="225" t="s">
        <v>29</v>
      </c>
      <c r="E2" s="226" t="s">
        <v>39</v>
      </c>
      <c r="F2" s="227" t="s">
        <v>40</v>
      </c>
      <c r="G2" s="228" t="s">
        <v>71</v>
      </c>
      <c r="H2" s="229" t="s">
        <v>30</v>
      </c>
      <c r="I2" s="230" t="s">
        <v>191</v>
      </c>
      <c r="J2" s="230" t="s">
        <v>192</v>
      </c>
      <c r="K2" s="121" t="s">
        <v>25</v>
      </c>
    </row>
    <row r="3" spans="1:14" s="7" customFormat="1" ht="15">
      <c r="A3" s="29" t="s">
        <v>282</v>
      </c>
      <c r="B3" s="237">
        <f>'Open Int.'!K7</f>
        <v>511000</v>
      </c>
      <c r="C3" s="239">
        <f>'Open Int.'!R7</f>
        <v>91.98</v>
      </c>
      <c r="D3" s="242">
        <f>B3/H3</f>
        <v>0.18431856596548662</v>
      </c>
      <c r="E3" s="243">
        <f>'Open Int.'!B7/'Open Int.'!K7</f>
        <v>0.9863013698630136</v>
      </c>
      <c r="F3" s="244">
        <f>'Open Int.'!E7/'Open Int.'!K7</f>
        <v>0.0136986301369863</v>
      </c>
      <c r="G3" s="245">
        <f>'Open Int.'!H7/'Open Int.'!K7</f>
        <v>0</v>
      </c>
      <c r="H3" s="248">
        <v>2772374</v>
      </c>
      <c r="I3" s="249">
        <v>554400</v>
      </c>
      <c r="J3" s="359">
        <v>361400</v>
      </c>
      <c r="K3" s="373"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4" t="s">
        <v>134</v>
      </c>
      <c r="B4" s="238">
        <f>'Open Int.'!K8</f>
        <v>445400</v>
      </c>
      <c r="C4" s="240">
        <f>'Open Int.'!R8</f>
        <v>171.053643</v>
      </c>
      <c r="D4" s="162">
        <f aca="true" t="shared" si="0" ref="D4:D67">B4/H4</f>
        <v>0.10971732393190037</v>
      </c>
      <c r="E4" s="246">
        <f>'Open Int.'!B8/'Open Int.'!K8</f>
        <v>0.9955096542433768</v>
      </c>
      <c r="F4" s="231">
        <f>'Open Int.'!E8/'Open Int.'!K8</f>
        <v>0.003143242029636282</v>
      </c>
      <c r="G4" s="247">
        <f>'Open Int.'!H8/'Open Int.'!K8</f>
        <v>0.001347103726986978</v>
      </c>
      <c r="H4" s="250">
        <v>4059523</v>
      </c>
      <c r="I4" s="234">
        <v>806300</v>
      </c>
      <c r="J4" s="360">
        <v>403100</v>
      </c>
      <c r="K4" s="118"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4" t="s">
        <v>0</v>
      </c>
      <c r="B5" s="238">
        <f>'Open Int.'!K9</f>
        <v>3416250</v>
      </c>
      <c r="C5" s="240">
        <f>'Open Int.'!R9</f>
        <v>353.59895625</v>
      </c>
      <c r="D5" s="162">
        <f t="shared" si="0"/>
        <v>0.141168726225234</v>
      </c>
      <c r="E5" s="246">
        <f>'Open Int.'!B9/'Open Int.'!K9</f>
        <v>0.9636663007683864</v>
      </c>
      <c r="F5" s="231">
        <f>'Open Int.'!E9/'Open Int.'!K9</f>
        <v>0.03282107574094402</v>
      </c>
      <c r="G5" s="247">
        <f>'Open Int.'!H9/'Open Int.'!K9</f>
        <v>0.003512623490669594</v>
      </c>
      <c r="H5" s="166">
        <v>24199765</v>
      </c>
      <c r="I5" s="233">
        <v>2760750</v>
      </c>
      <c r="J5" s="361">
        <v>1380375</v>
      </c>
      <c r="K5" s="118" t="str">
        <f t="shared" si="1"/>
        <v>Gross Exposure is less then 30%</v>
      </c>
      <c r="M5"/>
      <c r="N5"/>
    </row>
    <row r="6" spans="1:14" s="7" customFormat="1" ht="15">
      <c r="A6" s="204" t="s">
        <v>135</v>
      </c>
      <c r="B6" s="238">
        <f>'Open Int.'!K10</f>
        <v>4939200</v>
      </c>
      <c r="C6" s="240">
        <f>'Open Int.'!R10</f>
        <v>43.020432</v>
      </c>
      <c r="D6" s="162">
        <f t="shared" si="0"/>
        <v>0.12348</v>
      </c>
      <c r="E6" s="246">
        <f>'Open Int.'!B10/'Open Int.'!K10</f>
        <v>0.9404761904761905</v>
      </c>
      <c r="F6" s="231">
        <f>'Open Int.'!E10/'Open Int.'!K10</f>
        <v>0.057539682539682536</v>
      </c>
      <c r="G6" s="247">
        <f>'Open Int.'!H10/'Open Int.'!K10</f>
        <v>0.001984126984126984</v>
      </c>
      <c r="H6" s="191">
        <v>40000000</v>
      </c>
      <c r="I6" s="169">
        <v>7996800</v>
      </c>
      <c r="J6" s="362">
        <v>5615400</v>
      </c>
      <c r="K6" s="373" t="str">
        <f t="shared" si="1"/>
        <v>Gross Exposure is less then 30%</v>
      </c>
      <c r="M6"/>
      <c r="N6"/>
    </row>
    <row r="7" spans="1:14" s="7" customFormat="1" ht="15">
      <c r="A7" s="204" t="s">
        <v>174</v>
      </c>
      <c r="B7" s="238">
        <f>'Open Int.'!K11</f>
        <v>9145500</v>
      </c>
      <c r="C7" s="240">
        <f>'Open Int.'!R11</f>
        <v>63.561225</v>
      </c>
      <c r="D7" s="162">
        <f t="shared" si="0"/>
        <v>0.3764953912814445</v>
      </c>
      <c r="E7" s="246">
        <f>'Open Int.'!B11/'Open Int.'!K11</f>
        <v>0.9076923076923077</v>
      </c>
      <c r="F7" s="231">
        <f>'Open Int.'!E11/'Open Int.'!K11</f>
        <v>0.08791208791208792</v>
      </c>
      <c r="G7" s="247">
        <f>'Open Int.'!H11/'Open Int.'!K11</f>
        <v>0.004395604395604396</v>
      </c>
      <c r="H7" s="250">
        <v>24291134</v>
      </c>
      <c r="I7" s="234">
        <v>4857500</v>
      </c>
      <c r="J7" s="360">
        <v>4857500</v>
      </c>
      <c r="K7" s="118" t="str">
        <f t="shared" si="1"/>
        <v>Some sign of build up Gross exposure crosses 30%</v>
      </c>
      <c r="M7"/>
      <c r="N7"/>
    </row>
    <row r="8" spans="1:14" s="7" customFormat="1" ht="15">
      <c r="A8" s="204" t="s">
        <v>283</v>
      </c>
      <c r="B8" s="238">
        <f>'Open Int.'!K12</f>
        <v>1000800</v>
      </c>
      <c r="C8" s="240">
        <f>'Open Int.'!R12</f>
        <v>38.941128</v>
      </c>
      <c r="D8" s="162">
        <f t="shared" si="0"/>
        <v>0.06207397024071651</v>
      </c>
      <c r="E8" s="246">
        <f>'Open Int.'!B12/'Open Int.'!K12</f>
        <v>1</v>
      </c>
      <c r="F8" s="231">
        <f>'Open Int.'!E12/'Open Int.'!K12</f>
        <v>0</v>
      </c>
      <c r="G8" s="247">
        <f>'Open Int.'!H12/'Open Int.'!K12</f>
        <v>0</v>
      </c>
      <c r="H8" s="250">
        <v>16122700</v>
      </c>
      <c r="I8" s="234">
        <v>3224400</v>
      </c>
      <c r="J8" s="360">
        <v>1612200</v>
      </c>
      <c r="K8" s="118" t="str">
        <f t="shared" si="1"/>
        <v>Gross Exposure is less then 30%</v>
      </c>
      <c r="M8"/>
      <c r="N8"/>
    </row>
    <row r="9" spans="1:14" s="7" customFormat="1" ht="15">
      <c r="A9" s="204" t="s">
        <v>75</v>
      </c>
      <c r="B9" s="238">
        <f>'Open Int.'!K13</f>
        <v>4296400</v>
      </c>
      <c r="C9" s="240">
        <f>'Open Int.'!R13</f>
        <v>36.820148</v>
      </c>
      <c r="D9" s="162">
        <f t="shared" si="0"/>
        <v>0.09141276595744681</v>
      </c>
      <c r="E9" s="246">
        <f>'Open Int.'!B13/'Open Int.'!K13</f>
        <v>0.9143468950749465</v>
      </c>
      <c r="F9" s="231">
        <f>'Open Int.'!E13/'Open Int.'!K13</f>
        <v>0.08244111349036402</v>
      </c>
      <c r="G9" s="247">
        <f>'Open Int.'!H13/'Open Int.'!K13</f>
        <v>0.0032119914346895075</v>
      </c>
      <c r="H9" s="166">
        <v>47000000</v>
      </c>
      <c r="I9" s="233">
        <v>9397800</v>
      </c>
      <c r="J9" s="361">
        <v>5759200</v>
      </c>
      <c r="K9" s="118" t="str">
        <f t="shared" si="1"/>
        <v>Gross Exposure is less then 30%</v>
      </c>
      <c r="M9"/>
      <c r="N9"/>
    </row>
    <row r="10" spans="1:14" s="7" customFormat="1" ht="15">
      <c r="A10" s="204" t="s">
        <v>88</v>
      </c>
      <c r="B10" s="238">
        <f>'Open Int.'!K14</f>
        <v>25137800</v>
      </c>
      <c r="C10" s="240">
        <f>'Open Int.'!R14</f>
        <v>141.023058</v>
      </c>
      <c r="D10" s="162">
        <f t="shared" si="0"/>
        <v>0.9177890272552797</v>
      </c>
      <c r="E10" s="246">
        <f>'Open Int.'!B14/'Open Int.'!K14</f>
        <v>0.8330482381115293</v>
      </c>
      <c r="F10" s="231">
        <f>'Open Int.'!E14/'Open Int.'!K14</f>
        <v>0.1498460485802258</v>
      </c>
      <c r="G10" s="247">
        <f>'Open Int.'!H14/'Open Int.'!K14</f>
        <v>0.017105713308244955</v>
      </c>
      <c r="H10" s="166">
        <v>27389519</v>
      </c>
      <c r="I10" s="233">
        <v>5473900</v>
      </c>
      <c r="J10" s="361">
        <v>5473900</v>
      </c>
      <c r="K10" s="373" t="str">
        <f t="shared" si="1"/>
        <v>Gross exposure has crossed 80%,Margin double</v>
      </c>
      <c r="M10"/>
      <c r="N10"/>
    </row>
    <row r="11" spans="1:14" s="7" customFormat="1" ht="15">
      <c r="A11" s="204" t="s">
        <v>136</v>
      </c>
      <c r="B11" s="238">
        <f>'Open Int.'!K15</f>
        <v>50166150</v>
      </c>
      <c r="C11" s="240">
        <f>'Open Int.'!R15</f>
        <v>238.790874</v>
      </c>
      <c r="D11" s="162">
        <f t="shared" si="0"/>
        <v>0.4065299902004734</v>
      </c>
      <c r="E11" s="246">
        <f>'Open Int.'!B15/'Open Int.'!K15</f>
        <v>0.7837426232628973</v>
      </c>
      <c r="F11" s="231">
        <f>'Open Int.'!E15/'Open Int.'!K15</f>
        <v>0.18503712164477443</v>
      </c>
      <c r="G11" s="247">
        <f>'Open Int.'!H15/'Open Int.'!K15</f>
        <v>0.031220255092328193</v>
      </c>
      <c r="H11" s="250">
        <v>123400859</v>
      </c>
      <c r="I11" s="234">
        <v>24677200</v>
      </c>
      <c r="J11" s="360">
        <v>12338600</v>
      </c>
      <c r="K11" s="118" t="str">
        <f t="shared" si="1"/>
        <v>Gross exposure is building up andcrpsses 40% mark</v>
      </c>
      <c r="M11"/>
      <c r="N11"/>
    </row>
    <row r="12" spans="1:14" s="7" customFormat="1" ht="15">
      <c r="A12" s="204" t="s">
        <v>157</v>
      </c>
      <c r="B12" s="238">
        <f>'Open Int.'!K16</f>
        <v>696850</v>
      </c>
      <c r="C12" s="240">
        <f>'Open Int.'!R16</f>
        <v>52.21148625</v>
      </c>
      <c r="D12" s="162">
        <f t="shared" si="0"/>
        <v>0.14669800546709794</v>
      </c>
      <c r="E12" s="246">
        <f>'Open Int.'!B16/'Open Int.'!K16</f>
        <v>0.9994977398292315</v>
      </c>
      <c r="F12" s="231">
        <f>'Open Int.'!E16/'Open Int.'!K16</f>
        <v>0</v>
      </c>
      <c r="G12" s="247">
        <f>'Open Int.'!H16/'Open Int.'!K16</f>
        <v>0.0005022601707684581</v>
      </c>
      <c r="H12" s="250">
        <v>4750235</v>
      </c>
      <c r="I12" s="234">
        <v>949900</v>
      </c>
      <c r="J12" s="360">
        <v>708050</v>
      </c>
      <c r="K12" s="118" t="str">
        <f t="shared" si="1"/>
        <v>Gross Exposure is less then 30%</v>
      </c>
      <c r="M12"/>
      <c r="N12"/>
    </row>
    <row r="13" spans="1:14" s="7" customFormat="1" ht="15">
      <c r="A13" s="204" t="s">
        <v>193</v>
      </c>
      <c r="B13" s="238">
        <f>'Open Int.'!K17</f>
        <v>1005600</v>
      </c>
      <c r="C13" s="240">
        <f>'Open Int.'!R17</f>
        <v>307.794048</v>
      </c>
      <c r="D13" s="162">
        <f t="shared" si="0"/>
        <v>0.07283027381242511</v>
      </c>
      <c r="E13" s="246">
        <f>'Open Int.'!B17/'Open Int.'!K17</f>
        <v>0.984387430389817</v>
      </c>
      <c r="F13" s="231">
        <f>'Open Int.'!E17/'Open Int.'!K17</f>
        <v>0.012231503579952268</v>
      </c>
      <c r="G13" s="247">
        <f>'Open Int.'!H17/'Open Int.'!K17</f>
        <v>0.003381066030230708</v>
      </c>
      <c r="H13" s="250">
        <v>13807445</v>
      </c>
      <c r="I13" s="234">
        <v>1145400</v>
      </c>
      <c r="J13" s="360">
        <v>572700</v>
      </c>
      <c r="K13" s="118" t="str">
        <f t="shared" si="1"/>
        <v>Gross Exposure is less then 30%</v>
      </c>
      <c r="M13"/>
      <c r="N13"/>
    </row>
    <row r="14" spans="1:14" s="7" customFormat="1" ht="15">
      <c r="A14" s="204" t="s">
        <v>284</v>
      </c>
      <c r="B14" s="238">
        <f>'Open Int.'!K18</f>
        <v>9827750</v>
      </c>
      <c r="C14" s="240">
        <f>'Open Int.'!R18</f>
        <v>140.38940875</v>
      </c>
      <c r="D14" s="162">
        <f t="shared" si="0"/>
        <v>0.5856357324589652</v>
      </c>
      <c r="E14" s="246">
        <f>'Open Int.'!B18/'Open Int.'!K18</f>
        <v>0.9005316578057032</v>
      </c>
      <c r="F14" s="231">
        <f>'Open Int.'!E18/'Open Int.'!K18</f>
        <v>0.09395843402609956</v>
      </c>
      <c r="G14" s="247">
        <f>'Open Int.'!H18/'Open Int.'!K18</f>
        <v>0.005509908168197197</v>
      </c>
      <c r="H14" s="250">
        <v>16781336</v>
      </c>
      <c r="I14" s="234">
        <v>3355400</v>
      </c>
      <c r="J14" s="360">
        <v>2272400</v>
      </c>
      <c r="K14" s="118" t="str">
        <f t="shared" si="1"/>
        <v>Gross exposure is building up andcrpsses 40% mark</v>
      </c>
      <c r="M14"/>
      <c r="N14"/>
    </row>
    <row r="15" spans="1:14" s="8" customFormat="1" ht="15">
      <c r="A15" s="204" t="s">
        <v>285</v>
      </c>
      <c r="B15" s="238">
        <f>'Open Int.'!K19</f>
        <v>16836000</v>
      </c>
      <c r="C15" s="240">
        <f>'Open Int.'!R19</f>
        <v>103.03632</v>
      </c>
      <c r="D15" s="162">
        <f t="shared" si="0"/>
        <v>0.4995202842886362</v>
      </c>
      <c r="E15" s="246">
        <f>'Open Int.'!B19/'Open Int.'!K19</f>
        <v>0.8812544547398432</v>
      </c>
      <c r="F15" s="231">
        <f>'Open Int.'!E19/'Open Int.'!K19</f>
        <v>0.10719885958660014</v>
      </c>
      <c r="G15" s="247">
        <f>'Open Int.'!H19/'Open Int.'!K19</f>
        <v>0.011546685673556665</v>
      </c>
      <c r="H15" s="251">
        <v>33704337</v>
      </c>
      <c r="I15" s="235">
        <v>6739200</v>
      </c>
      <c r="J15" s="361">
        <v>5925600</v>
      </c>
      <c r="K15" s="118" t="str">
        <f t="shared" si="1"/>
        <v>Gross exposure is building up andcrpsses 40% mark</v>
      </c>
      <c r="M15"/>
      <c r="N15"/>
    </row>
    <row r="16" spans="1:14" s="8" customFormat="1" ht="15">
      <c r="A16" s="204" t="s">
        <v>76</v>
      </c>
      <c r="B16" s="238">
        <f>'Open Int.'!K20</f>
        <v>7057400</v>
      </c>
      <c r="C16" s="240">
        <f>'Open Int.'!R20</f>
        <v>168.777721</v>
      </c>
      <c r="D16" s="162">
        <f t="shared" si="0"/>
        <v>0.20971012494532454</v>
      </c>
      <c r="E16" s="246">
        <f>'Open Int.'!B20/'Open Int.'!K20</f>
        <v>0.9797659194604246</v>
      </c>
      <c r="F16" s="231">
        <f>'Open Int.'!E20/'Open Int.'!K20</f>
        <v>0.020035707200952192</v>
      </c>
      <c r="G16" s="247">
        <f>'Open Int.'!H20/'Open Int.'!K20</f>
        <v>0.00019837333862328903</v>
      </c>
      <c r="H16" s="251">
        <v>33653120</v>
      </c>
      <c r="I16" s="235">
        <v>6729800</v>
      </c>
      <c r="J16" s="361">
        <v>3364200</v>
      </c>
      <c r="K16" s="118" t="str">
        <f t="shared" si="1"/>
        <v>Gross Exposure is less then 30%</v>
      </c>
      <c r="M16"/>
      <c r="N16"/>
    </row>
    <row r="17" spans="1:14" s="7" customFormat="1" ht="15">
      <c r="A17" s="204" t="s">
        <v>77</v>
      </c>
      <c r="B17" s="238">
        <f>'Open Int.'!K21</f>
        <v>9207400</v>
      </c>
      <c r="C17" s="240">
        <f>'Open Int.'!R21</f>
        <v>172.500639</v>
      </c>
      <c r="D17" s="162">
        <f t="shared" si="0"/>
        <v>0.3093435361533541</v>
      </c>
      <c r="E17" s="246">
        <f>'Open Int.'!B21/'Open Int.'!K21</f>
        <v>0.9343788691704499</v>
      </c>
      <c r="F17" s="231">
        <f>'Open Int.'!E21/'Open Int.'!K21</f>
        <v>0.05695418902187371</v>
      </c>
      <c r="G17" s="247">
        <f>'Open Int.'!H21/'Open Int.'!K21</f>
        <v>0.008666941807676434</v>
      </c>
      <c r="H17" s="250">
        <v>29764320</v>
      </c>
      <c r="I17" s="234">
        <v>5950800</v>
      </c>
      <c r="J17" s="360">
        <v>2975400</v>
      </c>
      <c r="K17" s="118" t="str">
        <f t="shared" si="1"/>
        <v>Some sign of build up Gross exposure crosses 30%</v>
      </c>
      <c r="M17"/>
      <c r="N17"/>
    </row>
    <row r="18" spans="1:14" s="7" customFormat="1" ht="15">
      <c r="A18" s="204" t="s">
        <v>286</v>
      </c>
      <c r="B18" s="238">
        <f>'Open Int.'!K22</f>
        <v>1940400</v>
      </c>
      <c r="C18" s="240">
        <f>'Open Int.'!R22</f>
        <v>41.844726</v>
      </c>
      <c r="D18" s="162">
        <f t="shared" si="0"/>
        <v>0.30820772222040443</v>
      </c>
      <c r="E18" s="246">
        <f>'Open Int.'!B22/'Open Int.'!K22</f>
        <v>0.9983766233766234</v>
      </c>
      <c r="F18" s="231">
        <f>'Open Int.'!E22/'Open Int.'!K22</f>
        <v>0.0016233766233766235</v>
      </c>
      <c r="G18" s="247">
        <f>'Open Int.'!H22/'Open Int.'!K22</f>
        <v>0</v>
      </c>
      <c r="H18" s="166">
        <v>6295754</v>
      </c>
      <c r="I18" s="232">
        <v>1258950</v>
      </c>
      <c r="J18" s="361">
        <v>1258950</v>
      </c>
      <c r="K18" s="373" t="str">
        <f t="shared" si="1"/>
        <v>Some sign of build up Gross exposure crosses 30%</v>
      </c>
      <c r="M18"/>
      <c r="N18"/>
    </row>
    <row r="19" spans="1:14" s="7" customFormat="1" ht="15">
      <c r="A19" s="204" t="s">
        <v>34</v>
      </c>
      <c r="B19" s="238">
        <f>'Open Int.'!K23</f>
        <v>736450</v>
      </c>
      <c r="C19" s="240">
        <f>'Open Int.'!R23</f>
        <v>117.5889715</v>
      </c>
      <c r="D19" s="162">
        <f t="shared" si="0"/>
        <v>0.19068740160742398</v>
      </c>
      <c r="E19" s="246">
        <f>'Open Int.'!B23/'Open Int.'!K23</f>
        <v>0.9973861090365945</v>
      </c>
      <c r="F19" s="231">
        <f>'Open Int.'!E23/'Open Int.'!K23</f>
        <v>0.0011202389843166542</v>
      </c>
      <c r="G19" s="247">
        <f>'Open Int.'!H23/'Open Int.'!K23</f>
        <v>0.0014936519790888724</v>
      </c>
      <c r="H19" s="166">
        <v>3862080</v>
      </c>
      <c r="I19" s="232">
        <v>772200</v>
      </c>
      <c r="J19" s="361">
        <v>386100</v>
      </c>
      <c r="K19" s="373" t="str">
        <f t="shared" si="1"/>
        <v>Gross Exposure is less then 30%</v>
      </c>
      <c r="M19"/>
      <c r="N19"/>
    </row>
    <row r="20" spans="1:14" s="7" customFormat="1" ht="15">
      <c r="A20" s="204" t="s">
        <v>287</v>
      </c>
      <c r="B20" s="238">
        <f>'Open Int.'!K24</f>
        <v>411250</v>
      </c>
      <c r="C20" s="240">
        <f>'Open Int.'!R24</f>
        <v>48.4740375</v>
      </c>
      <c r="D20" s="162">
        <f t="shared" si="0"/>
        <v>0.14435396117799854</v>
      </c>
      <c r="E20" s="246">
        <f>'Open Int.'!B24/'Open Int.'!K24</f>
        <v>0.99209726443769</v>
      </c>
      <c r="F20" s="231">
        <f>'Open Int.'!E24/'Open Int.'!K24</f>
        <v>0.007902735562310031</v>
      </c>
      <c r="G20" s="247">
        <f>'Open Int.'!H24/'Open Int.'!K24</f>
        <v>0</v>
      </c>
      <c r="H20" s="250">
        <v>2848900</v>
      </c>
      <c r="I20" s="234">
        <v>569750</v>
      </c>
      <c r="J20" s="360">
        <v>492500</v>
      </c>
      <c r="K20" s="118" t="str">
        <f t="shared" si="1"/>
        <v>Gross Exposure is less then 30%</v>
      </c>
      <c r="M20"/>
      <c r="N20"/>
    </row>
    <row r="21" spans="1:14" s="7" customFormat="1" ht="15">
      <c r="A21" s="204" t="s">
        <v>137</v>
      </c>
      <c r="B21" s="238">
        <f>'Open Int.'!K25</f>
        <v>6039000</v>
      </c>
      <c r="C21" s="240">
        <f>'Open Int.'!R25</f>
        <v>213.025725</v>
      </c>
      <c r="D21" s="162">
        <f t="shared" si="0"/>
        <v>0.2126250479277772</v>
      </c>
      <c r="E21" s="246">
        <f>'Open Int.'!B25/'Open Int.'!K25</f>
        <v>0.9928796158304355</v>
      </c>
      <c r="F21" s="231">
        <f>'Open Int.'!E25/'Open Int.'!K25</f>
        <v>0.005630071203841696</v>
      </c>
      <c r="G21" s="247">
        <f>'Open Int.'!H25/'Open Int.'!K25</f>
        <v>0.0014903129657228018</v>
      </c>
      <c r="H21" s="250">
        <v>28402110</v>
      </c>
      <c r="I21" s="234">
        <v>5680000</v>
      </c>
      <c r="J21" s="360">
        <v>2840000</v>
      </c>
      <c r="K21" s="118" t="str">
        <f t="shared" si="1"/>
        <v>Gross Exposure is less then 30%</v>
      </c>
      <c r="M21"/>
      <c r="N21"/>
    </row>
    <row r="22" spans="1:14" s="7" customFormat="1" ht="15">
      <c r="A22" s="204" t="s">
        <v>233</v>
      </c>
      <c r="B22" s="238">
        <f>'Open Int.'!K26</f>
        <v>9670000</v>
      </c>
      <c r="C22" s="240">
        <f>'Open Int.'!R26</f>
        <v>727.184</v>
      </c>
      <c r="D22" s="162">
        <f t="shared" si="0"/>
        <v>0.06535201260105748</v>
      </c>
      <c r="E22" s="246">
        <f>'Open Int.'!B26/'Open Int.'!K26</f>
        <v>0.9627714581178903</v>
      </c>
      <c r="F22" s="231">
        <f>'Open Int.'!E26/'Open Int.'!K26</f>
        <v>0.029162357807652535</v>
      </c>
      <c r="G22" s="247">
        <f>'Open Int.'!H26/'Open Int.'!K26</f>
        <v>0.008066184074457083</v>
      </c>
      <c r="H22" s="166">
        <v>147967899</v>
      </c>
      <c r="I22" s="233">
        <v>4762000</v>
      </c>
      <c r="J22" s="361">
        <v>2381000</v>
      </c>
      <c r="K22" s="118" t="str">
        <f t="shared" si="1"/>
        <v>Gross Exposure is less then 30%</v>
      </c>
      <c r="M22"/>
      <c r="N22"/>
    </row>
    <row r="23" spans="1:14" s="7" customFormat="1" ht="15">
      <c r="A23" s="204" t="s">
        <v>1</v>
      </c>
      <c r="B23" s="238">
        <f>'Open Int.'!K27</f>
        <v>1795500</v>
      </c>
      <c r="C23" s="240">
        <f>'Open Int.'!R27</f>
        <v>449.934345</v>
      </c>
      <c r="D23" s="162">
        <f t="shared" si="0"/>
        <v>0.1136342204629188</v>
      </c>
      <c r="E23" s="246">
        <f>'Open Int.'!B27/'Open Int.'!K27</f>
        <v>0.9777777777777777</v>
      </c>
      <c r="F23" s="231">
        <f>'Open Int.'!E27/'Open Int.'!K27</f>
        <v>0.021219715956558062</v>
      </c>
      <c r="G23" s="247">
        <f>'Open Int.'!H27/'Open Int.'!K27</f>
        <v>0.0010025062656641604</v>
      </c>
      <c r="H23" s="252">
        <v>15800698</v>
      </c>
      <c r="I23" s="236">
        <v>1304700</v>
      </c>
      <c r="J23" s="361">
        <v>652350</v>
      </c>
      <c r="K23" s="373" t="str">
        <f t="shared" si="1"/>
        <v>Gross Exposure is less then 30%</v>
      </c>
      <c r="M23"/>
      <c r="N23"/>
    </row>
    <row r="24" spans="1:14" s="7" customFormat="1" ht="15">
      <c r="A24" s="204" t="s">
        <v>158</v>
      </c>
      <c r="B24" s="238">
        <f>'Open Int.'!K28</f>
        <v>3682200</v>
      </c>
      <c r="C24" s="240">
        <f>'Open Int.'!R28</f>
        <v>43.891824</v>
      </c>
      <c r="D24" s="162">
        <f t="shared" si="0"/>
        <v>0.19930093662022375</v>
      </c>
      <c r="E24" s="246">
        <f>'Open Int.'!B28/'Open Int.'!K28</f>
        <v>0.935500515995872</v>
      </c>
      <c r="F24" s="231">
        <f>'Open Int.'!E28/'Open Int.'!K28</f>
        <v>0.04695562435500516</v>
      </c>
      <c r="G24" s="247">
        <f>'Open Int.'!H28/'Open Int.'!K28</f>
        <v>0.017543859649122806</v>
      </c>
      <c r="H24" s="252">
        <v>18475578</v>
      </c>
      <c r="I24" s="236">
        <v>3693600</v>
      </c>
      <c r="J24" s="361">
        <v>3693600</v>
      </c>
      <c r="K24" s="373" t="str">
        <f t="shared" si="1"/>
        <v>Gross Exposure is less then 30%</v>
      </c>
      <c r="M24"/>
      <c r="N24"/>
    </row>
    <row r="25" spans="1:14" s="7" customFormat="1" ht="15">
      <c r="A25" s="204" t="s">
        <v>288</v>
      </c>
      <c r="B25" s="238">
        <f>'Open Int.'!K29</f>
        <v>818100</v>
      </c>
      <c r="C25" s="240">
        <f>'Open Int.'!R29</f>
        <v>52.5833775</v>
      </c>
      <c r="D25" s="162">
        <f t="shared" si="0"/>
        <v>0.19115079977952587</v>
      </c>
      <c r="E25" s="246">
        <f>'Open Int.'!B29/'Open Int.'!K29</f>
        <v>0.9992665933259993</v>
      </c>
      <c r="F25" s="231">
        <f>'Open Int.'!E29/'Open Int.'!K29</f>
        <v>0.0007334066740007334</v>
      </c>
      <c r="G25" s="247">
        <f>'Open Int.'!H29/'Open Int.'!K29</f>
        <v>0</v>
      </c>
      <c r="H25" s="250">
        <v>4279867</v>
      </c>
      <c r="I25" s="234">
        <v>855900</v>
      </c>
      <c r="J25" s="360">
        <v>651600</v>
      </c>
      <c r="K25" s="118" t="str">
        <f t="shared" si="1"/>
        <v>Gross Exposure is less then 30%</v>
      </c>
      <c r="M25"/>
      <c r="N25"/>
    </row>
    <row r="26" spans="1:14" s="7" customFormat="1" ht="15">
      <c r="A26" s="204" t="s">
        <v>159</v>
      </c>
      <c r="B26" s="238">
        <f>'Open Int.'!K30</f>
        <v>3730500</v>
      </c>
      <c r="C26" s="240">
        <f>'Open Int.'!R30</f>
        <v>17.5893075</v>
      </c>
      <c r="D26" s="162">
        <f t="shared" si="0"/>
        <v>0.3655627628293862</v>
      </c>
      <c r="E26" s="246">
        <f>'Open Int.'!B30/'Open Int.'!K30</f>
        <v>0.9240048250904704</v>
      </c>
      <c r="F26" s="231">
        <f>'Open Int.'!E30/'Open Int.'!K30</f>
        <v>0.07599517490952955</v>
      </c>
      <c r="G26" s="247">
        <f>'Open Int.'!H30/'Open Int.'!K30</f>
        <v>0</v>
      </c>
      <c r="H26" s="166">
        <v>10204814</v>
      </c>
      <c r="I26" s="233">
        <v>2038500</v>
      </c>
      <c r="J26" s="361">
        <v>2038500</v>
      </c>
      <c r="K26" s="118" t="str">
        <f t="shared" si="1"/>
        <v>Some sign of build up Gross exposure crosses 30%</v>
      </c>
      <c r="M26"/>
      <c r="N26"/>
    </row>
    <row r="27" spans="1:14" s="7" customFormat="1" ht="15">
      <c r="A27" s="204" t="s">
        <v>2</v>
      </c>
      <c r="B27" s="238">
        <f>'Open Int.'!K31</f>
        <v>1918400</v>
      </c>
      <c r="C27" s="240">
        <f>'Open Int.'!R31</f>
        <v>66.031328</v>
      </c>
      <c r="D27" s="162">
        <f t="shared" si="0"/>
        <v>0.09459571672330377</v>
      </c>
      <c r="E27" s="246">
        <f>'Open Int.'!B31/'Open Int.'!K31</f>
        <v>0.9764908256880734</v>
      </c>
      <c r="F27" s="231">
        <f>'Open Int.'!E31/'Open Int.'!K31</f>
        <v>0.023509174311926607</v>
      </c>
      <c r="G27" s="247">
        <f>'Open Int.'!H31/'Open Int.'!K31</f>
        <v>0</v>
      </c>
      <c r="H27" s="252">
        <v>20279988</v>
      </c>
      <c r="I27" s="236">
        <v>4055700</v>
      </c>
      <c r="J27" s="361">
        <v>2027300</v>
      </c>
      <c r="K27" s="373" t="str">
        <f t="shared" si="1"/>
        <v>Gross Exposure is less then 30%</v>
      </c>
      <c r="M27"/>
      <c r="N27"/>
    </row>
    <row r="28" spans="1:14" s="7" customFormat="1" ht="15">
      <c r="A28" s="204" t="s">
        <v>395</v>
      </c>
      <c r="B28" s="238">
        <f>'Open Int.'!K32</f>
        <v>6095000</v>
      </c>
      <c r="C28" s="240">
        <f>'Open Int.'!R32</f>
        <v>84.568125</v>
      </c>
      <c r="D28" s="162">
        <f t="shared" si="0"/>
        <v>0.053327329174781585</v>
      </c>
      <c r="E28" s="246">
        <f>'Open Int.'!B32/'Open Int.'!K32</f>
        <v>0.8615668580803938</v>
      </c>
      <c r="F28" s="231">
        <f>'Open Int.'!E32/'Open Int.'!K32</f>
        <v>0.12325676784249384</v>
      </c>
      <c r="G28" s="247">
        <f>'Open Int.'!H32/'Open Int.'!K32</f>
        <v>0.015176374077112387</v>
      </c>
      <c r="H28" s="252">
        <v>114294117</v>
      </c>
      <c r="I28" s="236">
        <v>18750000</v>
      </c>
      <c r="J28" s="361">
        <v>9375000</v>
      </c>
      <c r="K28" s="373" t="str">
        <f t="shared" si="1"/>
        <v>Gross Exposure is less then 30%</v>
      </c>
      <c r="M28"/>
      <c r="N28"/>
    </row>
    <row r="29" spans="1:14" s="7" customFormat="1" ht="15">
      <c r="A29" s="204" t="s">
        <v>78</v>
      </c>
      <c r="B29" s="238">
        <f>'Open Int.'!K33</f>
        <v>3736000</v>
      </c>
      <c r="C29" s="240">
        <f>'Open Int.'!R33</f>
        <v>86.84332</v>
      </c>
      <c r="D29" s="162">
        <f t="shared" si="0"/>
        <v>0.1698181818181818</v>
      </c>
      <c r="E29" s="246">
        <f>'Open Int.'!B33/'Open Int.'!K33</f>
        <v>0.9807280513918629</v>
      </c>
      <c r="F29" s="231">
        <f>'Open Int.'!E33/'Open Int.'!K33</f>
        <v>0.014989293361884369</v>
      </c>
      <c r="G29" s="247">
        <f>'Open Int.'!H33/'Open Int.'!K33</f>
        <v>0.004282655246252677</v>
      </c>
      <c r="H29" s="166">
        <v>22000000</v>
      </c>
      <c r="I29" s="233">
        <v>4400000</v>
      </c>
      <c r="J29" s="361">
        <v>2200000</v>
      </c>
      <c r="K29" s="118" t="str">
        <f t="shared" si="1"/>
        <v>Gross Exposure is less then 30%</v>
      </c>
      <c r="M29"/>
      <c r="N29"/>
    </row>
    <row r="30" spans="1:14" s="7" customFormat="1" ht="15">
      <c r="A30" s="204" t="s">
        <v>138</v>
      </c>
      <c r="B30" s="238">
        <f>'Open Int.'!K34</f>
        <v>8884200</v>
      </c>
      <c r="C30" s="240">
        <f>'Open Int.'!R34</f>
        <v>562.192176</v>
      </c>
      <c r="D30" s="162">
        <f t="shared" si="0"/>
        <v>0.8332700234949845</v>
      </c>
      <c r="E30" s="246">
        <f>'Open Int.'!B34/'Open Int.'!K34</f>
        <v>0.9771335629544585</v>
      </c>
      <c r="F30" s="231">
        <f>'Open Int.'!E34/'Open Int.'!K34</f>
        <v>0.020474550325296593</v>
      </c>
      <c r="G30" s="247">
        <f>'Open Int.'!H34/'Open Int.'!K34</f>
        <v>0.002391886720244929</v>
      </c>
      <c r="H30" s="166">
        <v>10661850</v>
      </c>
      <c r="I30" s="233">
        <v>2131800</v>
      </c>
      <c r="J30" s="361">
        <v>1065900</v>
      </c>
      <c r="K30" s="118" t="str">
        <f t="shared" si="1"/>
        <v>Gross exposure has crossed 80%,Margin double</v>
      </c>
      <c r="M30"/>
      <c r="N30"/>
    </row>
    <row r="31" spans="1:14" s="7" customFormat="1" ht="15">
      <c r="A31" s="204" t="s">
        <v>160</v>
      </c>
      <c r="B31" s="238">
        <f>'Open Int.'!K35</f>
        <v>926200</v>
      </c>
      <c r="C31" s="240">
        <f>'Open Int.'!R35</f>
        <v>33.352462</v>
      </c>
      <c r="D31" s="162">
        <f t="shared" si="0"/>
        <v>0.09326827044052391</v>
      </c>
      <c r="E31" s="246">
        <f>'Open Int.'!B35/'Open Int.'!K35</f>
        <v>0.9928741092636579</v>
      </c>
      <c r="F31" s="231">
        <f>'Open Int.'!E35/'Open Int.'!K35</f>
        <v>0.007125890736342043</v>
      </c>
      <c r="G31" s="247">
        <f>'Open Int.'!H35/'Open Int.'!K35</f>
        <v>0</v>
      </c>
      <c r="H31" s="252">
        <v>9930494</v>
      </c>
      <c r="I31" s="236">
        <v>1985500</v>
      </c>
      <c r="J31" s="361">
        <v>1573000</v>
      </c>
      <c r="K31" s="373" t="str">
        <f t="shared" si="1"/>
        <v>Gross Exposure is less then 30%</v>
      </c>
      <c r="M31"/>
      <c r="N31"/>
    </row>
    <row r="32" spans="1:14" s="7" customFormat="1" ht="15">
      <c r="A32" s="204" t="s">
        <v>161</v>
      </c>
      <c r="B32" s="238">
        <f>'Open Int.'!K36</f>
        <v>9411600</v>
      </c>
      <c r="C32" s="240">
        <f>'Open Int.'!R36</f>
        <v>34.681746</v>
      </c>
      <c r="D32" s="162">
        <f t="shared" si="0"/>
        <v>0.21232733486127375</v>
      </c>
      <c r="E32" s="246">
        <f>'Open Int.'!B36/'Open Int.'!K36</f>
        <v>0.8049853372434017</v>
      </c>
      <c r="F32" s="231">
        <f>'Open Int.'!E36/'Open Int.'!K36</f>
        <v>0.18914956011730205</v>
      </c>
      <c r="G32" s="247">
        <f>'Open Int.'!H36/'Open Int.'!K36</f>
        <v>0.005865102639296188</v>
      </c>
      <c r="H32" s="250">
        <v>44325899</v>
      </c>
      <c r="I32" s="234">
        <v>8859600</v>
      </c>
      <c r="J32" s="360">
        <v>8859600</v>
      </c>
      <c r="K32" s="118" t="str">
        <f t="shared" si="1"/>
        <v>Gross Exposure is less then 30%</v>
      </c>
      <c r="M32"/>
      <c r="N32"/>
    </row>
    <row r="33" spans="1:14" s="7" customFormat="1" ht="15">
      <c r="A33" s="204" t="s">
        <v>399</v>
      </c>
      <c r="B33" s="238">
        <f>'Open Int.'!K37</f>
        <v>3600</v>
      </c>
      <c r="C33" s="240">
        <f>'Open Int.'!R37</f>
        <v>0.07425</v>
      </c>
      <c r="D33" s="162">
        <f t="shared" si="0"/>
        <v>0.0003695089431428378</v>
      </c>
      <c r="E33" s="246">
        <f>'Open Int.'!B37/'Open Int.'!K37</f>
        <v>1</v>
      </c>
      <c r="F33" s="231">
        <f>'Open Int.'!E37/'Open Int.'!K37</f>
        <v>0</v>
      </c>
      <c r="G33" s="247">
        <f>'Open Int.'!H37/'Open Int.'!K37</f>
        <v>0</v>
      </c>
      <c r="H33" s="250">
        <v>9742660</v>
      </c>
      <c r="I33" s="234">
        <v>1948500</v>
      </c>
      <c r="J33" s="360">
        <v>1948500</v>
      </c>
      <c r="K33" s="118" t="str">
        <f t="shared" si="1"/>
        <v>Gross Exposure is less then 30%</v>
      </c>
      <c r="M33"/>
      <c r="N33"/>
    </row>
    <row r="34" spans="1:14" s="7" customFormat="1" ht="15">
      <c r="A34" s="204" t="s">
        <v>3</v>
      </c>
      <c r="B34" s="238">
        <f>'Open Int.'!K38</f>
        <v>2931250</v>
      </c>
      <c r="C34" s="240">
        <f>'Open Int.'!R38</f>
        <v>74.0140625</v>
      </c>
      <c r="D34" s="162">
        <f t="shared" si="0"/>
        <v>0.03174249564899047</v>
      </c>
      <c r="E34" s="246">
        <f>'Open Int.'!B38/'Open Int.'!K38</f>
        <v>0.9547974413646055</v>
      </c>
      <c r="F34" s="231">
        <f>'Open Int.'!E38/'Open Int.'!K38</f>
        <v>0.03795309168443497</v>
      </c>
      <c r="G34" s="247">
        <f>'Open Int.'!H38/'Open Int.'!K38</f>
        <v>0.007249466950959489</v>
      </c>
      <c r="H34" s="191">
        <v>92344661</v>
      </c>
      <c r="I34" s="169">
        <v>11935000</v>
      </c>
      <c r="J34" s="362">
        <v>5967500</v>
      </c>
      <c r="K34" s="373" t="str">
        <f t="shared" si="1"/>
        <v>Gross Exposure is less then 30%</v>
      </c>
      <c r="M34"/>
      <c r="N34"/>
    </row>
    <row r="35" spans="1:14" s="7" customFormat="1" ht="15">
      <c r="A35" s="204" t="s">
        <v>219</v>
      </c>
      <c r="B35" s="238">
        <f>'Open Int.'!K39</f>
        <v>1705725</v>
      </c>
      <c r="C35" s="240">
        <f>'Open Int.'!R39</f>
        <v>58.685468625</v>
      </c>
      <c r="D35" s="162">
        <f t="shared" si="0"/>
        <v>0.12798732766196533</v>
      </c>
      <c r="E35" s="246">
        <f>'Open Int.'!B39/'Open Int.'!K39</f>
        <v>0.9926131117266851</v>
      </c>
      <c r="F35" s="231">
        <f>'Open Int.'!E39/'Open Int.'!K39</f>
        <v>0.006463527239150508</v>
      </c>
      <c r="G35" s="247">
        <f>'Open Int.'!H39/'Open Int.'!K39</f>
        <v>0.0009233610341643582</v>
      </c>
      <c r="H35" s="252">
        <v>13327296</v>
      </c>
      <c r="I35" s="236">
        <v>2665425</v>
      </c>
      <c r="J35" s="361">
        <v>1332450</v>
      </c>
      <c r="K35" s="373" t="str">
        <f t="shared" si="1"/>
        <v>Gross Exposure is less then 30%</v>
      </c>
      <c r="M35"/>
      <c r="N35"/>
    </row>
    <row r="36" spans="1:14" s="7" customFormat="1" ht="15">
      <c r="A36" s="204" t="s">
        <v>162</v>
      </c>
      <c r="B36" s="238">
        <f>'Open Int.'!K40</f>
        <v>950400</v>
      </c>
      <c r="C36" s="240">
        <f>'Open Int.'!R40</f>
        <v>28.692576</v>
      </c>
      <c r="D36" s="162">
        <f t="shared" si="0"/>
        <v>0.07734375</v>
      </c>
      <c r="E36" s="246">
        <f>'Open Int.'!B40/'Open Int.'!K40</f>
        <v>1</v>
      </c>
      <c r="F36" s="231">
        <f>'Open Int.'!E40/'Open Int.'!K40</f>
        <v>0</v>
      </c>
      <c r="G36" s="247">
        <f>'Open Int.'!H40/'Open Int.'!K40</f>
        <v>0</v>
      </c>
      <c r="H36" s="252">
        <v>12288000</v>
      </c>
      <c r="I36" s="236">
        <v>2457600</v>
      </c>
      <c r="J36" s="361">
        <v>1440000</v>
      </c>
      <c r="K36" s="373" t="str">
        <f t="shared" si="1"/>
        <v>Gross Exposure is less then 30%</v>
      </c>
      <c r="M36"/>
      <c r="N36"/>
    </row>
    <row r="37" spans="1:14" s="7" customFormat="1" ht="15">
      <c r="A37" s="204" t="s">
        <v>289</v>
      </c>
      <c r="B37" s="238">
        <f>'Open Int.'!K41</f>
        <v>1586000</v>
      </c>
      <c r="C37" s="240">
        <f>'Open Int.'!R41</f>
        <v>32.55265</v>
      </c>
      <c r="D37" s="162">
        <f t="shared" si="0"/>
        <v>0.050331420982636266</v>
      </c>
      <c r="E37" s="246">
        <f>'Open Int.'!B41/'Open Int.'!K41</f>
        <v>0.998108448928121</v>
      </c>
      <c r="F37" s="231">
        <f>'Open Int.'!E41/'Open Int.'!K41</f>
        <v>0.0018915510718789407</v>
      </c>
      <c r="G37" s="247">
        <f>'Open Int.'!H41/'Open Int.'!K41</f>
        <v>0</v>
      </c>
      <c r="H37" s="250">
        <v>31511131</v>
      </c>
      <c r="I37" s="234">
        <v>6302000</v>
      </c>
      <c r="J37" s="360">
        <v>3151000</v>
      </c>
      <c r="K37" s="118" t="str">
        <f t="shared" si="1"/>
        <v>Gross Exposure is less then 30%</v>
      </c>
      <c r="M37"/>
      <c r="N37"/>
    </row>
    <row r="38" spans="1:14" s="7" customFormat="1" ht="15">
      <c r="A38" s="204" t="s">
        <v>183</v>
      </c>
      <c r="B38" s="238">
        <f>'Open Int.'!K42</f>
        <v>3847500</v>
      </c>
      <c r="C38" s="240">
        <f>'Open Int.'!R42</f>
        <v>110.73105</v>
      </c>
      <c r="D38" s="162">
        <f t="shared" si="0"/>
        <v>0.1982838589981447</v>
      </c>
      <c r="E38" s="246">
        <f>'Open Int.'!B42/'Open Int.'!K42</f>
        <v>0.9723456790123457</v>
      </c>
      <c r="F38" s="231">
        <f>'Open Int.'!E42/'Open Int.'!K42</f>
        <v>0.02617283950617284</v>
      </c>
      <c r="G38" s="247">
        <f>'Open Int.'!H42/'Open Int.'!K42</f>
        <v>0.0014814814814814814</v>
      </c>
      <c r="H38" s="250">
        <v>19404000</v>
      </c>
      <c r="I38" s="234">
        <v>3879800</v>
      </c>
      <c r="J38" s="360">
        <v>1939900</v>
      </c>
      <c r="K38" s="118" t="str">
        <f t="shared" si="1"/>
        <v>Gross Exposure is less then 30%</v>
      </c>
      <c r="M38"/>
      <c r="N38"/>
    </row>
    <row r="39" spans="1:14" s="7" customFormat="1" ht="15">
      <c r="A39" s="204" t="s">
        <v>220</v>
      </c>
      <c r="B39" s="238">
        <f>'Open Int.'!K43</f>
        <v>4572000</v>
      </c>
      <c r="C39" s="240">
        <f>'Open Int.'!R43</f>
        <v>47.45736</v>
      </c>
      <c r="D39" s="162">
        <f t="shared" si="0"/>
        <v>0.1532173841007004</v>
      </c>
      <c r="E39" s="246">
        <f>'Open Int.'!B43/'Open Int.'!K43</f>
        <v>0.9480314960629921</v>
      </c>
      <c r="F39" s="231">
        <f>'Open Int.'!E43/'Open Int.'!K43</f>
        <v>0.046850393700787404</v>
      </c>
      <c r="G39" s="247">
        <f>'Open Int.'!H43/'Open Int.'!K43</f>
        <v>0.005118110236220472</v>
      </c>
      <c r="H39" s="250">
        <v>29839956</v>
      </c>
      <c r="I39" s="234">
        <v>5967000</v>
      </c>
      <c r="J39" s="360">
        <v>3402000</v>
      </c>
      <c r="K39" s="118" t="str">
        <f t="shared" si="1"/>
        <v>Gross Exposure is less then 30%</v>
      </c>
      <c r="M39"/>
      <c r="N39"/>
    </row>
    <row r="40" spans="1:14" s="7" customFormat="1" ht="15">
      <c r="A40" s="204" t="s">
        <v>163</v>
      </c>
      <c r="B40" s="238">
        <f>'Open Int.'!K44</f>
        <v>918750</v>
      </c>
      <c r="C40" s="240">
        <f>'Open Int.'!R44</f>
        <v>311.3368125</v>
      </c>
      <c r="D40" s="162">
        <f t="shared" si="0"/>
        <v>0.7778502125065615</v>
      </c>
      <c r="E40" s="246">
        <f>'Open Int.'!B44/'Open Int.'!K44</f>
        <v>0.9863945578231292</v>
      </c>
      <c r="F40" s="231">
        <f>'Open Int.'!E44/'Open Int.'!K44</f>
        <v>0.012789115646258504</v>
      </c>
      <c r="G40" s="247">
        <f>'Open Int.'!H44/'Open Int.'!K44</f>
        <v>0.0008163265306122449</v>
      </c>
      <c r="H40" s="250">
        <v>1181140</v>
      </c>
      <c r="I40" s="234">
        <v>236000</v>
      </c>
      <c r="J40" s="360">
        <v>163500</v>
      </c>
      <c r="K40" s="118" t="str">
        <f t="shared" si="1"/>
        <v>Gross exposure is Substantial as Open interest has crossed 60%</v>
      </c>
      <c r="M40"/>
      <c r="N40"/>
    </row>
    <row r="41" spans="1:14" s="7" customFormat="1" ht="15">
      <c r="A41" s="204" t="s">
        <v>194</v>
      </c>
      <c r="B41" s="238">
        <f>'Open Int.'!K45</f>
        <v>4324000</v>
      </c>
      <c r="C41" s="240">
        <f>'Open Int.'!R45</f>
        <v>316.36546</v>
      </c>
      <c r="D41" s="162">
        <f t="shared" si="0"/>
        <v>0.24434975106727835</v>
      </c>
      <c r="E41" s="246">
        <f>'Open Int.'!B45/'Open Int.'!K45</f>
        <v>0.978445883441258</v>
      </c>
      <c r="F41" s="231">
        <f>'Open Int.'!E45/'Open Int.'!K45</f>
        <v>0.02072155411655874</v>
      </c>
      <c r="G41" s="247">
        <f>'Open Int.'!H45/'Open Int.'!K45</f>
        <v>0.0008325624421831637</v>
      </c>
      <c r="H41" s="250">
        <v>17695946</v>
      </c>
      <c r="I41" s="234">
        <v>3538800</v>
      </c>
      <c r="J41" s="360">
        <v>1769200</v>
      </c>
      <c r="K41" s="118" t="str">
        <f t="shared" si="1"/>
        <v>Gross Exposure is less then 30%</v>
      </c>
      <c r="M41"/>
      <c r="N41"/>
    </row>
    <row r="42" spans="1:14" s="7" customFormat="1" ht="15">
      <c r="A42" s="204" t="s">
        <v>221</v>
      </c>
      <c r="B42" s="238">
        <f>'Open Int.'!K46</f>
        <v>8644800</v>
      </c>
      <c r="C42" s="240">
        <f>'Open Int.'!R46</f>
        <v>120.983976</v>
      </c>
      <c r="D42" s="162">
        <f t="shared" si="0"/>
        <v>0.8530128627843043</v>
      </c>
      <c r="E42" s="246">
        <f>'Open Int.'!B46/'Open Int.'!K46</f>
        <v>0.8695169350360911</v>
      </c>
      <c r="F42" s="231">
        <f>'Open Int.'!E46/'Open Int.'!K46</f>
        <v>0.0966129927817879</v>
      </c>
      <c r="G42" s="247">
        <f>'Open Int.'!H46/'Open Int.'!K46</f>
        <v>0.03387007218212104</v>
      </c>
      <c r="H42" s="250">
        <v>10134431</v>
      </c>
      <c r="I42" s="234">
        <v>2025600</v>
      </c>
      <c r="J42" s="360">
        <v>2025600</v>
      </c>
      <c r="K42" s="118" t="str">
        <f t="shared" si="1"/>
        <v>Gross exposure has crossed 80%,Margin double</v>
      </c>
      <c r="M42"/>
      <c r="N42"/>
    </row>
    <row r="43" spans="1:14" s="7" customFormat="1" ht="15">
      <c r="A43" s="204" t="s">
        <v>164</v>
      </c>
      <c r="B43" s="238">
        <f>'Open Int.'!K47</f>
        <v>23566150</v>
      </c>
      <c r="C43" s="240">
        <f>'Open Int.'!R47</f>
        <v>132.79525525</v>
      </c>
      <c r="D43" s="162">
        <f t="shared" si="0"/>
        <v>0.8590548750525286</v>
      </c>
      <c r="E43" s="246">
        <f>'Open Int.'!B47/'Open Int.'!K47</f>
        <v>0.936466075281707</v>
      </c>
      <c r="F43" s="231">
        <f>'Open Int.'!E47/'Open Int.'!K47</f>
        <v>0.054902900982977704</v>
      </c>
      <c r="G43" s="247">
        <f>'Open Int.'!H47/'Open Int.'!K47</f>
        <v>0.008631023735315272</v>
      </c>
      <c r="H43" s="250">
        <v>27432648</v>
      </c>
      <c r="I43" s="234">
        <v>5486150</v>
      </c>
      <c r="J43" s="360">
        <v>5486150</v>
      </c>
      <c r="K43" s="118" t="str">
        <f t="shared" si="1"/>
        <v>Gross exposure has crossed 80%,Margin double</v>
      </c>
      <c r="M43"/>
      <c r="N43"/>
    </row>
    <row r="44" spans="1:14" s="7" customFormat="1" ht="15">
      <c r="A44" s="204" t="s">
        <v>165</v>
      </c>
      <c r="B44" s="238">
        <f>'Open Int.'!K48</f>
        <v>1172600</v>
      </c>
      <c r="C44" s="240">
        <f>'Open Int.'!R48</f>
        <v>29.443986</v>
      </c>
      <c r="D44" s="162">
        <f t="shared" si="0"/>
        <v>0.07723830698584457</v>
      </c>
      <c r="E44" s="246">
        <f>'Open Int.'!B48/'Open Int.'!K48</f>
        <v>0.9878048780487805</v>
      </c>
      <c r="F44" s="231">
        <f>'Open Int.'!E48/'Open Int.'!K48</f>
        <v>0.004434589800443459</v>
      </c>
      <c r="G44" s="247">
        <f>'Open Int.'!H48/'Open Int.'!K48</f>
        <v>0.007760532150776054</v>
      </c>
      <c r="H44" s="250">
        <v>15181586</v>
      </c>
      <c r="I44" s="234">
        <v>3035500</v>
      </c>
      <c r="J44" s="360">
        <v>2281500</v>
      </c>
      <c r="K44" s="118" t="str">
        <f t="shared" si="1"/>
        <v>Gross Exposure is less then 30%</v>
      </c>
      <c r="M44"/>
      <c r="N44"/>
    </row>
    <row r="45" spans="1:14" s="7" customFormat="1" ht="15">
      <c r="A45" s="204" t="s">
        <v>89</v>
      </c>
      <c r="B45" s="238">
        <f>'Open Int.'!K49</f>
        <v>4266000</v>
      </c>
      <c r="C45" s="240">
        <f>'Open Int.'!R49</f>
        <v>125.54838</v>
      </c>
      <c r="D45" s="162">
        <f t="shared" si="0"/>
        <v>0.0688275117213688</v>
      </c>
      <c r="E45" s="246">
        <f>'Open Int.'!B49/'Open Int.'!K49</f>
        <v>0.9553445850914205</v>
      </c>
      <c r="F45" s="231">
        <f>'Open Int.'!E49/'Open Int.'!K49</f>
        <v>0.04043600562587905</v>
      </c>
      <c r="G45" s="247">
        <f>'Open Int.'!H49/'Open Int.'!K49</f>
        <v>0.004219409282700422</v>
      </c>
      <c r="H45" s="250">
        <v>61981029</v>
      </c>
      <c r="I45" s="234">
        <v>11472000</v>
      </c>
      <c r="J45" s="360">
        <v>5736000</v>
      </c>
      <c r="K45" s="118" t="str">
        <f t="shared" si="1"/>
        <v>Gross Exposure is less then 30%</v>
      </c>
      <c r="M45"/>
      <c r="N45"/>
    </row>
    <row r="46" spans="1:14" s="7" customFormat="1" ht="15">
      <c r="A46" s="204" t="s">
        <v>290</v>
      </c>
      <c r="B46" s="238">
        <f>'Open Int.'!K50</f>
        <v>2834000</v>
      </c>
      <c r="C46" s="240">
        <f>'Open Int.'!R50</f>
        <v>52.68406</v>
      </c>
      <c r="D46" s="162">
        <f t="shared" si="0"/>
        <v>0.2578883909274973</v>
      </c>
      <c r="E46" s="246">
        <f>'Open Int.'!B50/'Open Int.'!K50</f>
        <v>0.9763585038814396</v>
      </c>
      <c r="F46" s="231">
        <f>'Open Int.'!E50/'Open Int.'!K50</f>
        <v>0.02364149611856034</v>
      </c>
      <c r="G46" s="247">
        <f>'Open Int.'!H50/'Open Int.'!K50</f>
        <v>0</v>
      </c>
      <c r="H46" s="250">
        <v>10989250</v>
      </c>
      <c r="I46" s="234">
        <v>2197000</v>
      </c>
      <c r="J46" s="360">
        <v>2197000</v>
      </c>
      <c r="K46" s="118" t="str">
        <f t="shared" si="1"/>
        <v>Gross Exposure is less then 30%</v>
      </c>
      <c r="M46"/>
      <c r="N46"/>
    </row>
    <row r="47" spans="1:14" s="7" customFormat="1" ht="15">
      <c r="A47" s="204" t="s">
        <v>272</v>
      </c>
      <c r="B47" s="238">
        <f>'Open Int.'!K51</f>
        <v>2031600</v>
      </c>
      <c r="C47" s="240">
        <f>'Open Int.'!R51</f>
        <v>42.86676</v>
      </c>
      <c r="D47" s="162">
        <f t="shared" si="0"/>
        <v>0.09192856685192351</v>
      </c>
      <c r="E47" s="246">
        <f>'Open Int.'!B51/'Open Int.'!K51</f>
        <v>0.9556999409332546</v>
      </c>
      <c r="F47" s="231">
        <f>'Open Int.'!E51/'Open Int.'!K51</f>
        <v>0.04282339043118724</v>
      </c>
      <c r="G47" s="247">
        <f>'Open Int.'!H51/'Open Int.'!K51</f>
        <v>0.0014766686355581807</v>
      </c>
      <c r="H47" s="250">
        <v>22099768</v>
      </c>
      <c r="I47" s="234">
        <v>4419600</v>
      </c>
      <c r="J47" s="360">
        <v>2487600</v>
      </c>
      <c r="K47" s="118" t="str">
        <f t="shared" si="1"/>
        <v>Gross Exposure is less then 30%</v>
      </c>
      <c r="M47"/>
      <c r="N47"/>
    </row>
    <row r="48" spans="1:14" s="7" customFormat="1" ht="15">
      <c r="A48" s="204" t="s">
        <v>222</v>
      </c>
      <c r="B48" s="238">
        <f>'Open Int.'!K52</f>
        <v>631500</v>
      </c>
      <c r="C48" s="240">
        <f>'Open Int.'!R52</f>
        <v>73.576065</v>
      </c>
      <c r="D48" s="162">
        <f t="shared" si="0"/>
        <v>0.0755644448645793</v>
      </c>
      <c r="E48" s="246">
        <f>'Open Int.'!B52/'Open Int.'!K52</f>
        <v>0.9923990498812352</v>
      </c>
      <c r="F48" s="231">
        <f>'Open Int.'!E52/'Open Int.'!K52</f>
        <v>0.00665083135391924</v>
      </c>
      <c r="G48" s="247">
        <f>'Open Int.'!H52/'Open Int.'!K52</f>
        <v>0.0009501187648456057</v>
      </c>
      <c r="H48" s="250">
        <v>8357105</v>
      </c>
      <c r="I48" s="234">
        <v>1671300</v>
      </c>
      <c r="J48" s="360">
        <v>835500</v>
      </c>
      <c r="K48" s="118" t="str">
        <f t="shared" si="1"/>
        <v>Gross Exposure is less then 30%</v>
      </c>
      <c r="M48"/>
      <c r="N48"/>
    </row>
    <row r="49" spans="1:14" s="7" customFormat="1" ht="15">
      <c r="A49" s="204" t="s">
        <v>234</v>
      </c>
      <c r="B49" s="238">
        <f>'Open Int.'!K53</f>
        <v>5274000</v>
      </c>
      <c r="C49" s="240">
        <f>'Open Int.'!R53</f>
        <v>219.9258</v>
      </c>
      <c r="D49" s="162">
        <f t="shared" si="0"/>
        <v>0.3821895052674975</v>
      </c>
      <c r="E49" s="246">
        <f>'Open Int.'!B53/'Open Int.'!K53</f>
        <v>0.9368600682593856</v>
      </c>
      <c r="F49" s="231">
        <f>'Open Int.'!E53/'Open Int.'!K53</f>
        <v>0.04986727341676147</v>
      </c>
      <c r="G49" s="247">
        <f>'Open Int.'!H53/'Open Int.'!K53</f>
        <v>0.013272658323852863</v>
      </c>
      <c r="H49" s="250">
        <v>13799437</v>
      </c>
      <c r="I49" s="234">
        <v>2759000</v>
      </c>
      <c r="J49" s="360">
        <v>1404000</v>
      </c>
      <c r="K49" s="118" t="str">
        <f t="shared" si="1"/>
        <v>Some sign of build up Gross exposure crosses 30%</v>
      </c>
      <c r="M49"/>
      <c r="N49"/>
    </row>
    <row r="50" spans="1:14" s="7" customFormat="1" ht="15">
      <c r="A50" s="204" t="s">
        <v>166</v>
      </c>
      <c r="B50" s="238">
        <f>'Open Int.'!K54</f>
        <v>5292300</v>
      </c>
      <c r="C50" s="240">
        <f>'Open Int.'!R54</f>
        <v>55.9131495</v>
      </c>
      <c r="D50" s="162">
        <f t="shared" si="0"/>
        <v>0.32333404733239485</v>
      </c>
      <c r="E50" s="246">
        <f>'Open Int.'!B54/'Open Int.'!K54</f>
        <v>0.9297658862876255</v>
      </c>
      <c r="F50" s="231">
        <f>'Open Int.'!E54/'Open Int.'!K54</f>
        <v>0.0641025641025641</v>
      </c>
      <c r="G50" s="247">
        <f>'Open Int.'!H54/'Open Int.'!K54</f>
        <v>0.006131549609810479</v>
      </c>
      <c r="H50" s="250">
        <v>16367902</v>
      </c>
      <c r="I50" s="234">
        <v>3271550</v>
      </c>
      <c r="J50" s="360">
        <v>3271550</v>
      </c>
      <c r="K50" s="118" t="str">
        <f t="shared" si="1"/>
        <v>Some sign of build up Gross exposure crosses 30%</v>
      </c>
      <c r="M50"/>
      <c r="N50"/>
    </row>
    <row r="51" spans="1:14" s="7" customFormat="1" ht="15">
      <c r="A51" s="204" t="s">
        <v>223</v>
      </c>
      <c r="B51" s="238">
        <f>'Open Int.'!K55</f>
        <v>408450</v>
      </c>
      <c r="C51" s="240">
        <f>'Open Int.'!R55</f>
        <v>116.0937435</v>
      </c>
      <c r="D51" s="162">
        <f t="shared" si="0"/>
        <v>0.034880259387183435</v>
      </c>
      <c r="E51" s="246">
        <f>'Open Int.'!B55/'Open Int.'!K55</f>
        <v>0.9991431019708654</v>
      </c>
      <c r="F51" s="231">
        <f>'Open Int.'!E55/'Open Int.'!K55</f>
        <v>0.0004284490145672665</v>
      </c>
      <c r="G51" s="247">
        <f>'Open Int.'!H55/'Open Int.'!K55</f>
        <v>0.0004284490145672665</v>
      </c>
      <c r="H51" s="250">
        <v>11710062</v>
      </c>
      <c r="I51" s="234">
        <v>1070825</v>
      </c>
      <c r="J51" s="360">
        <v>535325</v>
      </c>
      <c r="K51" s="118" t="str">
        <f t="shared" si="1"/>
        <v>Gross Exposure is less then 30%</v>
      </c>
      <c r="M51"/>
      <c r="N51"/>
    </row>
    <row r="52" spans="1:14" s="7" customFormat="1" ht="15">
      <c r="A52" s="204" t="s">
        <v>291</v>
      </c>
      <c r="B52" s="238">
        <f>'Open Int.'!K56</f>
        <v>6904500</v>
      </c>
      <c r="C52" s="240">
        <f>'Open Int.'!R56</f>
        <v>107.29593</v>
      </c>
      <c r="D52" s="162">
        <f t="shared" si="0"/>
        <v>0.5527681640123067</v>
      </c>
      <c r="E52" s="246">
        <f>'Open Int.'!B56/'Open Int.'!K56</f>
        <v>0.8976754290679991</v>
      </c>
      <c r="F52" s="231">
        <f>'Open Int.'!E56/'Open Int.'!K56</f>
        <v>0.09363458613947426</v>
      </c>
      <c r="G52" s="247">
        <f>'Open Int.'!H56/'Open Int.'!K56</f>
        <v>0.008689984792526613</v>
      </c>
      <c r="H52" s="250">
        <v>12490770</v>
      </c>
      <c r="I52" s="234">
        <v>2497500</v>
      </c>
      <c r="J52" s="360">
        <v>2497500</v>
      </c>
      <c r="K52" s="118" t="str">
        <f t="shared" si="1"/>
        <v>Gross exposure is building up andcrpsses 40% mark</v>
      </c>
      <c r="M52"/>
      <c r="N52"/>
    </row>
    <row r="53" spans="1:14" s="7" customFormat="1" ht="15">
      <c r="A53" s="204" t="s">
        <v>292</v>
      </c>
      <c r="B53" s="238">
        <f>'Open Int.'!K57</f>
        <v>1500800</v>
      </c>
      <c r="C53" s="240">
        <f>'Open Int.'!R57</f>
        <v>20.67352</v>
      </c>
      <c r="D53" s="162">
        <f t="shared" si="0"/>
        <v>0.16147400981776613</v>
      </c>
      <c r="E53" s="246">
        <f>'Open Int.'!B57/'Open Int.'!K57</f>
        <v>0.9897388059701493</v>
      </c>
      <c r="F53" s="231">
        <f>'Open Int.'!E57/'Open Int.'!K57</f>
        <v>0.010261194029850746</v>
      </c>
      <c r="G53" s="247">
        <f>'Open Int.'!H57/'Open Int.'!K57</f>
        <v>0</v>
      </c>
      <c r="H53" s="250">
        <v>9294375</v>
      </c>
      <c r="I53" s="234">
        <v>1857800</v>
      </c>
      <c r="J53" s="360">
        <v>1857800</v>
      </c>
      <c r="K53" s="118" t="str">
        <f t="shared" si="1"/>
        <v>Gross Exposure is less then 30%</v>
      </c>
      <c r="M53"/>
      <c r="N53"/>
    </row>
    <row r="54" spans="1:14" s="7" customFormat="1" ht="15">
      <c r="A54" s="204" t="s">
        <v>195</v>
      </c>
      <c r="B54" s="238">
        <f>'Open Int.'!K58</f>
        <v>9930592</v>
      </c>
      <c r="C54" s="240">
        <f>'Open Int.'!R58</f>
        <v>137.88626992000002</v>
      </c>
      <c r="D54" s="162">
        <f t="shared" si="0"/>
        <v>0.05085344976047814</v>
      </c>
      <c r="E54" s="246">
        <f>'Open Int.'!B58/'Open Int.'!K58</f>
        <v>0.8839285714285714</v>
      </c>
      <c r="F54" s="231">
        <f>'Open Int.'!E58/'Open Int.'!K58</f>
        <v>0.10506644518272425</v>
      </c>
      <c r="G54" s="247">
        <f>'Open Int.'!H58/'Open Int.'!K58</f>
        <v>0.011004983388704318</v>
      </c>
      <c r="H54" s="250">
        <v>195278630</v>
      </c>
      <c r="I54" s="234">
        <v>21267468</v>
      </c>
      <c r="J54" s="360">
        <v>10633734</v>
      </c>
      <c r="K54" s="118" t="str">
        <f t="shared" si="1"/>
        <v>Gross Exposure is less then 30%</v>
      </c>
      <c r="M54"/>
      <c r="N54"/>
    </row>
    <row r="55" spans="1:14" s="7" customFormat="1" ht="15">
      <c r="A55" s="204" t="s">
        <v>293</v>
      </c>
      <c r="B55" s="238">
        <f>'Open Int.'!K59</f>
        <v>11223800</v>
      </c>
      <c r="C55" s="240">
        <f>'Open Int.'!R59</f>
        <v>150.06220599999997</v>
      </c>
      <c r="D55" s="162">
        <f t="shared" si="0"/>
        <v>0.44303433719397955</v>
      </c>
      <c r="E55" s="246">
        <f>'Open Int.'!B59/'Open Int.'!K59</f>
        <v>0.9669452413621056</v>
      </c>
      <c r="F55" s="231">
        <f>'Open Int.'!E59/'Open Int.'!K59</f>
        <v>0.03180740925533242</v>
      </c>
      <c r="G55" s="247">
        <f>'Open Int.'!H59/'Open Int.'!K59</f>
        <v>0.0012473493825620556</v>
      </c>
      <c r="H55" s="250">
        <v>25333928</v>
      </c>
      <c r="I55" s="234">
        <v>5066600</v>
      </c>
      <c r="J55" s="360">
        <v>3399200</v>
      </c>
      <c r="K55" s="118" t="str">
        <f t="shared" si="1"/>
        <v>Gross exposure is building up andcrpsses 40% mark</v>
      </c>
      <c r="M55"/>
      <c r="N55"/>
    </row>
    <row r="56" spans="1:14" s="7" customFormat="1" ht="15">
      <c r="A56" s="204" t="s">
        <v>197</v>
      </c>
      <c r="B56" s="238">
        <f>'Open Int.'!K60</f>
        <v>2148250</v>
      </c>
      <c r="C56" s="240">
        <f>'Open Int.'!R60</f>
        <v>141.741535</v>
      </c>
      <c r="D56" s="162">
        <f t="shared" si="0"/>
        <v>0.10740537365345809</v>
      </c>
      <c r="E56" s="246">
        <f>'Open Int.'!B60/'Open Int.'!K60</f>
        <v>0.9972768532526475</v>
      </c>
      <c r="F56" s="231">
        <f>'Open Int.'!E60/'Open Int.'!K60</f>
        <v>0.0027231467473524964</v>
      </c>
      <c r="G56" s="247">
        <f>'Open Int.'!H60/'Open Int.'!K60</f>
        <v>0</v>
      </c>
      <c r="H56" s="250">
        <v>20001327</v>
      </c>
      <c r="I56" s="234">
        <v>4000100</v>
      </c>
      <c r="J56" s="360">
        <v>2000050</v>
      </c>
      <c r="K56" s="118" t="str">
        <f t="shared" si="1"/>
        <v>Gross Exposure is less then 30%</v>
      </c>
      <c r="M56"/>
      <c r="N56"/>
    </row>
    <row r="57" spans="1:14" s="7" customFormat="1" ht="15">
      <c r="A57" s="204" t="s">
        <v>4</v>
      </c>
      <c r="B57" s="238">
        <f>'Open Int.'!K61</f>
        <v>1041600</v>
      </c>
      <c r="C57" s="240">
        <f>'Open Int.'!R61</f>
        <v>189.23268</v>
      </c>
      <c r="D57" s="162">
        <f t="shared" si="0"/>
        <v>0.02086717328995408</v>
      </c>
      <c r="E57" s="246">
        <f>'Open Int.'!B61/'Open Int.'!K61</f>
        <v>1</v>
      </c>
      <c r="F57" s="231">
        <f>'Open Int.'!E61/'Open Int.'!K61</f>
        <v>0</v>
      </c>
      <c r="G57" s="247">
        <f>'Open Int.'!H61/'Open Int.'!K61</f>
        <v>0</v>
      </c>
      <c r="H57" s="250">
        <v>49915721</v>
      </c>
      <c r="I57" s="234">
        <v>1843800</v>
      </c>
      <c r="J57" s="360">
        <v>921900</v>
      </c>
      <c r="K57" s="118" t="str">
        <f t="shared" si="1"/>
        <v>Gross Exposure is less then 30%</v>
      </c>
      <c r="M57"/>
      <c r="N57"/>
    </row>
    <row r="58" spans="1:14" s="7" customFormat="1" ht="15">
      <c r="A58" s="204" t="s">
        <v>79</v>
      </c>
      <c r="B58" s="238">
        <f>'Open Int.'!K62</f>
        <v>995600</v>
      </c>
      <c r="C58" s="240">
        <f>'Open Int.'!R62</f>
        <v>110.889928</v>
      </c>
      <c r="D58" s="162">
        <f t="shared" si="0"/>
        <v>0.02688259724987466</v>
      </c>
      <c r="E58" s="246">
        <f>'Open Int.'!B62/'Open Int.'!K62</f>
        <v>0.9991964644435516</v>
      </c>
      <c r="F58" s="231">
        <f>'Open Int.'!E62/'Open Int.'!K62</f>
        <v>0.0008035355564483728</v>
      </c>
      <c r="G58" s="247">
        <f>'Open Int.'!H62/'Open Int.'!K62</f>
        <v>0</v>
      </c>
      <c r="H58" s="250">
        <v>37035112</v>
      </c>
      <c r="I58" s="234">
        <v>2808800</v>
      </c>
      <c r="J58" s="360">
        <v>1404400</v>
      </c>
      <c r="K58" s="118" t="str">
        <f t="shared" si="1"/>
        <v>Gross Exposure is less then 30%</v>
      </c>
      <c r="M58"/>
      <c r="N58"/>
    </row>
    <row r="59" spans="1:14" s="7" customFormat="1" ht="15">
      <c r="A59" s="204" t="s">
        <v>196</v>
      </c>
      <c r="B59" s="238">
        <f>'Open Int.'!K63</f>
        <v>1594400</v>
      </c>
      <c r="C59" s="240">
        <f>'Open Int.'!R63</f>
        <v>115.769384</v>
      </c>
      <c r="D59" s="162">
        <f t="shared" si="0"/>
        <v>0.08862004954140904</v>
      </c>
      <c r="E59" s="246">
        <f>'Open Int.'!B63/'Open Int.'!K63</f>
        <v>0.9947315604616157</v>
      </c>
      <c r="F59" s="231">
        <f>'Open Int.'!E63/'Open Int.'!K63</f>
        <v>0.004766683391871551</v>
      </c>
      <c r="G59" s="247">
        <f>'Open Int.'!H63/'Open Int.'!K63</f>
        <v>0.0005017561465127947</v>
      </c>
      <c r="H59" s="250">
        <v>17991414</v>
      </c>
      <c r="I59" s="234">
        <v>3598000</v>
      </c>
      <c r="J59" s="360">
        <v>1798800</v>
      </c>
      <c r="K59" s="118" t="str">
        <f t="shared" si="1"/>
        <v>Gross Exposure is less then 30%</v>
      </c>
      <c r="M59"/>
      <c r="N59"/>
    </row>
    <row r="60" spans="1:14" s="7" customFormat="1" ht="15">
      <c r="A60" s="204" t="s">
        <v>5</v>
      </c>
      <c r="B60" s="238">
        <f>'Open Int.'!K64</f>
        <v>54480415</v>
      </c>
      <c r="C60" s="240">
        <f>'Open Int.'!R64</f>
        <v>946.597210625</v>
      </c>
      <c r="D60" s="162">
        <f t="shared" si="0"/>
        <v>0.38248969477898875</v>
      </c>
      <c r="E60" s="246">
        <f>'Open Int.'!B64/'Open Int.'!K64</f>
        <v>0.8862897795473842</v>
      </c>
      <c r="F60" s="231">
        <f>'Open Int.'!E64/'Open Int.'!K64</f>
        <v>0.09529525426706092</v>
      </c>
      <c r="G60" s="247">
        <f>'Open Int.'!H64/'Open Int.'!K64</f>
        <v>0.018414966185554937</v>
      </c>
      <c r="H60" s="250">
        <v>142436295</v>
      </c>
      <c r="I60" s="234">
        <v>17221215</v>
      </c>
      <c r="J60" s="360">
        <v>8609810</v>
      </c>
      <c r="K60" s="118" t="str">
        <f t="shared" si="1"/>
        <v>Some sign of build up Gross exposure crosses 30%</v>
      </c>
      <c r="M60"/>
      <c r="N60"/>
    </row>
    <row r="61" spans="1:14" s="7" customFormat="1" ht="15">
      <c r="A61" s="204" t="s">
        <v>198</v>
      </c>
      <c r="B61" s="238">
        <f>'Open Int.'!K65</f>
        <v>20531000</v>
      </c>
      <c r="C61" s="240">
        <f>'Open Int.'!R65</f>
        <v>416.16337</v>
      </c>
      <c r="D61" s="162">
        <f t="shared" si="0"/>
        <v>0.09579997081812783</v>
      </c>
      <c r="E61" s="246">
        <f>'Open Int.'!B65/'Open Int.'!K65</f>
        <v>0.8141834299352199</v>
      </c>
      <c r="F61" s="231">
        <f>'Open Int.'!E65/'Open Int.'!K65</f>
        <v>0.16272953095319273</v>
      </c>
      <c r="G61" s="247">
        <f>'Open Int.'!H65/'Open Int.'!K65</f>
        <v>0.023087039111587354</v>
      </c>
      <c r="H61" s="250">
        <v>214311130</v>
      </c>
      <c r="I61" s="234">
        <v>13863000</v>
      </c>
      <c r="J61" s="360">
        <v>6931000</v>
      </c>
      <c r="K61" s="118" t="str">
        <f t="shared" si="1"/>
        <v>Gross Exposure is less then 30%</v>
      </c>
      <c r="M61"/>
      <c r="N61"/>
    </row>
    <row r="62" spans="1:14" s="7" customFormat="1" ht="15">
      <c r="A62" s="204" t="s">
        <v>199</v>
      </c>
      <c r="B62" s="238">
        <f>'Open Int.'!K66</f>
        <v>3684200</v>
      </c>
      <c r="C62" s="240">
        <f>'Open Int.'!R66</f>
        <v>106.78653700000001</v>
      </c>
      <c r="D62" s="162">
        <f t="shared" si="0"/>
        <v>0.11080084148730927</v>
      </c>
      <c r="E62" s="246">
        <f>'Open Int.'!B66/'Open Int.'!K66</f>
        <v>0.9555398729710657</v>
      </c>
      <c r="F62" s="231">
        <f>'Open Int.'!E66/'Open Int.'!K66</f>
        <v>0.04163726182074806</v>
      </c>
      <c r="G62" s="247">
        <f>'Open Int.'!H66/'Open Int.'!K66</f>
        <v>0.0028228652081863093</v>
      </c>
      <c r="H62" s="250">
        <v>33250650</v>
      </c>
      <c r="I62" s="234">
        <v>6649500</v>
      </c>
      <c r="J62" s="360">
        <v>3324100</v>
      </c>
      <c r="K62" s="118" t="str">
        <f t="shared" si="1"/>
        <v>Gross Exposure is less then 30%</v>
      </c>
      <c r="M62"/>
      <c r="N62"/>
    </row>
    <row r="63" spans="1:14" s="7" customFormat="1" ht="15">
      <c r="A63" s="204" t="s">
        <v>294</v>
      </c>
      <c r="B63" s="238">
        <f>'Open Int.'!K67</f>
        <v>913500</v>
      </c>
      <c r="C63" s="240">
        <f>'Open Int.'!R67</f>
        <v>60.044355</v>
      </c>
      <c r="D63" s="162">
        <f t="shared" si="0"/>
        <v>0.32985150724265083</v>
      </c>
      <c r="E63" s="246">
        <f>'Open Int.'!B67/'Open Int.'!K67</f>
        <v>0.9993431855500821</v>
      </c>
      <c r="F63" s="231">
        <f>'Open Int.'!E67/'Open Int.'!K67</f>
        <v>0.0006568144499178982</v>
      </c>
      <c r="G63" s="247">
        <f>'Open Int.'!H67/'Open Int.'!K67</f>
        <v>0</v>
      </c>
      <c r="H63" s="250">
        <v>2769428</v>
      </c>
      <c r="I63" s="234">
        <v>553800</v>
      </c>
      <c r="J63" s="360">
        <v>553800</v>
      </c>
      <c r="K63" s="118" t="str">
        <f t="shared" si="1"/>
        <v>Some sign of build up Gross exposure crosses 30%</v>
      </c>
      <c r="M63"/>
      <c r="N63"/>
    </row>
    <row r="64" spans="1:14" s="7" customFormat="1" ht="15">
      <c r="A64" s="204" t="s">
        <v>43</v>
      </c>
      <c r="B64" s="238">
        <f>'Open Int.'!K68</f>
        <v>363300</v>
      </c>
      <c r="C64" s="240">
        <f>'Open Int.'!R68</f>
        <v>70.745409</v>
      </c>
      <c r="D64" s="162">
        <f t="shared" si="0"/>
        <v>0.04992098249110512</v>
      </c>
      <c r="E64" s="246">
        <f>'Open Int.'!B68/'Open Int.'!K68</f>
        <v>0.9975227085053675</v>
      </c>
      <c r="F64" s="231">
        <f>'Open Int.'!E68/'Open Int.'!K68</f>
        <v>0.0016515276630883566</v>
      </c>
      <c r="G64" s="247">
        <f>'Open Int.'!H68/'Open Int.'!K68</f>
        <v>0.0008257638315441783</v>
      </c>
      <c r="H64" s="250">
        <v>7277501</v>
      </c>
      <c r="I64" s="234">
        <v>1455300</v>
      </c>
      <c r="J64" s="360">
        <v>727500</v>
      </c>
      <c r="K64" s="118" t="str">
        <f t="shared" si="1"/>
        <v>Gross Exposure is less then 30%</v>
      </c>
      <c r="M64"/>
      <c r="N64"/>
    </row>
    <row r="65" spans="1:14" s="7" customFormat="1" ht="15">
      <c r="A65" s="204" t="s">
        <v>200</v>
      </c>
      <c r="B65" s="238">
        <f>'Open Int.'!K69</f>
        <v>7049000</v>
      </c>
      <c r="C65" s="240">
        <f>'Open Int.'!R69</f>
        <v>702.186135</v>
      </c>
      <c r="D65" s="162">
        <f t="shared" si="0"/>
        <v>0.05386743747105456</v>
      </c>
      <c r="E65" s="246">
        <f>'Open Int.'!B69/'Open Int.'!K69</f>
        <v>0.9446871896722939</v>
      </c>
      <c r="F65" s="231">
        <f>'Open Int.'!E69/'Open Int.'!K69</f>
        <v>0.04220456802383317</v>
      </c>
      <c r="G65" s="247">
        <f>'Open Int.'!H69/'Open Int.'!K69</f>
        <v>0.01310824230387289</v>
      </c>
      <c r="H65" s="250">
        <v>130858276</v>
      </c>
      <c r="I65" s="234">
        <v>3364900</v>
      </c>
      <c r="J65" s="360">
        <v>1682100</v>
      </c>
      <c r="K65" s="118" t="str">
        <f t="shared" si="1"/>
        <v>Gross Exposure is less then 30%</v>
      </c>
      <c r="M65"/>
      <c r="N65"/>
    </row>
    <row r="66" spans="1:14" s="7" customFormat="1" ht="15">
      <c r="A66" s="204" t="s">
        <v>141</v>
      </c>
      <c r="B66" s="238">
        <f>'Open Int.'!K70</f>
        <v>56184000</v>
      </c>
      <c r="C66" s="240">
        <f>'Open Int.'!R70</f>
        <v>549.1986</v>
      </c>
      <c r="D66" s="162">
        <f t="shared" si="0"/>
        <v>0.8206793792021493</v>
      </c>
      <c r="E66" s="246">
        <f>'Open Int.'!B70/'Open Int.'!K70</f>
        <v>0.8261426740709099</v>
      </c>
      <c r="F66" s="231">
        <f>'Open Int.'!E70/'Open Int.'!K70</f>
        <v>0.14566424604869713</v>
      </c>
      <c r="G66" s="247">
        <f>'Open Int.'!H70/'Open Int.'!K70</f>
        <v>0.028193079880392994</v>
      </c>
      <c r="H66" s="250">
        <v>68460353</v>
      </c>
      <c r="I66" s="234">
        <v>13689600</v>
      </c>
      <c r="J66" s="360">
        <v>6844800</v>
      </c>
      <c r="K66" s="118" t="str">
        <f t="shared" si="1"/>
        <v>Gross exposure has crossed 80%,Margin double</v>
      </c>
      <c r="M66"/>
      <c r="N66"/>
    </row>
    <row r="67" spans="1:14" s="7" customFormat="1" ht="15">
      <c r="A67" s="204" t="s">
        <v>184</v>
      </c>
      <c r="B67" s="238">
        <f>'Open Int.'!K71</f>
        <v>26201900</v>
      </c>
      <c r="C67" s="240">
        <f>'Open Int.'!R71</f>
        <v>263.1980855</v>
      </c>
      <c r="D67" s="162">
        <f t="shared" si="0"/>
        <v>0.11641142520876598</v>
      </c>
      <c r="E67" s="246">
        <f>'Open Int.'!B71/'Open Int.'!K71</f>
        <v>0.8007205584327854</v>
      </c>
      <c r="F67" s="231">
        <f>'Open Int.'!E71/'Open Int.'!K71</f>
        <v>0.17608646701193426</v>
      </c>
      <c r="G67" s="247">
        <f>'Open Int.'!H71/'Open Int.'!K71</f>
        <v>0.02319297455528034</v>
      </c>
      <c r="H67" s="250">
        <v>225080141</v>
      </c>
      <c r="I67" s="234">
        <v>38509300</v>
      </c>
      <c r="J67" s="360">
        <v>19251700</v>
      </c>
      <c r="K67" s="118" t="str">
        <f t="shared" si="1"/>
        <v>Gross Exposure is less then 30%</v>
      </c>
      <c r="M67"/>
      <c r="N67"/>
    </row>
    <row r="68" spans="1:14" s="7" customFormat="1" ht="15">
      <c r="A68" s="204" t="s">
        <v>175</v>
      </c>
      <c r="B68" s="238">
        <f>'Open Int.'!K72</f>
        <v>103918500</v>
      </c>
      <c r="C68" s="240">
        <f>'Open Int.'!R72</f>
        <v>302.402835</v>
      </c>
      <c r="D68" s="162">
        <f aca="true" t="shared" si="2" ref="D68:D131">B68/H68</f>
        <v>0.8135466108812397</v>
      </c>
      <c r="E68" s="246">
        <f>'Open Int.'!B72/'Open Int.'!K72</f>
        <v>0.7274931797514398</v>
      </c>
      <c r="F68" s="231">
        <f>'Open Int.'!E72/'Open Int.'!K72</f>
        <v>0.20642618975447105</v>
      </c>
      <c r="G68" s="247">
        <f>'Open Int.'!H72/'Open Int.'!K72</f>
        <v>0.06608063049408912</v>
      </c>
      <c r="H68" s="250">
        <v>127735152</v>
      </c>
      <c r="I68" s="234">
        <v>25546500</v>
      </c>
      <c r="J68" s="360">
        <v>25546500</v>
      </c>
      <c r="K68" s="118"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has crossed 80%,Margin double</v>
      </c>
      <c r="M68"/>
      <c r="N68"/>
    </row>
    <row r="69" spans="1:14" s="7" customFormat="1" ht="15">
      <c r="A69" s="204" t="s">
        <v>142</v>
      </c>
      <c r="B69" s="238">
        <f>'Open Int.'!K73</f>
        <v>7551250</v>
      </c>
      <c r="C69" s="240">
        <f>'Open Int.'!R73</f>
        <v>115.7606625</v>
      </c>
      <c r="D69" s="162">
        <f t="shared" si="2"/>
        <v>0.09108567685526732</v>
      </c>
      <c r="E69" s="246">
        <f>'Open Int.'!B73/'Open Int.'!K73</f>
        <v>0.9763615295480881</v>
      </c>
      <c r="F69" s="231">
        <f>'Open Int.'!E73/'Open Int.'!K73</f>
        <v>0.023406720741599073</v>
      </c>
      <c r="G69" s="247">
        <f>'Open Int.'!H73/'Open Int.'!K73</f>
        <v>0.0002317497103128621</v>
      </c>
      <c r="H69" s="250">
        <v>82902716</v>
      </c>
      <c r="I69" s="234">
        <v>16579500</v>
      </c>
      <c r="J69" s="360">
        <v>8289750</v>
      </c>
      <c r="K69" s="118" t="str">
        <f t="shared" si="3"/>
        <v>Gross Exposure is less then 30%</v>
      </c>
      <c r="M69"/>
      <c r="N69"/>
    </row>
    <row r="70" spans="1:14" s="7" customFormat="1" ht="15">
      <c r="A70" s="204" t="s">
        <v>176</v>
      </c>
      <c r="B70" s="238">
        <f>'Open Int.'!K74</f>
        <v>30020800</v>
      </c>
      <c r="C70" s="240">
        <f>'Open Int.'!R74</f>
        <v>619.329104</v>
      </c>
      <c r="D70" s="162">
        <f t="shared" si="2"/>
        <v>0.9734494995348028</v>
      </c>
      <c r="E70" s="246">
        <f>'Open Int.'!B74/'Open Int.'!K74</f>
        <v>0.8874613601236476</v>
      </c>
      <c r="F70" s="231">
        <f>'Open Int.'!E74/'Open Int.'!K74</f>
        <v>0.10036707882534776</v>
      </c>
      <c r="G70" s="247">
        <f>'Open Int.'!H74/'Open Int.'!K74</f>
        <v>0.012171561051004637</v>
      </c>
      <c r="H70" s="250">
        <v>30839607</v>
      </c>
      <c r="I70" s="234">
        <v>6166850</v>
      </c>
      <c r="J70" s="360">
        <v>3082700</v>
      </c>
      <c r="K70" s="118" t="str">
        <f t="shared" si="3"/>
        <v>Gross exposure has crossed 80%,Margin double</v>
      </c>
      <c r="M70"/>
      <c r="N70"/>
    </row>
    <row r="71" spans="1:14" s="7" customFormat="1" ht="15">
      <c r="A71" s="204" t="s">
        <v>167</v>
      </c>
      <c r="B71" s="238">
        <f>'Open Int.'!K75</f>
        <v>25086600</v>
      </c>
      <c r="C71" s="240">
        <f>'Open Int.'!R75</f>
        <v>141.237558</v>
      </c>
      <c r="D71" s="162">
        <f t="shared" si="2"/>
        <v>0.6293120554050281</v>
      </c>
      <c r="E71" s="246">
        <f>'Open Int.'!B75/'Open Int.'!K75</f>
        <v>0.9297114794352364</v>
      </c>
      <c r="F71" s="231">
        <f>'Open Int.'!E75/'Open Int.'!K75</f>
        <v>0.06414978514426029</v>
      </c>
      <c r="G71" s="247">
        <f>'Open Int.'!H75/'Open Int.'!K75</f>
        <v>0.006138735420503376</v>
      </c>
      <c r="H71" s="250">
        <v>39863530</v>
      </c>
      <c r="I71" s="234">
        <v>7969500</v>
      </c>
      <c r="J71" s="360">
        <v>7969500</v>
      </c>
      <c r="K71" s="118" t="str">
        <f t="shared" si="3"/>
        <v>Gross exposure is Substantial as Open interest has crossed 60%</v>
      </c>
      <c r="M71"/>
      <c r="N71"/>
    </row>
    <row r="72" spans="1:14" s="7" customFormat="1" ht="15">
      <c r="A72" s="204" t="s">
        <v>201</v>
      </c>
      <c r="B72" s="238">
        <f>'Open Int.'!K76</f>
        <v>2787600</v>
      </c>
      <c r="C72" s="240">
        <f>'Open Int.'!R76</f>
        <v>658.22205</v>
      </c>
      <c r="D72" s="162">
        <f t="shared" si="2"/>
        <v>0.037587116394258054</v>
      </c>
      <c r="E72" s="246">
        <f>'Open Int.'!B76/'Open Int.'!K76</f>
        <v>0.8991246950782035</v>
      </c>
      <c r="F72" s="231">
        <f>'Open Int.'!E76/'Open Int.'!K76</f>
        <v>0.08272348974027838</v>
      </c>
      <c r="G72" s="247">
        <f>'Open Int.'!H76/'Open Int.'!K76</f>
        <v>0.018151815181518153</v>
      </c>
      <c r="H72" s="250">
        <v>74163710</v>
      </c>
      <c r="I72" s="234">
        <v>1338200</v>
      </c>
      <c r="J72" s="360">
        <v>669000</v>
      </c>
      <c r="K72" s="118" t="str">
        <f t="shared" si="3"/>
        <v>Gross Exposure is less then 30%</v>
      </c>
      <c r="M72"/>
      <c r="N72"/>
    </row>
    <row r="73" spans="1:14" s="7" customFormat="1" ht="15">
      <c r="A73" s="204" t="s">
        <v>143</v>
      </c>
      <c r="B73" s="238">
        <f>'Open Int.'!K77</f>
        <v>1197700</v>
      </c>
      <c r="C73" s="240">
        <f>'Open Int.'!R77</f>
        <v>14.13286</v>
      </c>
      <c r="D73" s="162">
        <f t="shared" si="2"/>
        <v>0.02835464015151515</v>
      </c>
      <c r="E73" s="246">
        <f>'Open Int.'!B77/'Open Int.'!K77</f>
        <v>0.9359605911330049</v>
      </c>
      <c r="F73" s="231">
        <f>'Open Int.'!E77/'Open Int.'!K77</f>
        <v>0</v>
      </c>
      <c r="G73" s="247">
        <f>'Open Int.'!H77/'Open Int.'!K77</f>
        <v>0.06403940886699508</v>
      </c>
      <c r="H73" s="250">
        <v>42240000</v>
      </c>
      <c r="I73" s="234">
        <v>8445850</v>
      </c>
      <c r="J73" s="360">
        <v>4472200</v>
      </c>
      <c r="K73" s="118" t="str">
        <f t="shared" si="3"/>
        <v>Gross Exposure is less then 30%</v>
      </c>
      <c r="M73"/>
      <c r="N73"/>
    </row>
    <row r="74" spans="1:14" s="7" customFormat="1" ht="15">
      <c r="A74" s="204" t="s">
        <v>90</v>
      </c>
      <c r="B74" s="238">
        <f>'Open Int.'!K78</f>
        <v>1392600</v>
      </c>
      <c r="C74" s="240">
        <f>'Open Int.'!R78</f>
        <v>64.588788</v>
      </c>
      <c r="D74" s="162">
        <f t="shared" si="2"/>
        <v>0.03316751244299736</v>
      </c>
      <c r="E74" s="246">
        <f>'Open Int.'!B78/'Open Int.'!K78</f>
        <v>0.998276604911676</v>
      </c>
      <c r="F74" s="231">
        <f>'Open Int.'!E78/'Open Int.'!K78</f>
        <v>0.0017233950883239983</v>
      </c>
      <c r="G74" s="247">
        <f>'Open Int.'!H78/'Open Int.'!K78</f>
        <v>0</v>
      </c>
      <c r="H74" s="250">
        <v>41986869</v>
      </c>
      <c r="I74" s="234">
        <v>6664800</v>
      </c>
      <c r="J74" s="360">
        <v>3332400</v>
      </c>
      <c r="K74" s="118" t="str">
        <f t="shared" si="3"/>
        <v>Gross Exposure is less then 30%</v>
      </c>
      <c r="M74"/>
      <c r="N74"/>
    </row>
    <row r="75" spans="1:14" s="7" customFormat="1" ht="15">
      <c r="A75" s="204" t="s">
        <v>35</v>
      </c>
      <c r="B75" s="238">
        <f>'Open Int.'!K79</f>
        <v>10862500</v>
      </c>
      <c r="C75" s="240">
        <f>'Open Int.'!R79</f>
        <v>291.49518750000004</v>
      </c>
      <c r="D75" s="162">
        <f t="shared" si="2"/>
        <v>0.4097845497134583</v>
      </c>
      <c r="E75" s="246">
        <f>'Open Int.'!B79/'Open Int.'!K79</f>
        <v>0.9584810126582278</v>
      </c>
      <c r="F75" s="231">
        <f>'Open Int.'!E79/'Open Int.'!K79</f>
        <v>0.03918987341772152</v>
      </c>
      <c r="G75" s="247">
        <f>'Open Int.'!H79/'Open Int.'!K79</f>
        <v>0.0023291139240506327</v>
      </c>
      <c r="H75" s="250">
        <v>26507832</v>
      </c>
      <c r="I75" s="234">
        <v>5300900</v>
      </c>
      <c r="J75" s="360">
        <v>2649900</v>
      </c>
      <c r="K75" s="118" t="str">
        <f t="shared" si="3"/>
        <v>Gross exposure is building up andcrpsses 40% mark</v>
      </c>
      <c r="M75"/>
      <c r="N75"/>
    </row>
    <row r="76" spans="1:14" s="7" customFormat="1" ht="15">
      <c r="A76" s="204" t="s">
        <v>6</v>
      </c>
      <c r="B76" s="238">
        <f>'Open Int.'!K80</f>
        <v>17833500</v>
      </c>
      <c r="C76" s="240">
        <f>'Open Int.'!R80</f>
        <v>314.58294</v>
      </c>
      <c r="D76" s="162">
        <f t="shared" si="2"/>
        <v>0.024122132354622714</v>
      </c>
      <c r="E76" s="246">
        <f>'Open Int.'!B80/'Open Int.'!K80</f>
        <v>0.8758516275548827</v>
      </c>
      <c r="F76" s="231">
        <f>'Open Int.'!E80/'Open Int.'!K80</f>
        <v>0.11140550088316932</v>
      </c>
      <c r="G76" s="247">
        <f>'Open Int.'!H80/'Open Int.'!K80</f>
        <v>0.012742871561948019</v>
      </c>
      <c r="H76" s="250">
        <v>739300313</v>
      </c>
      <c r="I76" s="234">
        <v>17034750</v>
      </c>
      <c r="J76" s="360">
        <v>8517375</v>
      </c>
      <c r="K76" s="118" t="str">
        <f t="shared" si="3"/>
        <v>Gross Exposure is less then 30%</v>
      </c>
      <c r="M76"/>
      <c r="N76"/>
    </row>
    <row r="77" spans="1:14" s="7" customFormat="1" ht="15">
      <c r="A77" s="204" t="s">
        <v>177</v>
      </c>
      <c r="B77" s="238">
        <f>'Open Int.'!K81</f>
        <v>12581000</v>
      </c>
      <c r="C77" s="240">
        <f>'Open Int.'!R81</f>
        <v>510.348265</v>
      </c>
      <c r="D77" s="162">
        <f t="shared" si="2"/>
        <v>0.65868778879436</v>
      </c>
      <c r="E77" s="246">
        <f>'Open Int.'!B81/'Open Int.'!K81</f>
        <v>0.923217550274223</v>
      </c>
      <c r="F77" s="231">
        <f>'Open Int.'!E81/'Open Int.'!K81</f>
        <v>0.06986726015420078</v>
      </c>
      <c r="G77" s="247">
        <f>'Open Int.'!H81/'Open Int.'!K81</f>
        <v>0.006915189571576186</v>
      </c>
      <c r="H77" s="250">
        <v>19100096</v>
      </c>
      <c r="I77" s="234">
        <v>3820000</v>
      </c>
      <c r="J77" s="360">
        <v>1910000</v>
      </c>
      <c r="K77" s="118" t="str">
        <f t="shared" si="3"/>
        <v>Gross exposure is Substantial as Open interest has crossed 60%</v>
      </c>
      <c r="M77"/>
      <c r="N77"/>
    </row>
    <row r="78" spans="1:14" s="7" customFormat="1" ht="15">
      <c r="A78" s="204" t="s">
        <v>168</v>
      </c>
      <c r="B78" s="238">
        <f>'Open Int.'!K82</f>
        <v>142800</v>
      </c>
      <c r="C78" s="240">
        <f>'Open Int.'!R82</f>
        <v>9.701832</v>
      </c>
      <c r="D78" s="162">
        <f t="shared" si="2"/>
        <v>0.03145037085228963</v>
      </c>
      <c r="E78" s="246">
        <f>'Open Int.'!B82/'Open Int.'!K82</f>
        <v>0.9915966386554622</v>
      </c>
      <c r="F78" s="231">
        <f>'Open Int.'!E82/'Open Int.'!K82</f>
        <v>0</v>
      </c>
      <c r="G78" s="247">
        <f>'Open Int.'!H82/'Open Int.'!K82</f>
        <v>0.008403361344537815</v>
      </c>
      <c r="H78" s="250">
        <v>4540487</v>
      </c>
      <c r="I78" s="234">
        <v>907800</v>
      </c>
      <c r="J78" s="360">
        <v>806400</v>
      </c>
      <c r="K78" s="118" t="str">
        <f t="shared" si="3"/>
        <v>Gross Exposure is less then 30%</v>
      </c>
      <c r="M78"/>
      <c r="N78"/>
    </row>
    <row r="79" spans="1:14" s="7" customFormat="1" ht="15">
      <c r="A79" s="204" t="s">
        <v>132</v>
      </c>
      <c r="B79" s="238">
        <f>'Open Int.'!K83</f>
        <v>1768400</v>
      </c>
      <c r="C79" s="240">
        <f>'Open Int.'!R83</f>
        <v>137.395838</v>
      </c>
      <c r="D79" s="162">
        <f t="shared" si="2"/>
        <v>0.5120972996452617</v>
      </c>
      <c r="E79" s="246">
        <f>'Open Int.'!B83/'Open Int.'!K83</f>
        <v>0.9947975571137752</v>
      </c>
      <c r="F79" s="231">
        <f>'Open Int.'!E83/'Open Int.'!K83</f>
        <v>0.005202442886224836</v>
      </c>
      <c r="G79" s="247">
        <f>'Open Int.'!H83/'Open Int.'!K83</f>
        <v>0</v>
      </c>
      <c r="H79" s="250">
        <v>3453250</v>
      </c>
      <c r="I79" s="234">
        <v>690400</v>
      </c>
      <c r="J79" s="360">
        <v>690400</v>
      </c>
      <c r="K79" s="118" t="str">
        <f t="shared" si="3"/>
        <v>Gross exposure is building up andcrpsses 40% mark</v>
      </c>
      <c r="M79"/>
      <c r="N79"/>
    </row>
    <row r="80" spans="1:14" s="7" customFormat="1" ht="15">
      <c r="A80" s="204" t="s">
        <v>144</v>
      </c>
      <c r="B80" s="238">
        <f>'Open Int.'!K84</f>
        <v>332750</v>
      </c>
      <c r="C80" s="240">
        <f>'Open Int.'!R84</f>
        <v>81.31910875</v>
      </c>
      <c r="D80" s="162">
        <f t="shared" si="2"/>
        <v>0.13223365796646688</v>
      </c>
      <c r="E80" s="246">
        <f>'Open Int.'!B84/'Open Int.'!K84</f>
        <v>1</v>
      </c>
      <c r="F80" s="231">
        <f>'Open Int.'!E84/'Open Int.'!K84</f>
        <v>0</v>
      </c>
      <c r="G80" s="247">
        <f>'Open Int.'!H84/'Open Int.'!K84</f>
        <v>0</v>
      </c>
      <c r="H80" s="250">
        <v>2516379</v>
      </c>
      <c r="I80" s="234">
        <v>503250</v>
      </c>
      <c r="J80" s="360">
        <v>251500</v>
      </c>
      <c r="K80" s="118" t="str">
        <f t="shared" si="3"/>
        <v>Gross Exposure is less then 30%</v>
      </c>
      <c r="M80"/>
      <c r="N80"/>
    </row>
    <row r="81" spans="1:14" s="7" customFormat="1" ht="15">
      <c r="A81" s="204" t="s">
        <v>295</v>
      </c>
      <c r="B81" s="238">
        <f>'Open Int.'!K85</f>
        <v>1694400</v>
      </c>
      <c r="C81" s="240">
        <f>'Open Int.'!R85</f>
        <v>111.74568</v>
      </c>
      <c r="D81" s="162">
        <f t="shared" si="2"/>
        <v>0.07563518219780645</v>
      </c>
      <c r="E81" s="246">
        <f>'Open Int.'!B85/'Open Int.'!K85</f>
        <v>0.9976983002832861</v>
      </c>
      <c r="F81" s="231">
        <f>'Open Int.'!E85/'Open Int.'!K85</f>
        <v>0.0019475920679886685</v>
      </c>
      <c r="G81" s="247">
        <f>'Open Int.'!H85/'Open Int.'!K85</f>
        <v>0.0003541076487252125</v>
      </c>
      <c r="H81" s="250">
        <v>22402273</v>
      </c>
      <c r="I81" s="234">
        <v>4129200</v>
      </c>
      <c r="J81" s="360">
        <v>2064600</v>
      </c>
      <c r="K81" s="118" t="str">
        <f t="shared" si="3"/>
        <v>Gross Exposure is less then 30%</v>
      </c>
      <c r="M81"/>
      <c r="N81"/>
    </row>
    <row r="82" spans="1:14" s="7" customFormat="1" ht="15">
      <c r="A82" s="204" t="s">
        <v>133</v>
      </c>
      <c r="B82" s="238">
        <f>'Open Int.'!K86</f>
        <v>29025000</v>
      </c>
      <c r="C82" s="240">
        <f>'Open Int.'!R86</f>
        <v>94.18612500000002</v>
      </c>
      <c r="D82" s="162">
        <f t="shared" si="2"/>
        <v>0.80625</v>
      </c>
      <c r="E82" s="246">
        <f>'Open Int.'!B86/'Open Int.'!K86</f>
        <v>0.859603789836348</v>
      </c>
      <c r="F82" s="231">
        <f>'Open Int.'!E86/'Open Int.'!K86</f>
        <v>0.1347975882859604</v>
      </c>
      <c r="G82" s="247">
        <f>'Open Int.'!H86/'Open Int.'!K86</f>
        <v>0.005598621877691645</v>
      </c>
      <c r="H82" s="250">
        <v>36000000</v>
      </c>
      <c r="I82" s="234">
        <v>7200000</v>
      </c>
      <c r="J82" s="360">
        <v>7200000</v>
      </c>
      <c r="K82" s="118" t="str">
        <f t="shared" si="3"/>
        <v>Gross exposure has crossed 80%,Margin double</v>
      </c>
      <c r="M82"/>
      <c r="N82"/>
    </row>
    <row r="83" spans="1:14" s="7" customFormat="1" ht="15">
      <c r="A83" s="204" t="s">
        <v>169</v>
      </c>
      <c r="B83" s="238">
        <f>'Open Int.'!K87</f>
        <v>9284000</v>
      </c>
      <c r="C83" s="240">
        <f>'Open Int.'!R87</f>
        <v>112.19714</v>
      </c>
      <c r="D83" s="162">
        <f t="shared" si="2"/>
        <v>0.7628875111518065</v>
      </c>
      <c r="E83" s="246">
        <f>'Open Int.'!B87/'Open Int.'!K87</f>
        <v>0.977165015079707</v>
      </c>
      <c r="F83" s="231">
        <f>'Open Int.'!E87/'Open Int.'!K87</f>
        <v>0.013356311934510987</v>
      </c>
      <c r="G83" s="247">
        <f>'Open Int.'!H87/'Open Int.'!K87</f>
        <v>0.009478672985781991</v>
      </c>
      <c r="H83" s="250">
        <v>12169553</v>
      </c>
      <c r="I83" s="234">
        <v>2432000</v>
      </c>
      <c r="J83" s="360">
        <v>2432000</v>
      </c>
      <c r="K83" s="118" t="str">
        <f t="shared" si="3"/>
        <v>Gross exposure is Substantial as Open interest has crossed 60%</v>
      </c>
      <c r="M83"/>
      <c r="N83"/>
    </row>
    <row r="84" spans="1:14" s="7" customFormat="1" ht="15">
      <c r="A84" s="204" t="s">
        <v>296</v>
      </c>
      <c r="B84" s="238">
        <f>'Open Int.'!K88</f>
        <v>3227400</v>
      </c>
      <c r="C84" s="240">
        <f>'Open Int.'!R88</f>
        <v>144.119547</v>
      </c>
      <c r="D84" s="162">
        <f t="shared" si="2"/>
        <v>0.18811558762689745</v>
      </c>
      <c r="E84" s="246">
        <f>'Open Int.'!B88/'Open Int.'!K88</f>
        <v>0.9981254260395365</v>
      </c>
      <c r="F84" s="231">
        <f>'Open Int.'!E88/'Open Int.'!K88</f>
        <v>0.001874573960463531</v>
      </c>
      <c r="G84" s="247">
        <f>'Open Int.'!H88/'Open Int.'!K88</f>
        <v>0</v>
      </c>
      <c r="H84" s="250">
        <v>17156473</v>
      </c>
      <c r="I84" s="234">
        <v>3430900</v>
      </c>
      <c r="J84" s="360">
        <v>1715450</v>
      </c>
      <c r="K84" s="118" t="str">
        <f t="shared" si="3"/>
        <v>Gross Exposure is less then 30%</v>
      </c>
      <c r="M84"/>
      <c r="N84"/>
    </row>
    <row r="85" spans="1:14" s="7" customFormat="1" ht="15">
      <c r="A85" s="204" t="s">
        <v>297</v>
      </c>
      <c r="B85" s="238">
        <f>'Open Int.'!K89</f>
        <v>1553750</v>
      </c>
      <c r="C85" s="240">
        <f>'Open Int.'!R89</f>
        <v>78.48768125</v>
      </c>
      <c r="D85" s="162">
        <f t="shared" si="2"/>
        <v>0.055981015274935694</v>
      </c>
      <c r="E85" s="246">
        <f>'Open Int.'!B89/'Open Int.'!K89</f>
        <v>0.9953982300884956</v>
      </c>
      <c r="F85" s="231">
        <f>'Open Int.'!E89/'Open Int.'!K89</f>
        <v>0.004247787610619469</v>
      </c>
      <c r="G85" s="247">
        <f>'Open Int.'!H89/'Open Int.'!K89</f>
        <v>0.00035398230088495576</v>
      </c>
      <c r="H85" s="250">
        <v>27754945</v>
      </c>
      <c r="I85" s="234">
        <v>5550600</v>
      </c>
      <c r="J85" s="360">
        <v>2775300</v>
      </c>
      <c r="K85" s="118" t="str">
        <f t="shared" si="3"/>
        <v>Gross Exposure is less then 30%</v>
      </c>
      <c r="M85"/>
      <c r="N85"/>
    </row>
    <row r="86" spans="1:14" s="7" customFormat="1" ht="15">
      <c r="A86" s="204" t="s">
        <v>178</v>
      </c>
      <c r="B86" s="238">
        <f>'Open Int.'!K90</f>
        <v>2865000</v>
      </c>
      <c r="C86" s="240">
        <f>'Open Int.'!R90</f>
        <v>53.389275</v>
      </c>
      <c r="D86" s="162">
        <f t="shared" si="2"/>
        <v>0.11813425073134998</v>
      </c>
      <c r="E86" s="246">
        <f>'Open Int.'!B90/'Open Int.'!K90</f>
        <v>0.9450261780104712</v>
      </c>
      <c r="F86" s="231">
        <f>'Open Int.'!E90/'Open Int.'!K90</f>
        <v>0.03926701570680628</v>
      </c>
      <c r="G86" s="247">
        <f>'Open Int.'!H90/'Open Int.'!K90</f>
        <v>0.015706806282722512</v>
      </c>
      <c r="H86" s="250">
        <v>24252069</v>
      </c>
      <c r="I86" s="234">
        <v>4850000</v>
      </c>
      <c r="J86" s="360">
        <v>3312500</v>
      </c>
      <c r="K86" s="118" t="str">
        <f t="shared" si="3"/>
        <v>Gross Exposure is less then 30%</v>
      </c>
      <c r="M86"/>
      <c r="N86"/>
    </row>
    <row r="87" spans="1:14" s="7" customFormat="1" ht="15">
      <c r="A87" s="204" t="s">
        <v>145</v>
      </c>
      <c r="B87" s="238">
        <f>'Open Int.'!K91</f>
        <v>3226600</v>
      </c>
      <c r="C87" s="240">
        <f>'Open Int.'!R91</f>
        <v>54.077816</v>
      </c>
      <c r="D87" s="162">
        <f t="shared" si="2"/>
        <v>0.31327515356948815</v>
      </c>
      <c r="E87" s="246">
        <f>'Open Int.'!B91/'Open Int.'!K91</f>
        <v>0.946259220231823</v>
      </c>
      <c r="F87" s="231">
        <f>'Open Int.'!E91/'Open Int.'!K91</f>
        <v>0.04899894625922023</v>
      </c>
      <c r="G87" s="247">
        <f>'Open Int.'!H91/'Open Int.'!K91</f>
        <v>0.004741833508956797</v>
      </c>
      <c r="H87" s="250">
        <v>10299572</v>
      </c>
      <c r="I87" s="234">
        <v>2058700</v>
      </c>
      <c r="J87" s="360">
        <v>2058700</v>
      </c>
      <c r="K87" s="118" t="str">
        <f t="shared" si="3"/>
        <v>Some sign of build up Gross exposure crosses 30%</v>
      </c>
      <c r="M87"/>
      <c r="N87"/>
    </row>
    <row r="88" spans="1:14" s="7" customFormat="1" ht="15">
      <c r="A88" s="204" t="s">
        <v>273</v>
      </c>
      <c r="B88" s="238">
        <f>'Open Int.'!K92</f>
        <v>7701000</v>
      </c>
      <c r="C88" s="240">
        <f>'Open Int.'!R92</f>
        <v>166.149075</v>
      </c>
      <c r="D88" s="162">
        <f t="shared" si="2"/>
        <v>0.6926546319310997</v>
      </c>
      <c r="E88" s="246">
        <f>'Open Int.'!B92/'Open Int.'!K92</f>
        <v>0.9577262693156733</v>
      </c>
      <c r="F88" s="231">
        <f>'Open Int.'!E92/'Open Int.'!K92</f>
        <v>0.040066225165562915</v>
      </c>
      <c r="G88" s="247">
        <f>'Open Int.'!H92/'Open Int.'!K92</f>
        <v>0.002207505518763797</v>
      </c>
      <c r="H88" s="250">
        <v>11118095</v>
      </c>
      <c r="I88" s="234">
        <v>2223600</v>
      </c>
      <c r="J88" s="360">
        <v>1970300</v>
      </c>
      <c r="K88" s="118" t="str">
        <f t="shared" si="3"/>
        <v>Gross exposure is Substantial as Open interest has crossed 60%</v>
      </c>
      <c r="M88"/>
      <c r="N88"/>
    </row>
    <row r="89" spans="1:14" s="7" customFormat="1" ht="15">
      <c r="A89" s="204" t="s">
        <v>210</v>
      </c>
      <c r="B89" s="238">
        <f>'Open Int.'!K93</f>
        <v>1444800</v>
      </c>
      <c r="C89" s="240">
        <f>'Open Int.'!R93</f>
        <v>247.949352</v>
      </c>
      <c r="D89" s="162">
        <f t="shared" si="2"/>
        <v>0.02660569699643079</v>
      </c>
      <c r="E89" s="246">
        <f>'Open Int.'!B93/'Open Int.'!K93</f>
        <v>0.9558416389811739</v>
      </c>
      <c r="F89" s="231">
        <f>'Open Int.'!E93/'Open Int.'!K93</f>
        <v>0.039313399778516056</v>
      </c>
      <c r="G89" s="247">
        <f>'Open Int.'!H93/'Open Int.'!K93</f>
        <v>0.0048449612403100775</v>
      </c>
      <c r="H89" s="250">
        <v>54304159</v>
      </c>
      <c r="I89" s="234">
        <v>2074800</v>
      </c>
      <c r="J89" s="360">
        <v>1037400</v>
      </c>
      <c r="K89" s="118" t="str">
        <f t="shared" si="3"/>
        <v>Gross Exposure is less then 30%</v>
      </c>
      <c r="M89"/>
      <c r="N89"/>
    </row>
    <row r="90" spans="1:14" s="7" customFormat="1" ht="15">
      <c r="A90" s="204" t="s">
        <v>298</v>
      </c>
      <c r="B90" s="238">
        <f>'Open Int.'!K94</f>
        <v>328650</v>
      </c>
      <c r="C90" s="240">
        <f>'Open Int.'!R94</f>
        <v>20.016428249999997</v>
      </c>
      <c r="D90" s="162">
        <f t="shared" si="2"/>
        <v>0.04295168866200883</v>
      </c>
      <c r="E90" s="246">
        <f>'Open Int.'!B94/'Open Int.'!K94</f>
        <v>0.9968051118210862</v>
      </c>
      <c r="F90" s="231">
        <f>'Open Int.'!E94/'Open Int.'!K94</f>
        <v>0.003194888178913738</v>
      </c>
      <c r="G90" s="247">
        <f>'Open Int.'!H94/'Open Int.'!K94</f>
        <v>0</v>
      </c>
      <c r="H90" s="250">
        <v>7651620</v>
      </c>
      <c r="I90" s="234">
        <v>1530200</v>
      </c>
      <c r="J90" s="360">
        <v>814450</v>
      </c>
      <c r="K90" s="118" t="str">
        <f t="shared" si="3"/>
        <v>Gross Exposure is less then 30%</v>
      </c>
      <c r="M90"/>
      <c r="N90"/>
    </row>
    <row r="91" spans="1:14" s="7" customFormat="1" ht="15">
      <c r="A91" s="204" t="s">
        <v>7</v>
      </c>
      <c r="B91" s="238">
        <f>'Open Int.'!K95</f>
        <v>2564250</v>
      </c>
      <c r="C91" s="240">
        <f>'Open Int.'!R95</f>
        <v>235.92382125</v>
      </c>
      <c r="D91" s="162">
        <f t="shared" si="2"/>
        <v>0.07460187386640718</v>
      </c>
      <c r="E91" s="246">
        <f>'Open Int.'!B95/'Open Int.'!K95</f>
        <v>0.9612167300380228</v>
      </c>
      <c r="F91" s="231">
        <f>'Open Int.'!E95/'Open Int.'!K95</f>
        <v>0.037262357414448666</v>
      </c>
      <c r="G91" s="247">
        <f>'Open Int.'!H95/'Open Int.'!K95</f>
        <v>0.001520912547528517</v>
      </c>
      <c r="H91" s="250">
        <v>34372461</v>
      </c>
      <c r="I91" s="234">
        <v>3301875</v>
      </c>
      <c r="J91" s="360">
        <v>1650625</v>
      </c>
      <c r="K91" s="118" t="str">
        <f t="shared" si="3"/>
        <v>Gross Exposure is less then 30%</v>
      </c>
      <c r="M91"/>
      <c r="N91"/>
    </row>
    <row r="92" spans="1:14" s="7" customFormat="1" ht="15">
      <c r="A92" s="204" t="s">
        <v>170</v>
      </c>
      <c r="B92" s="238">
        <f>'Open Int.'!K96</f>
        <v>2290800</v>
      </c>
      <c r="C92" s="240">
        <f>'Open Int.'!R96</f>
        <v>119.877564</v>
      </c>
      <c r="D92" s="162">
        <f t="shared" si="2"/>
        <v>0.34508180101728936</v>
      </c>
      <c r="E92" s="246">
        <f>'Open Int.'!B96/'Open Int.'!K96</f>
        <v>0.9994761655316919</v>
      </c>
      <c r="F92" s="231">
        <f>'Open Int.'!E96/'Open Int.'!K96</f>
        <v>0.0005238344683080147</v>
      </c>
      <c r="G92" s="247">
        <f>'Open Int.'!H96/'Open Int.'!K96</f>
        <v>0</v>
      </c>
      <c r="H92" s="250">
        <v>6638426</v>
      </c>
      <c r="I92" s="234">
        <v>1327200</v>
      </c>
      <c r="J92" s="360">
        <v>1070400</v>
      </c>
      <c r="K92" s="118" t="str">
        <f t="shared" si="3"/>
        <v>Some sign of build up Gross exposure crosses 30%</v>
      </c>
      <c r="M92"/>
      <c r="N92"/>
    </row>
    <row r="93" spans="1:14" s="7" customFormat="1" ht="15">
      <c r="A93" s="204" t="s">
        <v>224</v>
      </c>
      <c r="B93" s="238">
        <f>'Open Int.'!K97</f>
        <v>1499600</v>
      </c>
      <c r="C93" s="240">
        <f>'Open Int.'!R97</f>
        <v>141.217332</v>
      </c>
      <c r="D93" s="162">
        <f t="shared" si="2"/>
        <v>0.07307142551553215</v>
      </c>
      <c r="E93" s="246">
        <f>'Open Int.'!B97/'Open Int.'!K97</f>
        <v>0.9751933849026407</v>
      </c>
      <c r="F93" s="231">
        <f>'Open Int.'!E97/'Open Int.'!K97</f>
        <v>0.022405974926647105</v>
      </c>
      <c r="G93" s="247">
        <f>'Open Int.'!H97/'Open Int.'!K97</f>
        <v>0.00240064017071219</v>
      </c>
      <c r="H93" s="250">
        <v>20522386</v>
      </c>
      <c r="I93" s="234">
        <v>3228400</v>
      </c>
      <c r="J93" s="360">
        <v>1614000</v>
      </c>
      <c r="K93" s="118" t="str">
        <f t="shared" si="3"/>
        <v>Gross Exposure is less then 30%</v>
      </c>
      <c r="M93"/>
      <c r="N93"/>
    </row>
    <row r="94" spans="1:14" s="7" customFormat="1" ht="15">
      <c r="A94" s="204" t="s">
        <v>207</v>
      </c>
      <c r="B94" s="238">
        <f>'Open Int.'!K98</f>
        <v>6855000</v>
      </c>
      <c r="C94" s="240">
        <f>'Open Int.'!R98</f>
        <v>151.666875</v>
      </c>
      <c r="D94" s="162">
        <f t="shared" si="2"/>
        <v>0.4960172456260034</v>
      </c>
      <c r="E94" s="246">
        <f>'Open Int.'!B98/'Open Int.'!K98</f>
        <v>0.9102844638949672</v>
      </c>
      <c r="F94" s="231">
        <f>'Open Int.'!E98/'Open Int.'!K98</f>
        <v>0.08479212253829321</v>
      </c>
      <c r="G94" s="247">
        <f>'Open Int.'!H98/'Open Int.'!K98</f>
        <v>0.004923413566739606</v>
      </c>
      <c r="H94" s="250">
        <v>13820084</v>
      </c>
      <c r="I94" s="234">
        <v>2763750</v>
      </c>
      <c r="J94" s="360">
        <v>2393750</v>
      </c>
      <c r="K94" s="118" t="str">
        <f t="shared" si="3"/>
        <v>Gross exposure is building up andcrpsses 40% mark</v>
      </c>
      <c r="M94"/>
      <c r="N94"/>
    </row>
    <row r="95" spans="1:14" s="7" customFormat="1" ht="15">
      <c r="A95" s="204" t="s">
        <v>299</v>
      </c>
      <c r="B95" s="238">
        <f>'Open Int.'!K99</f>
        <v>697000</v>
      </c>
      <c r="C95" s="240">
        <f>'Open Int.'!R99</f>
        <v>61.53116</v>
      </c>
      <c r="D95" s="162">
        <f t="shared" si="2"/>
        <v>0.09360313238786559</v>
      </c>
      <c r="E95" s="246">
        <f>'Open Int.'!B99/'Open Int.'!K99</f>
        <v>0.994261119081779</v>
      </c>
      <c r="F95" s="231">
        <f>'Open Int.'!E99/'Open Int.'!K99</f>
        <v>0.004662840746054519</v>
      </c>
      <c r="G95" s="247">
        <f>'Open Int.'!H99/'Open Int.'!K99</f>
        <v>0.0010760401721664275</v>
      </c>
      <c r="H95" s="250">
        <v>7446332</v>
      </c>
      <c r="I95" s="234">
        <v>1489250</v>
      </c>
      <c r="J95" s="360">
        <v>744500</v>
      </c>
      <c r="K95" s="118" t="str">
        <f t="shared" si="3"/>
        <v>Gross Exposure is less then 30%</v>
      </c>
      <c r="M95"/>
      <c r="N95"/>
    </row>
    <row r="96" spans="1:14" s="7" customFormat="1" ht="15">
      <c r="A96" s="204" t="s">
        <v>279</v>
      </c>
      <c r="B96" s="238">
        <f>'Open Int.'!K100</f>
        <v>12081600</v>
      </c>
      <c r="C96" s="240">
        <f>'Open Int.'!R100</f>
        <v>355.50108</v>
      </c>
      <c r="D96" s="162">
        <f t="shared" si="2"/>
        <v>0.7643644796759119</v>
      </c>
      <c r="E96" s="246">
        <f>'Open Int.'!B100/'Open Int.'!K100</f>
        <v>0.9507350019864919</v>
      </c>
      <c r="F96" s="231">
        <f>'Open Int.'!E100/'Open Int.'!K100</f>
        <v>0.0463514766256125</v>
      </c>
      <c r="G96" s="247">
        <f>'Open Int.'!H100/'Open Int.'!K100</f>
        <v>0.0029135213878956428</v>
      </c>
      <c r="H96" s="250">
        <v>15806072</v>
      </c>
      <c r="I96" s="234">
        <v>3160000</v>
      </c>
      <c r="J96" s="360">
        <v>1644800</v>
      </c>
      <c r="K96" s="118" t="str">
        <f t="shared" si="3"/>
        <v>Gross exposure is Substantial as Open interest has crossed 60%</v>
      </c>
      <c r="M96"/>
      <c r="N96"/>
    </row>
    <row r="97" spans="1:14" s="8" customFormat="1" ht="15">
      <c r="A97" s="204" t="s">
        <v>146</v>
      </c>
      <c r="B97" s="238">
        <f>'Open Int.'!K101</f>
        <v>11454300</v>
      </c>
      <c r="C97" s="240">
        <f>'Open Int.'!R101</f>
        <v>47.76443100000001</v>
      </c>
      <c r="D97" s="162">
        <f t="shared" si="2"/>
        <v>0.28579347229275665</v>
      </c>
      <c r="E97" s="246">
        <f>'Open Int.'!B101/'Open Int.'!K101</f>
        <v>0.933954933954934</v>
      </c>
      <c r="F97" s="231">
        <f>'Open Int.'!E101/'Open Int.'!K101</f>
        <v>0.061383061383061384</v>
      </c>
      <c r="G97" s="247">
        <f>'Open Int.'!H101/'Open Int.'!K101</f>
        <v>0.004662004662004662</v>
      </c>
      <c r="H97" s="250">
        <v>40078942</v>
      </c>
      <c r="I97" s="234">
        <v>8010000</v>
      </c>
      <c r="J97" s="360">
        <v>8010000</v>
      </c>
      <c r="K97" s="118" t="str">
        <f t="shared" si="3"/>
        <v>Gross Exposure is less then 30%</v>
      </c>
      <c r="M97"/>
      <c r="N97"/>
    </row>
    <row r="98" spans="1:14" s="7" customFormat="1" ht="15">
      <c r="A98" s="204" t="s">
        <v>8</v>
      </c>
      <c r="B98" s="238">
        <f>'Open Int.'!K102</f>
        <v>40454400</v>
      </c>
      <c r="C98" s="240">
        <f>'Open Int.'!R102</f>
        <v>637.965888</v>
      </c>
      <c r="D98" s="162">
        <f t="shared" si="2"/>
        <v>0.8819920325865079</v>
      </c>
      <c r="E98" s="246">
        <f>'Open Int.'!B102/'Open Int.'!K102</f>
        <v>0.8718161683277962</v>
      </c>
      <c r="F98" s="231">
        <f>'Open Int.'!E102/'Open Int.'!K102</f>
        <v>0.11521120075937352</v>
      </c>
      <c r="G98" s="247">
        <f>'Open Int.'!H102/'Open Int.'!K102</f>
        <v>0.012972630912830248</v>
      </c>
      <c r="H98" s="250">
        <v>45867081</v>
      </c>
      <c r="I98" s="234">
        <v>9172800</v>
      </c>
      <c r="J98" s="360">
        <v>4585600</v>
      </c>
      <c r="K98" s="118" t="str">
        <f t="shared" si="3"/>
        <v>Gross exposure has crossed 80%,Margin double</v>
      </c>
      <c r="M98"/>
      <c r="N98"/>
    </row>
    <row r="99" spans="1:14" s="7" customFormat="1" ht="15">
      <c r="A99" s="204" t="s">
        <v>300</v>
      </c>
      <c r="B99" s="238">
        <f>'Open Int.'!K103</f>
        <v>3145000</v>
      </c>
      <c r="C99" s="240">
        <f>'Open Int.'!R103</f>
        <v>69.300075</v>
      </c>
      <c r="D99" s="162">
        <f t="shared" si="2"/>
        <v>0.11021969641745684</v>
      </c>
      <c r="E99" s="246">
        <f>'Open Int.'!B103/'Open Int.'!K103</f>
        <v>0.9917329093799682</v>
      </c>
      <c r="F99" s="231">
        <f>'Open Int.'!E103/'Open Int.'!K103</f>
        <v>0.008267090620031796</v>
      </c>
      <c r="G99" s="247">
        <f>'Open Int.'!H103/'Open Int.'!K103</f>
        <v>0</v>
      </c>
      <c r="H99" s="250">
        <v>28533920</v>
      </c>
      <c r="I99" s="234">
        <v>5706000</v>
      </c>
      <c r="J99" s="360">
        <v>2853000</v>
      </c>
      <c r="K99" s="118" t="str">
        <f t="shared" si="3"/>
        <v>Gross Exposure is less then 30%</v>
      </c>
      <c r="M99"/>
      <c r="N99"/>
    </row>
    <row r="100" spans="1:14" s="7" customFormat="1" ht="15">
      <c r="A100" s="204" t="s">
        <v>179</v>
      </c>
      <c r="B100" s="238">
        <f>'Open Int.'!K104</f>
        <v>48048000</v>
      </c>
      <c r="C100" s="240">
        <f>'Open Int.'!R104</f>
        <v>79.99991999999999</v>
      </c>
      <c r="D100" s="162">
        <f t="shared" si="2"/>
        <v>0.8665735381468204</v>
      </c>
      <c r="E100" s="246">
        <f>'Open Int.'!B104/'Open Int.'!K104</f>
        <v>0.8525641025641025</v>
      </c>
      <c r="F100" s="231">
        <f>'Open Int.'!E104/'Open Int.'!K104</f>
        <v>0.13286713286713286</v>
      </c>
      <c r="G100" s="247">
        <f>'Open Int.'!H104/'Open Int.'!K104</f>
        <v>0.014568764568764568</v>
      </c>
      <c r="H100" s="250">
        <v>55445958</v>
      </c>
      <c r="I100" s="234">
        <v>11088000</v>
      </c>
      <c r="J100" s="360">
        <v>11088000</v>
      </c>
      <c r="K100" s="118" t="str">
        <f t="shared" si="3"/>
        <v>Gross exposure has crossed 80%,Margin double</v>
      </c>
      <c r="M100"/>
      <c r="N100"/>
    </row>
    <row r="101" spans="1:14" s="7" customFormat="1" ht="15">
      <c r="A101" s="204" t="s">
        <v>202</v>
      </c>
      <c r="B101" s="238">
        <f>'Open Int.'!K105</f>
        <v>3238400</v>
      </c>
      <c r="C101" s="240">
        <f>'Open Int.'!R105</f>
        <v>75.519488</v>
      </c>
      <c r="D101" s="162">
        <f t="shared" si="2"/>
        <v>0.19553196419900545</v>
      </c>
      <c r="E101" s="246">
        <f>'Open Int.'!B105/'Open Int.'!K105</f>
        <v>0.9605823863636364</v>
      </c>
      <c r="F101" s="231">
        <f>'Open Int.'!E105/'Open Int.'!K105</f>
        <v>0.03870738636363636</v>
      </c>
      <c r="G101" s="247">
        <f>'Open Int.'!H105/'Open Int.'!K105</f>
        <v>0.0007102272727272727</v>
      </c>
      <c r="H101" s="250">
        <v>16561998</v>
      </c>
      <c r="I101" s="234">
        <v>3312000</v>
      </c>
      <c r="J101" s="360">
        <v>2339100</v>
      </c>
      <c r="K101" s="118" t="str">
        <f t="shared" si="3"/>
        <v>Gross Exposure is less then 30%</v>
      </c>
      <c r="M101"/>
      <c r="N101"/>
    </row>
    <row r="102" spans="1:14" s="7" customFormat="1" ht="15">
      <c r="A102" s="204" t="s">
        <v>171</v>
      </c>
      <c r="B102" s="238">
        <f>'Open Int.'!K106</f>
        <v>4162400</v>
      </c>
      <c r="C102" s="240">
        <f>'Open Int.'!R106</f>
        <v>129.117648</v>
      </c>
      <c r="D102" s="162">
        <f t="shared" si="2"/>
        <v>0.7459490186928115</v>
      </c>
      <c r="E102" s="246">
        <f>'Open Int.'!B106/'Open Int.'!K106</f>
        <v>0.991014799154334</v>
      </c>
      <c r="F102" s="231">
        <f>'Open Int.'!E106/'Open Int.'!K106</f>
        <v>0.003171247357293869</v>
      </c>
      <c r="G102" s="247">
        <f>'Open Int.'!H106/'Open Int.'!K106</f>
        <v>0.005813953488372093</v>
      </c>
      <c r="H102" s="250">
        <v>5580006</v>
      </c>
      <c r="I102" s="234">
        <v>1115400</v>
      </c>
      <c r="J102" s="360">
        <v>1115400</v>
      </c>
      <c r="K102" s="118" t="str">
        <f t="shared" si="3"/>
        <v>Gross exposure is Substantial as Open interest has crossed 60%</v>
      </c>
      <c r="M102"/>
      <c r="N102"/>
    </row>
    <row r="103" spans="1:14" s="7" customFormat="1" ht="15">
      <c r="A103" s="204" t="s">
        <v>147</v>
      </c>
      <c r="B103" s="238">
        <f>'Open Int.'!K107</f>
        <v>5504700</v>
      </c>
      <c r="C103" s="240">
        <f>'Open Int.'!R107</f>
        <v>34.2117105</v>
      </c>
      <c r="D103" s="162">
        <f t="shared" si="2"/>
        <v>0.25468285745218133</v>
      </c>
      <c r="E103" s="246">
        <f>'Open Int.'!B107/'Open Int.'!K107</f>
        <v>0.9281886387995713</v>
      </c>
      <c r="F103" s="231">
        <f>'Open Int.'!E107/'Open Int.'!K107</f>
        <v>0.06966773847802786</v>
      </c>
      <c r="G103" s="247">
        <f>'Open Int.'!H107/'Open Int.'!K107</f>
        <v>0.0021436227224008574</v>
      </c>
      <c r="H103" s="250">
        <v>21613940</v>
      </c>
      <c r="I103" s="234">
        <v>4318800</v>
      </c>
      <c r="J103" s="360">
        <v>4318800</v>
      </c>
      <c r="K103" s="118" t="str">
        <f t="shared" si="3"/>
        <v>Gross Exposure is less then 30%</v>
      </c>
      <c r="M103"/>
      <c r="N103"/>
    </row>
    <row r="104" spans="1:14" s="7" customFormat="1" ht="15">
      <c r="A104" s="204" t="s">
        <v>148</v>
      </c>
      <c r="B104" s="238">
        <f>'Open Int.'!K108</f>
        <v>1283260</v>
      </c>
      <c r="C104" s="240">
        <f>'Open Int.'!R108</f>
        <v>32.787293</v>
      </c>
      <c r="D104" s="162">
        <f t="shared" si="2"/>
        <v>0.061789504480203726</v>
      </c>
      <c r="E104" s="246">
        <f>'Open Int.'!B108/'Open Int.'!K108</f>
        <v>1</v>
      </c>
      <c r="F104" s="231">
        <f>'Open Int.'!E108/'Open Int.'!K108</f>
        <v>0</v>
      </c>
      <c r="G104" s="247">
        <f>'Open Int.'!H108/'Open Int.'!K108</f>
        <v>0</v>
      </c>
      <c r="H104" s="250">
        <v>20768252</v>
      </c>
      <c r="I104" s="234">
        <v>4152830</v>
      </c>
      <c r="J104" s="360">
        <v>2075370</v>
      </c>
      <c r="K104" s="118" t="str">
        <f t="shared" si="3"/>
        <v>Gross Exposure is less then 30%</v>
      </c>
      <c r="M104"/>
      <c r="N104"/>
    </row>
    <row r="105" spans="1:14" s="7" customFormat="1" ht="15">
      <c r="A105" s="204" t="s">
        <v>122</v>
      </c>
      <c r="B105" s="238">
        <f>'Open Int.'!K109</f>
        <v>24895000</v>
      </c>
      <c r="C105" s="240">
        <f>'Open Int.'!R109</f>
        <v>361.22645</v>
      </c>
      <c r="D105" s="162">
        <f t="shared" si="2"/>
        <v>0.14376378734855572</v>
      </c>
      <c r="E105" s="246">
        <f>'Open Int.'!B109/'Open Int.'!K109</f>
        <v>0.7389033942558747</v>
      </c>
      <c r="F105" s="231">
        <f>'Open Int.'!E109/'Open Int.'!K109</f>
        <v>0.22349869451697127</v>
      </c>
      <c r="G105" s="247">
        <f>'Open Int.'!H109/'Open Int.'!K109</f>
        <v>0.03759791122715405</v>
      </c>
      <c r="H105" s="250">
        <v>173166000</v>
      </c>
      <c r="I105" s="234">
        <v>21976500</v>
      </c>
      <c r="J105" s="360">
        <v>10988250</v>
      </c>
      <c r="K105" s="118" t="str">
        <f t="shared" si="3"/>
        <v>Gross Exposure is less then 30%</v>
      </c>
      <c r="M105"/>
      <c r="N105"/>
    </row>
    <row r="106" spans="1:14" s="7" customFormat="1" ht="15">
      <c r="A106" s="204" t="s">
        <v>36</v>
      </c>
      <c r="B106" s="238">
        <f>'Open Int.'!K110</f>
        <v>6850800</v>
      </c>
      <c r="C106" s="240">
        <f>'Open Int.'!R110</f>
        <v>605.542212</v>
      </c>
      <c r="D106" s="162">
        <f t="shared" si="2"/>
        <v>0.06192736867349078</v>
      </c>
      <c r="E106" s="246">
        <f>'Open Int.'!B110/'Open Int.'!K110</f>
        <v>0.9622963741460852</v>
      </c>
      <c r="F106" s="231">
        <f>'Open Int.'!E110/'Open Int.'!K110</f>
        <v>0.035864424592748294</v>
      </c>
      <c r="G106" s="247">
        <f>'Open Int.'!H110/'Open Int.'!K110</f>
        <v>0.0018392012611665792</v>
      </c>
      <c r="H106" s="250">
        <v>110626370</v>
      </c>
      <c r="I106" s="234">
        <v>3442950</v>
      </c>
      <c r="J106" s="360">
        <v>1721250</v>
      </c>
      <c r="K106" s="118" t="str">
        <f t="shared" si="3"/>
        <v>Gross Exposure is less then 30%</v>
      </c>
      <c r="M106"/>
      <c r="N106"/>
    </row>
    <row r="107" spans="1:14" s="7" customFormat="1" ht="15">
      <c r="A107" s="204" t="s">
        <v>172</v>
      </c>
      <c r="B107" s="238">
        <f>'Open Int.'!K111</f>
        <v>3544800</v>
      </c>
      <c r="C107" s="240">
        <f>'Open Int.'!R111</f>
        <v>93.990372</v>
      </c>
      <c r="D107" s="162">
        <f t="shared" si="2"/>
        <v>0.3280972718445281</v>
      </c>
      <c r="E107" s="246">
        <f>'Open Int.'!B111/'Open Int.'!K111</f>
        <v>0.9792654028436019</v>
      </c>
      <c r="F107" s="231">
        <f>'Open Int.'!E111/'Open Int.'!K111</f>
        <v>0.018957345971563982</v>
      </c>
      <c r="G107" s="247">
        <f>'Open Int.'!H111/'Open Int.'!K111</f>
        <v>0.0017772511848341231</v>
      </c>
      <c r="H107" s="250">
        <v>10804113</v>
      </c>
      <c r="I107" s="234">
        <v>2159850</v>
      </c>
      <c r="J107" s="360">
        <v>2159850</v>
      </c>
      <c r="K107" s="118" t="str">
        <f t="shared" si="3"/>
        <v>Some sign of build up Gross exposure crosses 30%</v>
      </c>
      <c r="M107"/>
      <c r="N107"/>
    </row>
    <row r="108" spans="1:14" s="7" customFormat="1" ht="15">
      <c r="A108" s="204" t="s">
        <v>80</v>
      </c>
      <c r="B108" s="238">
        <f>'Open Int.'!K112</f>
        <v>2314800</v>
      </c>
      <c r="C108" s="240">
        <f>'Open Int.'!R112</f>
        <v>53.830674</v>
      </c>
      <c r="D108" s="162">
        <f t="shared" si="2"/>
        <v>0.09445102281138276</v>
      </c>
      <c r="E108" s="246">
        <f>'Open Int.'!B112/'Open Int.'!K112</f>
        <v>0.991187143597719</v>
      </c>
      <c r="F108" s="231">
        <f>'Open Int.'!E112/'Open Int.'!K112</f>
        <v>0.008812856402280975</v>
      </c>
      <c r="G108" s="247">
        <f>'Open Int.'!H112/'Open Int.'!K112</f>
        <v>0</v>
      </c>
      <c r="H108" s="250">
        <v>24507940</v>
      </c>
      <c r="I108" s="234">
        <v>4900800</v>
      </c>
      <c r="J108" s="360">
        <v>2450400</v>
      </c>
      <c r="K108" s="118" t="str">
        <f t="shared" si="3"/>
        <v>Gross Exposure is less then 30%</v>
      </c>
      <c r="M108"/>
      <c r="N108"/>
    </row>
    <row r="109" spans="1:14" s="7" customFormat="1" ht="15">
      <c r="A109" s="204" t="s">
        <v>275</v>
      </c>
      <c r="B109" s="238">
        <f>'Open Int.'!K113</f>
        <v>5840100</v>
      </c>
      <c r="C109" s="240">
        <f>'Open Int.'!R113</f>
        <v>197.862588</v>
      </c>
      <c r="D109" s="162">
        <f t="shared" si="2"/>
        <v>0.803850156087409</v>
      </c>
      <c r="E109" s="246">
        <f>'Open Int.'!B113/'Open Int.'!K113</f>
        <v>0.976147668704303</v>
      </c>
      <c r="F109" s="231">
        <f>'Open Int.'!E113/'Open Int.'!K113</f>
        <v>0.023372887450557354</v>
      </c>
      <c r="G109" s="247">
        <f>'Open Int.'!H113/'Open Int.'!K113</f>
        <v>0.00047944384513963804</v>
      </c>
      <c r="H109" s="250">
        <v>7265160</v>
      </c>
      <c r="I109" s="234">
        <v>1452500</v>
      </c>
      <c r="J109" s="360">
        <v>1088500</v>
      </c>
      <c r="K109" s="118" t="str">
        <f t="shared" si="3"/>
        <v>Gross exposure has crossed 80%,Margin double</v>
      </c>
      <c r="M109"/>
      <c r="N109"/>
    </row>
    <row r="110" spans="1:14" s="7" customFormat="1" ht="15">
      <c r="A110" s="204" t="s">
        <v>225</v>
      </c>
      <c r="B110" s="238">
        <f>'Open Int.'!K114</f>
        <v>1025700</v>
      </c>
      <c r="C110" s="240">
        <f>'Open Int.'!R114</f>
        <v>44.9307885</v>
      </c>
      <c r="D110" s="162">
        <f t="shared" si="2"/>
        <v>0.12370769958314232</v>
      </c>
      <c r="E110" s="246">
        <f>'Open Int.'!B114/'Open Int.'!K114</f>
        <v>1</v>
      </c>
      <c r="F110" s="231">
        <f>'Open Int.'!E114/'Open Int.'!K114</f>
        <v>0</v>
      </c>
      <c r="G110" s="247">
        <f>'Open Int.'!H114/'Open Int.'!K114</f>
        <v>0</v>
      </c>
      <c r="H110" s="250">
        <v>8291319</v>
      </c>
      <c r="I110" s="234">
        <v>1658150</v>
      </c>
      <c r="J110" s="360">
        <v>1197300</v>
      </c>
      <c r="K110" s="118" t="str">
        <f t="shared" si="3"/>
        <v>Gross Exposure is less then 30%</v>
      </c>
      <c r="M110"/>
      <c r="N110"/>
    </row>
    <row r="111" spans="1:14" s="7" customFormat="1" ht="15">
      <c r="A111" s="204" t="s">
        <v>81</v>
      </c>
      <c r="B111" s="238">
        <f>'Open Int.'!K115</f>
        <v>4440000</v>
      </c>
      <c r="C111" s="240">
        <f>'Open Int.'!R115</f>
        <v>224.4198</v>
      </c>
      <c r="D111" s="162">
        <f t="shared" si="2"/>
        <v>0.16684052150439047</v>
      </c>
      <c r="E111" s="246">
        <f>'Open Int.'!B115/'Open Int.'!K115</f>
        <v>0.9981081081081081</v>
      </c>
      <c r="F111" s="231">
        <f>'Open Int.'!E115/'Open Int.'!K115</f>
        <v>0.0018918918918918919</v>
      </c>
      <c r="G111" s="247">
        <f>'Open Int.'!H115/'Open Int.'!K115</f>
        <v>0</v>
      </c>
      <c r="H111" s="250">
        <v>26612240</v>
      </c>
      <c r="I111" s="234">
        <v>5322000</v>
      </c>
      <c r="J111" s="360">
        <v>2660400</v>
      </c>
      <c r="K111" s="118" t="str">
        <f t="shared" si="3"/>
        <v>Gross Exposure is less then 30%</v>
      </c>
      <c r="M111"/>
      <c r="N111"/>
    </row>
    <row r="112" spans="1:14" s="7" customFormat="1" ht="15">
      <c r="A112" s="204" t="s">
        <v>226</v>
      </c>
      <c r="B112" s="238">
        <f>'Open Int.'!K116</f>
        <v>7434000</v>
      </c>
      <c r="C112" s="240">
        <f>'Open Int.'!R116</f>
        <v>163.77102</v>
      </c>
      <c r="D112" s="162">
        <f t="shared" si="2"/>
        <v>0.5246114318716476</v>
      </c>
      <c r="E112" s="246">
        <f>'Open Int.'!B116/'Open Int.'!K116</f>
        <v>0.8919020715630885</v>
      </c>
      <c r="F112" s="231">
        <f>'Open Int.'!E116/'Open Int.'!K116</f>
        <v>0.09227871939736347</v>
      </c>
      <c r="G112" s="247">
        <f>'Open Int.'!H116/'Open Int.'!K116</f>
        <v>0.015819209039548022</v>
      </c>
      <c r="H112" s="250">
        <v>14170488</v>
      </c>
      <c r="I112" s="234">
        <v>2833600</v>
      </c>
      <c r="J112" s="360">
        <v>2833600</v>
      </c>
      <c r="K112" s="118" t="str">
        <f t="shared" si="3"/>
        <v>Gross exposure is building up andcrpsses 40% mark</v>
      </c>
      <c r="M112"/>
      <c r="N112"/>
    </row>
    <row r="113" spans="1:14" s="7" customFormat="1" ht="15">
      <c r="A113" s="204" t="s">
        <v>301</v>
      </c>
      <c r="B113" s="238">
        <f>'Open Int.'!K117</f>
        <v>4192100</v>
      </c>
      <c r="C113" s="240">
        <f>'Open Int.'!R117</f>
        <v>154.3740825</v>
      </c>
      <c r="D113" s="162">
        <f t="shared" si="2"/>
        <v>0.3600207522278973</v>
      </c>
      <c r="E113" s="246">
        <f>'Open Int.'!B117/'Open Int.'!K117</f>
        <v>0.9845184990816058</v>
      </c>
      <c r="F113" s="231">
        <f>'Open Int.'!E117/'Open Int.'!K117</f>
        <v>0.012857517711886644</v>
      </c>
      <c r="G113" s="247">
        <f>'Open Int.'!H117/'Open Int.'!K117</f>
        <v>0.0026239832065074785</v>
      </c>
      <c r="H113" s="250">
        <v>11644051</v>
      </c>
      <c r="I113" s="234">
        <v>2328700</v>
      </c>
      <c r="J113" s="360">
        <v>2328700</v>
      </c>
      <c r="K113" s="118" t="str">
        <f t="shared" si="3"/>
        <v>Some sign of build up Gross exposure crosses 30%</v>
      </c>
      <c r="M113"/>
      <c r="N113"/>
    </row>
    <row r="114" spans="1:14" s="7" customFormat="1" ht="15">
      <c r="A114" s="204" t="s">
        <v>227</v>
      </c>
      <c r="B114" s="238">
        <f>'Open Int.'!K118</f>
        <v>3436500</v>
      </c>
      <c r="C114" s="240">
        <f>'Open Int.'!R118</f>
        <v>366.3480825</v>
      </c>
      <c r="D114" s="162">
        <f t="shared" si="2"/>
        <v>0.7280431898143018</v>
      </c>
      <c r="E114" s="246">
        <f>'Open Int.'!B118/'Open Int.'!K118</f>
        <v>0.9973810563072893</v>
      </c>
      <c r="F114" s="231">
        <f>'Open Int.'!E118/'Open Int.'!K118</f>
        <v>0.0026189436927106066</v>
      </c>
      <c r="G114" s="247">
        <f>'Open Int.'!H118/'Open Int.'!K118</f>
        <v>0</v>
      </c>
      <c r="H114" s="250">
        <v>4720187</v>
      </c>
      <c r="I114" s="234">
        <v>943800</v>
      </c>
      <c r="J114" s="360">
        <v>484500</v>
      </c>
      <c r="K114" s="118" t="str">
        <f t="shared" si="3"/>
        <v>Gross exposure is Substantial as Open interest has crossed 60%</v>
      </c>
      <c r="M114"/>
      <c r="N114"/>
    </row>
    <row r="115" spans="1:14" s="7" customFormat="1" ht="15">
      <c r="A115" s="204" t="s">
        <v>228</v>
      </c>
      <c r="B115" s="238">
        <f>'Open Int.'!K119</f>
        <v>5306400</v>
      </c>
      <c r="C115" s="240">
        <f>'Open Int.'!R119</f>
        <v>221.14422</v>
      </c>
      <c r="D115" s="162">
        <f t="shared" si="2"/>
        <v>0.11951496976573521</v>
      </c>
      <c r="E115" s="246">
        <f>'Open Int.'!B119/'Open Int.'!K119</f>
        <v>0.9226594301221167</v>
      </c>
      <c r="F115" s="231">
        <f>'Open Int.'!E119/'Open Int.'!K119</f>
        <v>0.06543042363937886</v>
      </c>
      <c r="G115" s="247">
        <f>'Open Int.'!H119/'Open Int.'!K119</f>
        <v>0.011910146238504447</v>
      </c>
      <c r="H115" s="250">
        <v>44399459</v>
      </c>
      <c r="I115" s="234">
        <v>7656800</v>
      </c>
      <c r="J115" s="360">
        <v>3828000</v>
      </c>
      <c r="K115" s="118" t="str">
        <f t="shared" si="3"/>
        <v>Gross Exposure is less then 30%</v>
      </c>
      <c r="M115"/>
      <c r="N115"/>
    </row>
    <row r="116" spans="1:14" s="7" customFormat="1" ht="15">
      <c r="A116" s="204" t="s">
        <v>235</v>
      </c>
      <c r="B116" s="238">
        <f>'Open Int.'!K120</f>
        <v>19739300</v>
      </c>
      <c r="C116" s="240">
        <f>'Open Int.'!R120</f>
        <v>939.985466</v>
      </c>
      <c r="D116" s="162">
        <f t="shared" si="2"/>
        <v>0.15597399983992738</v>
      </c>
      <c r="E116" s="246">
        <f>'Open Int.'!B120/'Open Int.'!K120</f>
        <v>0.8772651512464981</v>
      </c>
      <c r="F116" s="231">
        <f>'Open Int.'!E120/'Open Int.'!K120</f>
        <v>0.10039363097982199</v>
      </c>
      <c r="G116" s="247">
        <f>'Open Int.'!H120/'Open Int.'!K120</f>
        <v>0.02234121777367992</v>
      </c>
      <c r="H116" s="250">
        <v>126555067</v>
      </c>
      <c r="I116" s="234">
        <v>6360200</v>
      </c>
      <c r="J116" s="360">
        <v>3180100</v>
      </c>
      <c r="K116" s="118" t="str">
        <f t="shared" si="3"/>
        <v>Gross Exposure is less then 30%</v>
      </c>
      <c r="M116"/>
      <c r="N116"/>
    </row>
    <row r="117" spans="1:14" s="7" customFormat="1" ht="15">
      <c r="A117" s="204" t="s">
        <v>98</v>
      </c>
      <c r="B117" s="238">
        <f>'Open Int.'!K121</f>
        <v>5946600</v>
      </c>
      <c r="C117" s="240">
        <f>'Open Int.'!R121</f>
        <v>330.244431</v>
      </c>
      <c r="D117" s="162">
        <f t="shared" si="2"/>
        <v>0.2093250128993292</v>
      </c>
      <c r="E117" s="246">
        <f>'Open Int.'!B121/'Open Int.'!K121</f>
        <v>0.9649463559008509</v>
      </c>
      <c r="F117" s="231">
        <f>'Open Int.'!E121/'Open Int.'!K121</f>
        <v>0.03126156122826489</v>
      </c>
      <c r="G117" s="247">
        <f>'Open Int.'!H121/'Open Int.'!K121</f>
        <v>0.003792082870884203</v>
      </c>
      <c r="H117" s="250">
        <v>28408454</v>
      </c>
      <c r="I117" s="234">
        <v>5681500</v>
      </c>
      <c r="J117" s="360">
        <v>2840750</v>
      </c>
      <c r="K117" s="118" t="str">
        <f t="shared" si="3"/>
        <v>Gross Exposure is less then 30%</v>
      </c>
      <c r="M117"/>
      <c r="N117"/>
    </row>
    <row r="118" spans="1:14" s="7" customFormat="1" ht="15">
      <c r="A118" s="204" t="s">
        <v>149</v>
      </c>
      <c r="B118" s="238">
        <f>'Open Int.'!K122</f>
        <v>4929100</v>
      </c>
      <c r="C118" s="240">
        <f>'Open Int.'!R122</f>
        <v>349.177444</v>
      </c>
      <c r="D118" s="162">
        <f t="shared" si="2"/>
        <v>0.21403604165285275</v>
      </c>
      <c r="E118" s="246">
        <f>'Open Int.'!B122/'Open Int.'!K122</f>
        <v>0.9398571747377817</v>
      </c>
      <c r="F118" s="231">
        <f>'Open Int.'!E122/'Open Int.'!K122</f>
        <v>0.039834858290560146</v>
      </c>
      <c r="G118" s="247">
        <f>'Open Int.'!H122/'Open Int.'!K122</f>
        <v>0.020307966971658112</v>
      </c>
      <c r="H118" s="250">
        <v>23029299</v>
      </c>
      <c r="I118" s="234">
        <v>4605700</v>
      </c>
      <c r="J118" s="360">
        <v>2302850</v>
      </c>
      <c r="K118" s="118" t="str">
        <f t="shared" si="3"/>
        <v>Gross Exposure is less then 30%</v>
      </c>
      <c r="M118"/>
      <c r="N118"/>
    </row>
    <row r="119" spans="1:14" s="7" customFormat="1" ht="15">
      <c r="A119" s="204" t="s">
        <v>203</v>
      </c>
      <c r="B119" s="238">
        <f>'Open Int.'!K123</f>
        <v>13342200</v>
      </c>
      <c r="C119" s="240">
        <f>'Open Int.'!R123</f>
        <v>1856.967396</v>
      </c>
      <c r="D119" s="162">
        <f t="shared" si="2"/>
        <v>0.1031795881013802</v>
      </c>
      <c r="E119" s="246">
        <f>'Open Int.'!B123/'Open Int.'!K123</f>
        <v>0.8479336241399469</v>
      </c>
      <c r="F119" s="231">
        <f>'Open Int.'!E123/'Open Int.'!K123</f>
        <v>0.12440976750460943</v>
      </c>
      <c r="G119" s="247">
        <f>'Open Int.'!H123/'Open Int.'!K123</f>
        <v>0.02765660835544363</v>
      </c>
      <c r="H119" s="250">
        <v>129310460</v>
      </c>
      <c r="I119" s="234">
        <v>2361900</v>
      </c>
      <c r="J119" s="360">
        <v>1180800</v>
      </c>
      <c r="K119" s="118" t="str">
        <f t="shared" si="3"/>
        <v>Gross Exposure is less then 30%</v>
      </c>
      <c r="M119"/>
      <c r="N119"/>
    </row>
    <row r="120" spans="1:14" s="7" customFormat="1" ht="15">
      <c r="A120" s="204" t="s">
        <v>302</v>
      </c>
      <c r="B120" s="238">
        <f>'Open Int.'!K124</f>
        <v>860500</v>
      </c>
      <c r="C120" s="240">
        <f>'Open Int.'!R124</f>
        <v>26.22804</v>
      </c>
      <c r="D120" s="162">
        <f t="shared" si="2"/>
        <v>0.342373233375999</v>
      </c>
      <c r="E120" s="246">
        <f>'Open Int.'!B124/'Open Int.'!K124</f>
        <v>0.9907030796048809</v>
      </c>
      <c r="F120" s="231">
        <f>'Open Int.'!E124/'Open Int.'!K124</f>
        <v>0.009296920395119116</v>
      </c>
      <c r="G120" s="247">
        <f>'Open Int.'!H124/'Open Int.'!K124</f>
        <v>0</v>
      </c>
      <c r="H120" s="250">
        <v>2513339</v>
      </c>
      <c r="I120" s="234">
        <v>502500</v>
      </c>
      <c r="J120" s="360">
        <v>502500</v>
      </c>
      <c r="K120" s="118" t="str">
        <f t="shared" si="3"/>
        <v>Some sign of build up Gross exposure crosses 30%</v>
      </c>
      <c r="M120"/>
      <c r="N120"/>
    </row>
    <row r="121" spans="1:14" s="7" customFormat="1" ht="15">
      <c r="A121" s="204" t="s">
        <v>217</v>
      </c>
      <c r="B121" s="238">
        <f>'Open Int.'!K125</f>
        <v>43714150</v>
      </c>
      <c r="C121" s="240">
        <f>'Open Int.'!R125</f>
        <v>295.72622475000003</v>
      </c>
      <c r="D121" s="162">
        <f t="shared" si="2"/>
        <v>0.24285638888888889</v>
      </c>
      <c r="E121" s="246">
        <f>'Open Int.'!B125/'Open Int.'!K125</f>
        <v>0.8388382251513526</v>
      </c>
      <c r="F121" s="231">
        <f>'Open Int.'!E125/'Open Int.'!K125</f>
        <v>0.13702199402253046</v>
      </c>
      <c r="G121" s="247">
        <f>'Open Int.'!H125/'Open Int.'!K125</f>
        <v>0.024139780826116945</v>
      </c>
      <c r="H121" s="250">
        <v>180000000</v>
      </c>
      <c r="I121" s="234">
        <v>35999100</v>
      </c>
      <c r="J121" s="360">
        <v>17999550</v>
      </c>
      <c r="K121" s="118" t="str">
        <f t="shared" si="3"/>
        <v>Gross Exposure is less then 30%</v>
      </c>
      <c r="M121"/>
      <c r="N121"/>
    </row>
    <row r="122" spans="1:14" s="7" customFormat="1" ht="15">
      <c r="A122" s="204" t="s">
        <v>236</v>
      </c>
      <c r="B122" s="238">
        <f>'Open Int.'!K126</f>
        <v>25115400</v>
      </c>
      <c r="C122" s="240">
        <f>'Open Int.'!R126</f>
        <v>285.185367</v>
      </c>
      <c r="D122" s="162">
        <f t="shared" si="2"/>
        <v>0.21500417609961242</v>
      </c>
      <c r="E122" s="246">
        <f>'Open Int.'!B126/'Open Int.'!K126</f>
        <v>0.7165125779402279</v>
      </c>
      <c r="F122" s="231">
        <f>'Open Int.'!E126/'Open Int.'!K126</f>
        <v>0.18694904321651257</v>
      </c>
      <c r="G122" s="247">
        <f>'Open Int.'!H126/'Open Int.'!K126</f>
        <v>0.09653837884325951</v>
      </c>
      <c r="H122" s="250">
        <v>116813545</v>
      </c>
      <c r="I122" s="234">
        <v>23360400</v>
      </c>
      <c r="J122" s="360">
        <v>11680200</v>
      </c>
      <c r="K122" s="118" t="str">
        <f t="shared" si="3"/>
        <v>Gross Exposure is less then 30%</v>
      </c>
      <c r="M122"/>
      <c r="N122"/>
    </row>
    <row r="123" spans="1:14" s="7" customFormat="1" ht="15">
      <c r="A123" s="204" t="s">
        <v>204</v>
      </c>
      <c r="B123" s="238">
        <f>'Open Int.'!K127</f>
        <v>9585600</v>
      </c>
      <c r="C123" s="240">
        <f>'Open Int.'!R127</f>
        <v>449.372928</v>
      </c>
      <c r="D123" s="162">
        <f t="shared" si="2"/>
        <v>0.1030424659742503</v>
      </c>
      <c r="E123" s="246">
        <f>'Open Int.'!B127/'Open Int.'!K127</f>
        <v>0.839822233350025</v>
      </c>
      <c r="F123" s="231">
        <f>'Open Int.'!E127/'Open Int.'!K127</f>
        <v>0.13451427140711067</v>
      </c>
      <c r="G123" s="247">
        <f>'Open Int.'!H127/'Open Int.'!K127</f>
        <v>0.025663495242864296</v>
      </c>
      <c r="H123" s="250">
        <v>93025724</v>
      </c>
      <c r="I123" s="234">
        <v>6205800</v>
      </c>
      <c r="J123" s="360">
        <v>3102600</v>
      </c>
      <c r="K123" s="118" t="str">
        <f t="shared" si="3"/>
        <v>Gross Exposure is less then 30%</v>
      </c>
      <c r="M123"/>
      <c r="N123"/>
    </row>
    <row r="124" spans="1:14" s="7" customFormat="1" ht="15">
      <c r="A124" s="204" t="s">
        <v>205</v>
      </c>
      <c r="B124" s="238">
        <f>'Open Int.'!K128</f>
        <v>8355000</v>
      </c>
      <c r="C124" s="240">
        <f>'Open Int.'!R128</f>
        <v>1002.307575</v>
      </c>
      <c r="D124" s="162">
        <f t="shared" si="2"/>
        <v>0.24500667309617352</v>
      </c>
      <c r="E124" s="246">
        <f>'Open Int.'!B128/'Open Int.'!K128</f>
        <v>0.8475164572112508</v>
      </c>
      <c r="F124" s="231">
        <f>'Open Int.'!E128/'Open Int.'!K128</f>
        <v>0.11962896469180131</v>
      </c>
      <c r="G124" s="247">
        <f>'Open Int.'!H128/'Open Int.'!K128</f>
        <v>0.03285457809694794</v>
      </c>
      <c r="H124" s="250">
        <v>34101112</v>
      </c>
      <c r="I124" s="234">
        <v>2408000</v>
      </c>
      <c r="J124" s="360">
        <v>1204000</v>
      </c>
      <c r="K124" s="118" t="str">
        <f t="shared" si="3"/>
        <v>Gross Exposure is less then 30%</v>
      </c>
      <c r="M124"/>
      <c r="N124"/>
    </row>
    <row r="125" spans="1:14" s="7" customFormat="1" ht="15">
      <c r="A125" s="204" t="s">
        <v>37</v>
      </c>
      <c r="B125" s="238">
        <f>'Open Int.'!K129</f>
        <v>2280000</v>
      </c>
      <c r="C125" s="240">
        <f>'Open Int.'!R129</f>
        <v>45.6912</v>
      </c>
      <c r="D125" s="162">
        <f t="shared" si="2"/>
        <v>0.20317161585594062</v>
      </c>
      <c r="E125" s="246">
        <f>'Open Int.'!B129/'Open Int.'!K129</f>
        <v>0.9192982456140351</v>
      </c>
      <c r="F125" s="231">
        <f>'Open Int.'!E129/'Open Int.'!K129</f>
        <v>0.07298245614035087</v>
      </c>
      <c r="G125" s="247">
        <f>'Open Int.'!H129/'Open Int.'!K129</f>
        <v>0.0077192982456140355</v>
      </c>
      <c r="H125" s="250">
        <v>11222040</v>
      </c>
      <c r="I125" s="234">
        <v>2243200</v>
      </c>
      <c r="J125" s="360">
        <v>2243200</v>
      </c>
      <c r="K125" s="118" t="str">
        <f t="shared" si="3"/>
        <v>Gross Exposure is less then 30%</v>
      </c>
      <c r="M125"/>
      <c r="N125"/>
    </row>
    <row r="126" spans="1:16" s="7" customFormat="1" ht="15">
      <c r="A126" s="204" t="s">
        <v>303</v>
      </c>
      <c r="B126" s="238">
        <f>'Open Int.'!K130</f>
        <v>1544850</v>
      </c>
      <c r="C126" s="240">
        <f>'Open Int.'!R130</f>
        <v>282.80796525</v>
      </c>
      <c r="D126" s="162">
        <f t="shared" si="2"/>
        <v>0.4004859182478323</v>
      </c>
      <c r="E126" s="246">
        <f>'Open Int.'!B130/'Open Int.'!K130</f>
        <v>0.9913583843091562</v>
      </c>
      <c r="F126" s="231">
        <f>'Open Int.'!E130/'Open Int.'!K130</f>
        <v>0.007670647635692786</v>
      </c>
      <c r="G126" s="247">
        <f>'Open Int.'!H130/'Open Int.'!K130</f>
        <v>0.0009709680551509856</v>
      </c>
      <c r="H126" s="250">
        <v>3857439</v>
      </c>
      <c r="I126" s="234">
        <v>771450</v>
      </c>
      <c r="J126" s="360">
        <v>385650</v>
      </c>
      <c r="K126" s="118" t="str">
        <f t="shared" si="3"/>
        <v>Gross exposure is building up andcrpsses 40% mark</v>
      </c>
      <c r="M126"/>
      <c r="N126"/>
      <c r="P126" s="97"/>
    </row>
    <row r="127" spans="1:16" s="7" customFormat="1" ht="15">
      <c r="A127" s="204" t="s">
        <v>229</v>
      </c>
      <c r="B127" s="238">
        <f>'Open Int.'!K131</f>
        <v>4132875</v>
      </c>
      <c r="C127" s="240">
        <f>'Open Int.'!R131</f>
        <v>491.708803125</v>
      </c>
      <c r="D127" s="162">
        <f t="shared" si="2"/>
        <v>0.27349826843161434</v>
      </c>
      <c r="E127" s="246">
        <f>'Open Int.'!B131/'Open Int.'!K131</f>
        <v>0.9804010525360675</v>
      </c>
      <c r="F127" s="231">
        <f>'Open Int.'!E131/'Open Int.'!K131</f>
        <v>0.01887306052082388</v>
      </c>
      <c r="G127" s="247">
        <f>'Open Int.'!H131/'Open Int.'!K131</f>
        <v>0.0007258869431086109</v>
      </c>
      <c r="H127" s="250">
        <v>15111156</v>
      </c>
      <c r="I127" s="234">
        <v>2640000</v>
      </c>
      <c r="J127" s="360">
        <v>1320000</v>
      </c>
      <c r="K127" s="118" t="str">
        <f t="shared" si="3"/>
        <v>Gross Exposure is less then 30%</v>
      </c>
      <c r="M127"/>
      <c r="N127"/>
      <c r="P127" s="97"/>
    </row>
    <row r="128" spans="1:16" s="7" customFormat="1" ht="15">
      <c r="A128" s="204" t="s">
        <v>278</v>
      </c>
      <c r="B128" s="238">
        <f>'Open Int.'!K132</f>
        <v>1580250</v>
      </c>
      <c r="C128" s="240">
        <f>'Open Int.'!R132</f>
        <v>144.14250375</v>
      </c>
      <c r="D128" s="162">
        <f t="shared" si="2"/>
        <v>0.8334344196153095</v>
      </c>
      <c r="E128" s="246">
        <f>'Open Int.'!B132/'Open Int.'!K132</f>
        <v>0.9953488372093023</v>
      </c>
      <c r="F128" s="231">
        <f>'Open Int.'!E132/'Open Int.'!K132</f>
        <v>0.0026578073089701</v>
      </c>
      <c r="G128" s="247">
        <f>'Open Int.'!H132/'Open Int.'!K132</f>
        <v>0.0019933554817275745</v>
      </c>
      <c r="H128" s="250">
        <v>1896070</v>
      </c>
      <c r="I128" s="234">
        <v>379050</v>
      </c>
      <c r="J128" s="360">
        <v>379050</v>
      </c>
      <c r="K128" s="118" t="str">
        <f t="shared" si="3"/>
        <v>Gross exposure has crossed 80%,Margin double</v>
      </c>
      <c r="M128"/>
      <c r="N128"/>
      <c r="P128" s="97"/>
    </row>
    <row r="129" spans="1:16" s="7" customFormat="1" ht="15">
      <c r="A129" s="204" t="s">
        <v>180</v>
      </c>
      <c r="B129" s="238">
        <f>'Open Int.'!K133</f>
        <v>6900000</v>
      </c>
      <c r="C129" s="240">
        <f>'Open Int.'!R133</f>
        <v>127.443</v>
      </c>
      <c r="D129" s="162">
        <f t="shared" si="2"/>
        <v>0.8826155813884771</v>
      </c>
      <c r="E129" s="246">
        <f>'Open Int.'!B133/'Open Int.'!K133</f>
        <v>0.9604347826086956</v>
      </c>
      <c r="F129" s="231">
        <f>'Open Int.'!E133/'Open Int.'!K133</f>
        <v>0.035869565217391305</v>
      </c>
      <c r="G129" s="247">
        <f>'Open Int.'!H133/'Open Int.'!K133</f>
        <v>0.0036956521739130435</v>
      </c>
      <c r="H129" s="250">
        <v>7817673</v>
      </c>
      <c r="I129" s="234">
        <v>1563000</v>
      </c>
      <c r="J129" s="360">
        <v>1563000</v>
      </c>
      <c r="K129" s="118" t="str">
        <f t="shared" si="3"/>
        <v>Gross exposure has crossed 80%,Margin double</v>
      </c>
      <c r="M129"/>
      <c r="N129"/>
      <c r="P129" s="97"/>
    </row>
    <row r="130" spans="1:16" s="7" customFormat="1" ht="15">
      <c r="A130" s="204" t="s">
        <v>181</v>
      </c>
      <c r="B130" s="238">
        <f>'Open Int.'!K134</f>
        <v>366350</v>
      </c>
      <c r="C130" s="240">
        <f>'Open Int.'!R134</f>
        <v>13.13547925</v>
      </c>
      <c r="D130" s="162">
        <f t="shared" si="2"/>
        <v>0.06455728434721546</v>
      </c>
      <c r="E130" s="246">
        <f>'Open Int.'!B134/'Open Int.'!K134</f>
        <v>1</v>
      </c>
      <c r="F130" s="231">
        <f>'Open Int.'!E134/'Open Int.'!K134</f>
        <v>0</v>
      </c>
      <c r="G130" s="247">
        <f>'Open Int.'!H134/'Open Int.'!K134</f>
        <v>0</v>
      </c>
      <c r="H130" s="250">
        <v>5674805</v>
      </c>
      <c r="I130" s="234">
        <v>1134750</v>
      </c>
      <c r="J130" s="360">
        <v>1134750</v>
      </c>
      <c r="K130" s="118" t="str">
        <f t="shared" si="3"/>
        <v>Gross Exposure is less then 30%</v>
      </c>
      <c r="M130"/>
      <c r="N130"/>
      <c r="P130" s="97"/>
    </row>
    <row r="131" spans="1:16" s="7" customFormat="1" ht="15">
      <c r="A131" s="204" t="s">
        <v>150</v>
      </c>
      <c r="B131" s="238">
        <f>'Open Int.'!K135</f>
        <v>12816125</v>
      </c>
      <c r="C131" s="240">
        <f>'Open Int.'!R135</f>
        <v>589.477669375</v>
      </c>
      <c r="D131" s="162">
        <f t="shared" si="2"/>
        <v>0.5479204471390824</v>
      </c>
      <c r="E131" s="246">
        <f>'Open Int.'!B135/'Open Int.'!K135</f>
        <v>0.9812248241960811</v>
      </c>
      <c r="F131" s="231">
        <f>'Open Int.'!E135/'Open Int.'!K135</f>
        <v>0.016044241141530687</v>
      </c>
      <c r="G131" s="247">
        <f>'Open Int.'!H135/'Open Int.'!K135</f>
        <v>0.0027309346623882024</v>
      </c>
      <c r="H131" s="250">
        <v>23390485</v>
      </c>
      <c r="I131" s="234">
        <v>4677750</v>
      </c>
      <c r="J131" s="360">
        <v>2338875</v>
      </c>
      <c r="K131" s="118" t="str">
        <f t="shared" si="3"/>
        <v>Gross exposure is building up andcrpsses 40% mark</v>
      </c>
      <c r="M131"/>
      <c r="N131"/>
      <c r="P131" s="97"/>
    </row>
    <row r="132" spans="1:16" s="7" customFormat="1" ht="15">
      <c r="A132" s="204" t="s">
        <v>151</v>
      </c>
      <c r="B132" s="238">
        <f>'Open Int.'!K136</f>
        <v>2580300</v>
      </c>
      <c r="C132" s="240">
        <f>'Open Int.'!R136</f>
        <v>266.932035</v>
      </c>
      <c r="D132" s="162">
        <f aca="true" t="shared" si="4" ref="D132:D154">B132/H132</f>
        <v>0.23763802009391874</v>
      </c>
      <c r="E132" s="246">
        <f>'Open Int.'!B136/'Open Int.'!K136</f>
        <v>1</v>
      </c>
      <c r="F132" s="231">
        <f>'Open Int.'!E136/'Open Int.'!K136</f>
        <v>0</v>
      </c>
      <c r="G132" s="247">
        <f>'Open Int.'!H136/'Open Int.'!K136</f>
        <v>0</v>
      </c>
      <c r="H132" s="250">
        <v>10858111</v>
      </c>
      <c r="I132" s="234">
        <v>2171250</v>
      </c>
      <c r="J132" s="360">
        <v>1085400</v>
      </c>
      <c r="K132" s="118" t="str">
        <f aca="true" t="shared" si="5" ref="K132:K154">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less then 30%</v>
      </c>
      <c r="M132"/>
      <c r="N132"/>
      <c r="P132" s="97"/>
    </row>
    <row r="133" spans="1:16" s="7" customFormat="1" ht="15">
      <c r="A133" s="204" t="s">
        <v>215</v>
      </c>
      <c r="B133" s="238">
        <f>'Open Int.'!K137</f>
        <v>787000</v>
      </c>
      <c r="C133" s="240">
        <f>'Open Int.'!R137</f>
        <v>139.798745</v>
      </c>
      <c r="D133" s="162">
        <f t="shared" si="4"/>
        <v>0.5712004645086369</v>
      </c>
      <c r="E133" s="246">
        <f>'Open Int.'!B137/'Open Int.'!K137</f>
        <v>0.9990470139771284</v>
      </c>
      <c r="F133" s="231">
        <f>'Open Int.'!E137/'Open Int.'!K137</f>
        <v>0.0009529860228716646</v>
      </c>
      <c r="G133" s="247">
        <f>'Open Int.'!H137/'Open Int.'!K137</f>
        <v>0</v>
      </c>
      <c r="H133" s="250">
        <v>1377800</v>
      </c>
      <c r="I133" s="234">
        <v>275500</v>
      </c>
      <c r="J133" s="360">
        <v>275500</v>
      </c>
      <c r="K133" s="118" t="str">
        <f t="shared" si="5"/>
        <v>Gross exposure is building up andcrpsses 40% mark</v>
      </c>
      <c r="M133"/>
      <c r="N133"/>
      <c r="P133" s="97"/>
    </row>
    <row r="134" spans="1:16" s="7" customFormat="1" ht="15">
      <c r="A134" s="204" t="s">
        <v>230</v>
      </c>
      <c r="B134" s="238">
        <f>'Open Int.'!K138</f>
        <v>1753200</v>
      </c>
      <c r="C134" s="240">
        <f>'Open Int.'!R138</f>
        <v>218.282166</v>
      </c>
      <c r="D134" s="162">
        <f t="shared" si="4"/>
        <v>0.10073861191708129</v>
      </c>
      <c r="E134" s="246">
        <f>'Open Int.'!B138/'Open Int.'!K138</f>
        <v>0.9799224275610312</v>
      </c>
      <c r="F134" s="231">
        <f>'Open Int.'!E138/'Open Int.'!K138</f>
        <v>0.017681953000228155</v>
      </c>
      <c r="G134" s="247">
        <f>'Open Int.'!H138/'Open Int.'!K138</f>
        <v>0.0023956194387405884</v>
      </c>
      <c r="H134" s="250">
        <v>17403456</v>
      </c>
      <c r="I134" s="234">
        <v>2299200</v>
      </c>
      <c r="J134" s="360">
        <v>1149600</v>
      </c>
      <c r="K134" s="118" t="str">
        <f t="shared" si="5"/>
        <v>Gross Exposure is less then 30%</v>
      </c>
      <c r="M134"/>
      <c r="N134"/>
      <c r="P134" s="97"/>
    </row>
    <row r="135" spans="1:16" s="7" customFormat="1" ht="15">
      <c r="A135" s="204" t="s">
        <v>91</v>
      </c>
      <c r="B135" s="238">
        <f>'Open Int.'!K139</f>
        <v>13307600</v>
      </c>
      <c r="C135" s="240">
        <f>'Open Int.'!R139</f>
        <v>106.261186</v>
      </c>
      <c r="D135" s="162">
        <f t="shared" si="4"/>
        <v>0.38021714285714286</v>
      </c>
      <c r="E135" s="246">
        <f>'Open Int.'!B139/'Open Int.'!K139</f>
        <v>0.8006853226727584</v>
      </c>
      <c r="F135" s="231">
        <f>'Open Int.'!E139/'Open Int.'!K139</f>
        <v>0.17133066818960593</v>
      </c>
      <c r="G135" s="247">
        <f>'Open Int.'!H139/'Open Int.'!K139</f>
        <v>0.027984009137635636</v>
      </c>
      <c r="H135" s="250">
        <v>35000000</v>
      </c>
      <c r="I135" s="234">
        <v>6999600</v>
      </c>
      <c r="J135" s="360">
        <v>6688000</v>
      </c>
      <c r="K135" s="118" t="str">
        <f t="shared" si="5"/>
        <v>Some sign of build up Gross exposure crosses 30%</v>
      </c>
      <c r="M135"/>
      <c r="N135"/>
      <c r="P135" s="97"/>
    </row>
    <row r="136" spans="1:16" s="7" customFormat="1" ht="15">
      <c r="A136" s="204" t="s">
        <v>152</v>
      </c>
      <c r="B136" s="238">
        <f>'Open Int.'!K140</f>
        <v>1980450</v>
      </c>
      <c r="C136" s="240">
        <f>'Open Int.'!R140</f>
        <v>45.708786</v>
      </c>
      <c r="D136" s="162">
        <f t="shared" si="4"/>
        <v>0.0673001570693812</v>
      </c>
      <c r="E136" s="246">
        <f>'Open Int.'!B140/'Open Int.'!K140</f>
        <v>0.9379686434901159</v>
      </c>
      <c r="F136" s="231">
        <f>'Open Int.'!E140/'Open Int.'!K140</f>
        <v>0.05248807089297887</v>
      </c>
      <c r="G136" s="247">
        <f>'Open Int.'!H140/'Open Int.'!K140</f>
        <v>0.00954328561690525</v>
      </c>
      <c r="H136" s="250">
        <v>29427123</v>
      </c>
      <c r="I136" s="234">
        <v>5884650</v>
      </c>
      <c r="J136" s="360">
        <v>2941650</v>
      </c>
      <c r="K136" s="118" t="str">
        <f t="shared" si="5"/>
        <v>Gross Exposure is less then 30%</v>
      </c>
      <c r="M136"/>
      <c r="N136"/>
      <c r="P136" s="97"/>
    </row>
    <row r="137" spans="1:16" s="7" customFormat="1" ht="15">
      <c r="A137" s="204" t="s">
        <v>208</v>
      </c>
      <c r="B137" s="238">
        <f>'Open Int.'!K141</f>
        <v>4319408</v>
      </c>
      <c r="C137" s="240">
        <f>'Open Int.'!R141</f>
        <v>390.92802104</v>
      </c>
      <c r="D137" s="162">
        <f t="shared" si="4"/>
        <v>0.09740909076763156</v>
      </c>
      <c r="E137" s="246">
        <f>'Open Int.'!B141/'Open Int.'!K141</f>
        <v>0.964326592903472</v>
      </c>
      <c r="F137" s="231">
        <f>'Open Int.'!E141/'Open Int.'!K141</f>
        <v>0.030045784051888593</v>
      </c>
      <c r="G137" s="247">
        <f>'Open Int.'!H141/'Open Int.'!K141</f>
        <v>0.005627623044639451</v>
      </c>
      <c r="H137" s="250">
        <v>44342966</v>
      </c>
      <c r="I137" s="234">
        <v>3331020</v>
      </c>
      <c r="J137" s="360">
        <v>1665304</v>
      </c>
      <c r="K137" s="118" t="str">
        <f t="shared" si="5"/>
        <v>Gross Exposure is less then 30%</v>
      </c>
      <c r="M137"/>
      <c r="N137"/>
      <c r="P137" s="97"/>
    </row>
    <row r="138" spans="1:16" s="7" customFormat="1" ht="15">
      <c r="A138" s="204" t="s">
        <v>231</v>
      </c>
      <c r="B138" s="238">
        <f>'Open Int.'!K142</f>
        <v>1153600</v>
      </c>
      <c r="C138" s="240">
        <f>'Open Int.'!R142</f>
        <v>69.239072</v>
      </c>
      <c r="D138" s="162">
        <f t="shared" si="4"/>
        <v>0.043161592647802824</v>
      </c>
      <c r="E138" s="246">
        <f>'Open Int.'!B142/'Open Int.'!K142</f>
        <v>0.9840499306518724</v>
      </c>
      <c r="F138" s="231">
        <f>'Open Int.'!E142/'Open Int.'!K142</f>
        <v>0.0159500693481276</v>
      </c>
      <c r="G138" s="247">
        <f>'Open Int.'!H142/'Open Int.'!K142</f>
        <v>0</v>
      </c>
      <c r="H138" s="250">
        <v>26727466</v>
      </c>
      <c r="I138" s="234">
        <v>5344800</v>
      </c>
      <c r="J138" s="360">
        <v>2672000</v>
      </c>
      <c r="K138" s="118" t="str">
        <f t="shared" si="5"/>
        <v>Gross Exposure is less then 30%</v>
      </c>
      <c r="M138"/>
      <c r="N138"/>
      <c r="P138" s="97"/>
    </row>
    <row r="139" spans="1:16" s="7" customFormat="1" ht="15">
      <c r="A139" s="204" t="s">
        <v>185</v>
      </c>
      <c r="B139" s="238">
        <f>'Open Int.'!K143</f>
        <v>35220150</v>
      </c>
      <c r="C139" s="240">
        <f>'Open Int.'!R143</f>
        <v>1596.5293995</v>
      </c>
      <c r="D139" s="162">
        <f t="shared" si="4"/>
        <v>0.4350134753557764</v>
      </c>
      <c r="E139" s="246">
        <f>'Open Int.'!B143/'Open Int.'!K143</f>
        <v>0.782226225612327</v>
      </c>
      <c r="F139" s="231">
        <f>'Open Int.'!E143/'Open Int.'!K143</f>
        <v>0.178466020161754</v>
      </c>
      <c r="G139" s="247">
        <f>'Open Int.'!H143/'Open Int.'!K143</f>
        <v>0.03930775422591897</v>
      </c>
      <c r="H139" s="250">
        <v>80963354</v>
      </c>
      <c r="I139" s="234">
        <v>6220800</v>
      </c>
      <c r="J139" s="360">
        <v>3110400</v>
      </c>
      <c r="K139" s="118" t="str">
        <f t="shared" si="5"/>
        <v>Gross exposure is building up andcrpsses 40% mark</v>
      </c>
      <c r="M139"/>
      <c r="N139"/>
      <c r="P139" s="97"/>
    </row>
    <row r="140" spans="1:16" s="7" customFormat="1" ht="15">
      <c r="A140" s="204" t="s">
        <v>206</v>
      </c>
      <c r="B140" s="238">
        <f>'Open Int.'!K144</f>
        <v>1255650</v>
      </c>
      <c r="C140" s="240">
        <f>'Open Int.'!R144</f>
        <v>85.75461675</v>
      </c>
      <c r="D140" s="162">
        <f t="shared" si="4"/>
        <v>0.15750952188430886</v>
      </c>
      <c r="E140" s="246">
        <f>'Open Int.'!B144/'Open Int.'!K144</f>
        <v>0.9853263250109505</v>
      </c>
      <c r="F140" s="231">
        <f>'Open Int.'!E144/'Open Int.'!K144</f>
        <v>0.014235654840122645</v>
      </c>
      <c r="G140" s="247">
        <f>'Open Int.'!H144/'Open Int.'!K144</f>
        <v>0.0004380201489268506</v>
      </c>
      <c r="H140" s="250">
        <v>7971899</v>
      </c>
      <c r="I140" s="234">
        <v>1594175</v>
      </c>
      <c r="J140" s="360">
        <v>796950</v>
      </c>
      <c r="K140" s="118" t="str">
        <f t="shared" si="5"/>
        <v>Gross Exposure is less then 30%</v>
      </c>
      <c r="M140"/>
      <c r="N140"/>
      <c r="P140" s="97"/>
    </row>
    <row r="141" spans="1:16" s="7" customFormat="1" ht="15">
      <c r="A141" s="204" t="s">
        <v>118</v>
      </c>
      <c r="B141" s="238">
        <f>'Open Int.'!K145</f>
        <v>3452000</v>
      </c>
      <c r="C141" s="240">
        <f>'Open Int.'!R145</f>
        <v>444.41048</v>
      </c>
      <c r="D141" s="162">
        <f t="shared" si="4"/>
        <v>0.10780807476858506</v>
      </c>
      <c r="E141" s="246">
        <f>'Open Int.'!B145/'Open Int.'!K145</f>
        <v>0.9464078794901506</v>
      </c>
      <c r="F141" s="231">
        <f>'Open Int.'!E145/'Open Int.'!K145</f>
        <v>0.05047798377752028</v>
      </c>
      <c r="G141" s="247">
        <f>'Open Int.'!H145/'Open Int.'!K145</f>
        <v>0.0031141367323290845</v>
      </c>
      <c r="H141" s="250">
        <v>32019865</v>
      </c>
      <c r="I141" s="234">
        <v>2454750</v>
      </c>
      <c r="J141" s="360">
        <v>1227250</v>
      </c>
      <c r="K141" s="118" t="str">
        <f t="shared" si="5"/>
        <v>Gross Exposure is less then 30%</v>
      </c>
      <c r="M141"/>
      <c r="N141"/>
      <c r="P141" s="97"/>
    </row>
    <row r="142" spans="1:16" s="7" customFormat="1" ht="15">
      <c r="A142" s="204" t="s">
        <v>232</v>
      </c>
      <c r="B142" s="238">
        <f>'Open Int.'!K146</f>
        <v>1782096</v>
      </c>
      <c r="C142" s="240">
        <f>'Open Int.'!R146</f>
        <v>179.96496456000003</v>
      </c>
      <c r="D142" s="162">
        <f t="shared" si="4"/>
        <v>0.4275901220005821</v>
      </c>
      <c r="E142" s="246">
        <f>'Open Int.'!B146/'Open Int.'!K146</f>
        <v>0.9907749077490775</v>
      </c>
      <c r="F142" s="231">
        <f>'Open Int.'!E146/'Open Int.'!K146</f>
        <v>0.008994464944649446</v>
      </c>
      <c r="G142" s="247">
        <f>'Open Int.'!H146/'Open Int.'!K146</f>
        <v>0.00023062730627306272</v>
      </c>
      <c r="H142" s="250">
        <v>4167767</v>
      </c>
      <c r="I142" s="234">
        <v>833508</v>
      </c>
      <c r="J142" s="360">
        <v>581154</v>
      </c>
      <c r="K142" s="118" t="str">
        <f t="shared" si="5"/>
        <v>Gross exposure is building up andcrpsses 40% mark</v>
      </c>
      <c r="M142"/>
      <c r="N142"/>
      <c r="P142" s="97"/>
    </row>
    <row r="143" spans="1:16" s="7" customFormat="1" ht="15">
      <c r="A143" s="204" t="s">
        <v>304</v>
      </c>
      <c r="B143" s="238">
        <f>'Open Int.'!K147</f>
        <v>4754750</v>
      </c>
      <c r="C143" s="240">
        <f>'Open Int.'!R147</f>
        <v>20.75448375</v>
      </c>
      <c r="D143" s="162">
        <f t="shared" si="4"/>
        <v>0.3018048434258244</v>
      </c>
      <c r="E143" s="246">
        <f>'Open Int.'!B147/'Open Int.'!K147</f>
        <v>0.9635627530364372</v>
      </c>
      <c r="F143" s="231">
        <f>'Open Int.'!E147/'Open Int.'!K147</f>
        <v>0.034817813765182185</v>
      </c>
      <c r="G143" s="247">
        <f>'Open Int.'!H147/'Open Int.'!K147</f>
        <v>0.0016194331983805667</v>
      </c>
      <c r="H143" s="234">
        <v>15754386</v>
      </c>
      <c r="I143" s="234">
        <v>3149300</v>
      </c>
      <c r="J143" s="234">
        <v>3149300</v>
      </c>
      <c r="K143" s="118" t="str">
        <f t="shared" si="5"/>
        <v>Some sign of build up Gross exposure crosses 30%</v>
      </c>
      <c r="M143"/>
      <c r="N143"/>
      <c r="P143" s="97"/>
    </row>
    <row r="144" spans="1:16" s="7" customFormat="1" ht="15">
      <c r="A144" s="204" t="s">
        <v>305</v>
      </c>
      <c r="B144" s="238">
        <f>'Open Int.'!K148</f>
        <v>54454950</v>
      </c>
      <c r="C144" s="240">
        <f>'Open Int.'!R148</f>
        <v>139.13239725</v>
      </c>
      <c r="D144" s="162">
        <f t="shared" si="4"/>
        <v>0.5189276941849131</v>
      </c>
      <c r="E144" s="246">
        <f>'Open Int.'!B148/'Open Int.'!K148</f>
        <v>0.7476492036077528</v>
      </c>
      <c r="F144" s="231">
        <f>'Open Int.'!E148/'Open Int.'!K148</f>
        <v>0.20629437727883324</v>
      </c>
      <c r="G144" s="247">
        <f>'Open Int.'!H148/'Open Int.'!K148</f>
        <v>0.04605641911341393</v>
      </c>
      <c r="H144" s="234">
        <v>104937452</v>
      </c>
      <c r="I144" s="234">
        <v>20983600</v>
      </c>
      <c r="J144" s="234">
        <v>20983600</v>
      </c>
      <c r="K144" s="118" t="str">
        <f t="shared" si="5"/>
        <v>Gross exposure is building up andcrpsses 40% mark</v>
      </c>
      <c r="M144"/>
      <c r="N144"/>
      <c r="P144" s="97"/>
    </row>
    <row r="145" spans="1:16" s="7" customFormat="1" ht="15">
      <c r="A145" s="204" t="s">
        <v>173</v>
      </c>
      <c r="B145" s="238">
        <f>'Open Int.'!K149</f>
        <v>14245550</v>
      </c>
      <c r="C145" s="240">
        <f>'Open Int.'!R149</f>
        <v>107.981269</v>
      </c>
      <c r="D145" s="162">
        <f t="shared" si="4"/>
        <v>0.6946097197429911</v>
      </c>
      <c r="E145" s="246">
        <f>'Open Int.'!B149/'Open Int.'!K149</f>
        <v>0.9254504038103127</v>
      </c>
      <c r="F145" s="231">
        <f>'Open Int.'!E149/'Open Int.'!K149</f>
        <v>0.06854421205218472</v>
      </c>
      <c r="G145" s="247">
        <f>'Open Int.'!H149/'Open Int.'!K149</f>
        <v>0.006005384137502588</v>
      </c>
      <c r="H145" s="234">
        <v>20508711</v>
      </c>
      <c r="I145" s="234">
        <v>4100500</v>
      </c>
      <c r="J145" s="234">
        <v>4100500</v>
      </c>
      <c r="K145" s="118" t="str">
        <f t="shared" si="5"/>
        <v>Gross exposure is Substantial as Open interest has crossed 60%</v>
      </c>
      <c r="M145"/>
      <c r="N145"/>
      <c r="P145" s="97"/>
    </row>
    <row r="146" spans="1:16" s="7" customFormat="1" ht="15">
      <c r="A146" s="204" t="s">
        <v>306</v>
      </c>
      <c r="B146" s="238">
        <f>'Open Int.'!K150</f>
        <v>234800</v>
      </c>
      <c r="C146" s="240">
        <f>'Open Int.'!R150</f>
        <v>24.92989</v>
      </c>
      <c r="D146" s="162">
        <f t="shared" si="4"/>
        <v>0.019914498272111943</v>
      </c>
      <c r="E146" s="246">
        <f>'Open Int.'!B150/'Open Int.'!K150</f>
        <v>1</v>
      </c>
      <c r="F146" s="231">
        <f>'Open Int.'!E150/'Open Int.'!K150</f>
        <v>0</v>
      </c>
      <c r="G146" s="247">
        <f>'Open Int.'!H150/'Open Int.'!K150</f>
        <v>0</v>
      </c>
      <c r="H146" s="234">
        <v>11790405</v>
      </c>
      <c r="I146" s="234">
        <v>2358000</v>
      </c>
      <c r="J146" s="234">
        <v>1179000</v>
      </c>
      <c r="K146" s="118" t="str">
        <f t="shared" si="5"/>
        <v>Gross Exposure is less then 30%</v>
      </c>
      <c r="M146"/>
      <c r="N146"/>
      <c r="P146" s="97"/>
    </row>
    <row r="147" spans="1:16" s="7" customFormat="1" ht="15">
      <c r="A147" s="204" t="s">
        <v>82</v>
      </c>
      <c r="B147" s="238">
        <f>'Open Int.'!K151</f>
        <v>7308000</v>
      </c>
      <c r="C147" s="240">
        <f>'Open Int.'!R151</f>
        <v>80.86302</v>
      </c>
      <c r="D147" s="162">
        <f t="shared" si="4"/>
        <v>0.1623149469677889</v>
      </c>
      <c r="E147" s="246">
        <f>'Open Int.'!B151/'Open Int.'!K151</f>
        <v>0.9706896551724138</v>
      </c>
      <c r="F147" s="231">
        <f>'Open Int.'!E151/'Open Int.'!K151</f>
        <v>0.02586206896551724</v>
      </c>
      <c r="G147" s="247">
        <f>'Open Int.'!H151/'Open Int.'!K151</f>
        <v>0.0034482758620689655</v>
      </c>
      <c r="H147" s="250">
        <v>45023580</v>
      </c>
      <c r="I147" s="234">
        <v>9000600</v>
      </c>
      <c r="J147" s="360">
        <v>4498200</v>
      </c>
      <c r="K147" s="118" t="str">
        <f t="shared" si="5"/>
        <v>Gross Exposure is less then 30%</v>
      </c>
      <c r="M147"/>
      <c r="N147"/>
      <c r="P147" s="97"/>
    </row>
    <row r="148" spans="1:16" s="7" customFormat="1" ht="15">
      <c r="A148" s="204" t="s">
        <v>153</v>
      </c>
      <c r="B148" s="238">
        <f>'Open Int.'!K152</f>
        <v>968400</v>
      </c>
      <c r="C148" s="240">
        <f>'Open Int.'!R152</f>
        <v>55.518372</v>
      </c>
      <c r="D148" s="162">
        <f t="shared" si="4"/>
        <v>0.03323244178145655</v>
      </c>
      <c r="E148" s="246">
        <f>'Open Int.'!B152/'Open Int.'!K152</f>
        <v>0.9869888475836431</v>
      </c>
      <c r="F148" s="231">
        <f>'Open Int.'!E152/'Open Int.'!K152</f>
        <v>0.012081784386617101</v>
      </c>
      <c r="G148" s="247">
        <f>'Open Int.'!H152/'Open Int.'!K152</f>
        <v>0.0009293680297397769</v>
      </c>
      <c r="H148" s="250">
        <v>29140200</v>
      </c>
      <c r="I148" s="234">
        <v>5827500</v>
      </c>
      <c r="J148" s="360">
        <v>2913300</v>
      </c>
      <c r="K148" s="118" t="str">
        <f t="shared" si="5"/>
        <v>Gross Exposure is less then 30%</v>
      </c>
      <c r="M148"/>
      <c r="N148"/>
      <c r="P148" s="97"/>
    </row>
    <row r="149" spans="1:16" s="7" customFormat="1" ht="15">
      <c r="A149" s="204" t="s">
        <v>154</v>
      </c>
      <c r="B149" s="238">
        <f>'Open Int.'!K153</f>
        <v>9218400</v>
      </c>
      <c r="C149" s="240">
        <f>'Open Int.'!R153</f>
        <v>46.32246</v>
      </c>
      <c r="D149" s="162">
        <f t="shared" si="4"/>
        <v>0.23046</v>
      </c>
      <c r="E149" s="246">
        <f>'Open Int.'!B153/'Open Int.'!K153</f>
        <v>0.9416167664670658</v>
      </c>
      <c r="F149" s="231">
        <f>'Open Int.'!E153/'Open Int.'!K153</f>
        <v>0.05464071856287425</v>
      </c>
      <c r="G149" s="247">
        <f>'Open Int.'!H153/'Open Int.'!K153</f>
        <v>0.0037425149700598802</v>
      </c>
      <c r="H149" s="250">
        <v>40000000</v>
      </c>
      <c r="I149" s="234">
        <v>7997100</v>
      </c>
      <c r="J149" s="360">
        <v>7997100</v>
      </c>
      <c r="K149" s="118" t="str">
        <f t="shared" si="5"/>
        <v>Gross Exposure is less then 30%</v>
      </c>
      <c r="M149"/>
      <c r="N149"/>
      <c r="P149" s="97"/>
    </row>
    <row r="150" spans="1:16" s="7" customFormat="1" ht="15">
      <c r="A150" s="204" t="s">
        <v>307</v>
      </c>
      <c r="B150" s="238">
        <f>'Open Int.'!K154</f>
        <v>3375000</v>
      </c>
      <c r="C150" s="240">
        <f>'Open Int.'!R154</f>
        <v>33.564375</v>
      </c>
      <c r="D150" s="162">
        <f t="shared" si="4"/>
        <v>0.07024188934074022</v>
      </c>
      <c r="E150" s="246">
        <f>'Open Int.'!B154/'Open Int.'!K154</f>
        <v>0.9424</v>
      </c>
      <c r="F150" s="231">
        <f>'Open Int.'!E154/'Open Int.'!K154</f>
        <v>0.03573333333333333</v>
      </c>
      <c r="G150" s="247">
        <f>'Open Int.'!H154/'Open Int.'!K154</f>
        <v>0.021866666666666666</v>
      </c>
      <c r="H150" s="250">
        <v>48048252</v>
      </c>
      <c r="I150" s="234">
        <v>9608400</v>
      </c>
      <c r="J150" s="234">
        <v>4804200</v>
      </c>
      <c r="K150" s="118" t="str">
        <f t="shared" si="5"/>
        <v>Gross Exposure is less then 30%</v>
      </c>
      <c r="M150"/>
      <c r="N150"/>
      <c r="P150" s="97"/>
    </row>
    <row r="151" spans="1:16" s="7" customFormat="1" ht="15">
      <c r="A151" s="204" t="s">
        <v>155</v>
      </c>
      <c r="B151" s="238">
        <f>'Open Int.'!K155</f>
        <v>3642450</v>
      </c>
      <c r="C151" s="240">
        <f>'Open Int.'!R155</f>
        <v>178.49826225</v>
      </c>
      <c r="D151" s="162">
        <f t="shared" si="4"/>
        <v>0.3602992191316022</v>
      </c>
      <c r="E151" s="246">
        <f>'Open Int.'!B155/'Open Int.'!K155</f>
        <v>0.9466705102334967</v>
      </c>
      <c r="F151" s="231">
        <f>'Open Int.'!E155/'Open Int.'!K155</f>
        <v>0.05015854713173825</v>
      </c>
      <c r="G151" s="247">
        <f>'Open Int.'!H155/'Open Int.'!K155</f>
        <v>0.003170942634765062</v>
      </c>
      <c r="H151" s="250">
        <v>10109514</v>
      </c>
      <c r="I151" s="234">
        <v>2021775</v>
      </c>
      <c r="J151" s="360">
        <v>1176000</v>
      </c>
      <c r="K151" s="118" t="str">
        <f t="shared" si="5"/>
        <v>Some sign of build up Gross exposure crosses 30%</v>
      </c>
      <c r="M151"/>
      <c r="N151"/>
      <c r="P151" s="97"/>
    </row>
    <row r="152" spans="1:16" s="7" customFormat="1" ht="15">
      <c r="A152" s="204" t="s">
        <v>38</v>
      </c>
      <c r="B152" s="238">
        <f>'Open Int.'!K156</f>
        <v>4557000</v>
      </c>
      <c r="C152" s="240">
        <f>'Open Int.'!R156</f>
        <v>293.06067</v>
      </c>
      <c r="D152" s="162">
        <f t="shared" si="4"/>
        <v>0.09059026925726078</v>
      </c>
      <c r="E152" s="246">
        <f>'Open Int.'!B156/'Open Int.'!K156</f>
        <v>0.9902567478604345</v>
      </c>
      <c r="F152" s="231">
        <f>'Open Int.'!E156/'Open Int.'!K156</f>
        <v>0.009216589861751152</v>
      </c>
      <c r="G152" s="247">
        <f>'Open Int.'!H156/'Open Int.'!K156</f>
        <v>0.0005266622778143515</v>
      </c>
      <c r="H152" s="250">
        <v>50303416</v>
      </c>
      <c r="I152" s="234">
        <v>4951200</v>
      </c>
      <c r="J152" s="360">
        <v>2475600</v>
      </c>
      <c r="K152" s="118" t="str">
        <f t="shared" si="5"/>
        <v>Gross Exposure is less then 30%</v>
      </c>
      <c r="M152"/>
      <c r="N152"/>
      <c r="P152" s="97"/>
    </row>
    <row r="153" spans="1:16" s="7" customFormat="1" ht="15">
      <c r="A153" s="204" t="s">
        <v>156</v>
      </c>
      <c r="B153" s="238">
        <f>'Open Int.'!K157</f>
        <v>1380600</v>
      </c>
      <c r="C153" s="240">
        <f>'Open Int.'!R157</f>
        <v>47.409803999999994</v>
      </c>
      <c r="D153" s="162">
        <f t="shared" si="4"/>
        <v>0.2462314425745329</v>
      </c>
      <c r="E153" s="246">
        <f>'Open Int.'!B157/'Open Int.'!K157</f>
        <v>0.9978270317253368</v>
      </c>
      <c r="F153" s="231">
        <f>'Open Int.'!E157/'Open Int.'!K157</f>
        <v>0.0021729682746631897</v>
      </c>
      <c r="G153" s="247">
        <f>'Open Int.'!H157/'Open Int.'!K157</f>
        <v>0</v>
      </c>
      <c r="H153" s="250">
        <v>5606920</v>
      </c>
      <c r="I153" s="234">
        <v>1120800</v>
      </c>
      <c r="J153" s="360">
        <v>1120800</v>
      </c>
      <c r="K153" s="118" t="str">
        <f t="shared" si="5"/>
        <v>Gross Exposure is less then 30%</v>
      </c>
      <c r="M153"/>
      <c r="N153"/>
      <c r="P153" s="97"/>
    </row>
    <row r="154" spans="1:16" s="7" customFormat="1" ht="15">
      <c r="A154" s="204" t="s">
        <v>211</v>
      </c>
      <c r="B154" s="238">
        <f>'Open Int.'!K158</f>
        <v>5192600</v>
      </c>
      <c r="C154" s="240">
        <f>'Open Int.'!R158</f>
        <v>187.608638</v>
      </c>
      <c r="D154" s="162">
        <f t="shared" si="4"/>
        <v>0.11050580421489645</v>
      </c>
      <c r="E154" s="246">
        <f>'Open Int.'!B158/'Open Int.'!K158</f>
        <v>0.6066325155028309</v>
      </c>
      <c r="F154" s="231">
        <f>'Open Int.'!E158/'Open Int.'!K158</f>
        <v>0.2066594769479644</v>
      </c>
      <c r="G154" s="247">
        <f>'Open Int.'!H158/'Open Int.'!K158</f>
        <v>0.18670800754920464</v>
      </c>
      <c r="H154" s="250">
        <v>46989387</v>
      </c>
      <c r="I154" s="234">
        <v>9397500</v>
      </c>
      <c r="J154" s="360">
        <v>4698400</v>
      </c>
      <c r="K154" s="118" t="str">
        <f t="shared" si="5"/>
        <v>Gross Exposure is less then 30%</v>
      </c>
      <c r="M154"/>
      <c r="N154"/>
      <c r="P154" s="97"/>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48"/>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D281" sqref="D281"/>
    </sheetView>
  </sheetViews>
  <sheetFormatPr defaultColWidth="9.140625" defaultRowHeight="12.75"/>
  <cols>
    <col min="1" max="1" width="12.140625" style="31" customWidth="1"/>
    <col min="2" max="2" width="8.8515625" style="3" customWidth="1"/>
    <col min="3" max="3" width="10.00390625" style="3" customWidth="1"/>
    <col min="4" max="4" width="8.7109375" style="115" customWidth="1"/>
    <col min="5" max="5" width="11.57421875" style="3" customWidth="1"/>
    <col min="6" max="7" width="9.421875" style="3" customWidth="1"/>
    <col min="8" max="8" width="12.421875" style="120" hidden="1" customWidth="1"/>
    <col min="9" max="9" width="10.57421875" style="6" hidden="1" customWidth="1"/>
    <col min="10" max="10" width="12.00390625" style="117" hidden="1" customWidth="1"/>
    <col min="11" max="11" width="9.140625" style="3" hidden="1" customWidth="1"/>
    <col min="12" max="12" width="9.7109375" style="3" hidden="1" customWidth="1"/>
    <col min="13" max="13" width="9.140625" style="3" hidden="1" customWidth="1"/>
    <col min="14" max="15" width="9.140625" style="4" customWidth="1"/>
    <col min="16" max="16" width="11.57421875" style="4" bestFit="1" customWidth="1"/>
    <col min="17" max="16384" width="9.140625" style="4" customWidth="1"/>
  </cols>
  <sheetData>
    <row r="1" spans="1:13" s="68" customFormat="1" ht="19.5" customHeight="1" thickBot="1">
      <c r="A1" s="393" t="s">
        <v>237</v>
      </c>
      <c r="B1" s="394"/>
      <c r="C1" s="394"/>
      <c r="D1" s="394"/>
      <c r="E1" s="394"/>
      <c r="F1" s="394"/>
      <c r="G1" s="394"/>
      <c r="H1" s="394"/>
      <c r="I1" s="394"/>
      <c r="J1" s="424"/>
      <c r="K1" s="34"/>
      <c r="L1" s="35"/>
      <c r="M1" s="36"/>
    </row>
    <row r="2" spans="1:13" s="38" customFormat="1" ht="31.5" customHeight="1" thickBot="1">
      <c r="A2" s="428" t="s">
        <v>27</v>
      </c>
      <c r="B2" s="430" t="s">
        <v>15</v>
      </c>
      <c r="C2" s="432" t="s">
        <v>31</v>
      </c>
      <c r="D2" s="434" t="s">
        <v>72</v>
      </c>
      <c r="E2" s="435"/>
      <c r="F2" s="436"/>
      <c r="G2" s="437" t="s">
        <v>94</v>
      </c>
      <c r="H2" s="437"/>
      <c r="I2" s="437"/>
      <c r="J2" s="427"/>
      <c r="K2" s="425" t="s">
        <v>32</v>
      </c>
      <c r="L2" s="426"/>
      <c r="M2" s="427"/>
    </row>
    <row r="3" spans="1:13" s="38" customFormat="1" ht="27.75" thickBot="1">
      <c r="A3" s="429"/>
      <c r="B3" s="431"/>
      <c r="C3" s="433"/>
      <c r="D3" s="130" t="s">
        <v>73</v>
      </c>
      <c r="E3" s="100" t="s">
        <v>33</v>
      </c>
      <c r="F3" s="131" t="s">
        <v>16</v>
      </c>
      <c r="G3" s="37" t="s">
        <v>33</v>
      </c>
      <c r="H3" s="119" t="s">
        <v>92</v>
      </c>
      <c r="I3" s="39" t="s">
        <v>93</v>
      </c>
      <c r="J3" s="116" t="s">
        <v>16</v>
      </c>
      <c r="K3" s="158" t="s">
        <v>17</v>
      </c>
      <c r="L3" s="105" t="s">
        <v>18</v>
      </c>
      <c r="M3" s="106" t="s">
        <v>19</v>
      </c>
    </row>
    <row r="4" spans="1:14" s="8" customFormat="1" ht="15">
      <c r="A4" s="102" t="s">
        <v>182</v>
      </c>
      <c r="B4" s="181">
        <v>100</v>
      </c>
      <c r="C4" s="336">
        <f>Volume!J4</f>
        <v>6184.45</v>
      </c>
      <c r="D4" s="324">
        <v>457.63</v>
      </c>
      <c r="E4" s="212">
        <f>D4*B4</f>
        <v>45763</v>
      </c>
      <c r="F4" s="213">
        <f>D4/C4*100</f>
        <v>7.399687926978146</v>
      </c>
      <c r="G4" s="279">
        <f>(B4*C4)*H4%+E4</f>
        <v>64316.35</v>
      </c>
      <c r="H4" s="277">
        <v>3</v>
      </c>
      <c r="I4" s="215">
        <f>G4/B4</f>
        <v>643.1635</v>
      </c>
      <c r="J4" s="216">
        <f>I4/C4</f>
        <v>0.10399687926978148</v>
      </c>
      <c r="K4" s="218">
        <f>M4/16</f>
        <v>2.1006168125</v>
      </c>
      <c r="L4" s="219">
        <f>K4*SQRT(30)</f>
        <v>11.505552128808501</v>
      </c>
      <c r="M4" s="220">
        <v>33.609869</v>
      </c>
      <c r="N4" s="89"/>
    </row>
    <row r="5" spans="1:14" s="8" customFormat="1" ht="15">
      <c r="A5" s="196" t="s">
        <v>74</v>
      </c>
      <c r="B5" s="182">
        <v>50</v>
      </c>
      <c r="C5" s="289">
        <f>Volume!J5</f>
        <v>5694.65</v>
      </c>
      <c r="D5" s="323">
        <v>408.84</v>
      </c>
      <c r="E5" s="209">
        <f aca="true" t="shared" si="0" ref="E5:E68">D5*B5</f>
        <v>20442</v>
      </c>
      <c r="F5" s="214">
        <f aca="true" t="shared" si="1" ref="F5:F68">D5/C5*100</f>
        <v>7.179370110542352</v>
      </c>
      <c r="G5" s="280">
        <f aca="true" t="shared" si="2" ref="G5:G68">(B5*C5)*H5%+E5</f>
        <v>28983.975</v>
      </c>
      <c r="H5" s="278">
        <v>3</v>
      </c>
      <c r="I5" s="210">
        <f aca="true" t="shared" si="3" ref="I5:I68">G5/B5</f>
        <v>579.6795</v>
      </c>
      <c r="J5" s="217">
        <f aca="true" t="shared" si="4" ref="J5:J68">I5/C5</f>
        <v>0.10179370110542352</v>
      </c>
      <c r="K5" s="221">
        <f aca="true" t="shared" si="5" ref="K5:K68">M5/16</f>
        <v>1.7012060625</v>
      </c>
      <c r="L5" s="211">
        <f aca="true" t="shared" si="6" ref="L5:L68">K5*SQRT(30)</f>
        <v>9.317889353957936</v>
      </c>
      <c r="M5" s="222">
        <v>27.219297</v>
      </c>
      <c r="N5" s="89"/>
    </row>
    <row r="6" spans="1:14" s="8" customFormat="1" ht="15">
      <c r="A6" s="196" t="s">
        <v>9</v>
      </c>
      <c r="B6" s="182">
        <v>100</v>
      </c>
      <c r="C6" s="289">
        <f>Volume!J6</f>
        <v>4187.4</v>
      </c>
      <c r="D6" s="323">
        <v>299.41</v>
      </c>
      <c r="E6" s="209">
        <f t="shared" si="0"/>
        <v>29941.000000000004</v>
      </c>
      <c r="F6" s="214">
        <f t="shared" si="1"/>
        <v>7.150260304723696</v>
      </c>
      <c r="G6" s="280">
        <f t="shared" si="2"/>
        <v>42503.2</v>
      </c>
      <c r="H6" s="278">
        <v>3</v>
      </c>
      <c r="I6" s="210">
        <f t="shared" si="3"/>
        <v>425.032</v>
      </c>
      <c r="J6" s="217">
        <f t="shared" si="4"/>
        <v>0.10150260304723695</v>
      </c>
      <c r="K6" s="221">
        <f t="shared" si="5"/>
        <v>1.4623196875</v>
      </c>
      <c r="L6" s="211">
        <f t="shared" si="6"/>
        <v>8.009454791276553</v>
      </c>
      <c r="M6" s="222">
        <v>23.397115</v>
      </c>
      <c r="N6" s="89"/>
    </row>
    <row r="7" spans="1:13" s="7" customFormat="1" ht="15">
      <c r="A7" s="196" t="s">
        <v>282</v>
      </c>
      <c r="B7" s="182">
        <v>200</v>
      </c>
      <c r="C7" s="289">
        <f>Volume!J7</f>
        <v>1800</v>
      </c>
      <c r="D7" s="323">
        <v>322.65</v>
      </c>
      <c r="E7" s="209">
        <f t="shared" si="0"/>
        <v>64529.99999999999</v>
      </c>
      <c r="F7" s="214">
        <f t="shared" si="1"/>
        <v>17.925</v>
      </c>
      <c r="G7" s="280">
        <f t="shared" si="2"/>
        <v>82530</v>
      </c>
      <c r="H7" s="278">
        <v>5</v>
      </c>
      <c r="I7" s="210">
        <f t="shared" si="3"/>
        <v>412.65</v>
      </c>
      <c r="J7" s="217">
        <f t="shared" si="4"/>
        <v>0.22924999999999998</v>
      </c>
      <c r="K7" s="221">
        <f t="shared" si="5"/>
        <v>5.406509625</v>
      </c>
      <c r="L7" s="211">
        <f t="shared" si="6"/>
        <v>29.612672789812965</v>
      </c>
      <c r="M7" s="222">
        <v>86.504154</v>
      </c>
    </row>
    <row r="8" spans="1:13" s="8" customFormat="1" ht="15">
      <c r="A8" s="196" t="s">
        <v>134</v>
      </c>
      <c r="B8" s="182">
        <v>100</v>
      </c>
      <c r="C8" s="289">
        <f>Volume!J8</f>
        <v>3840.45</v>
      </c>
      <c r="D8" s="323">
        <v>413.37</v>
      </c>
      <c r="E8" s="209">
        <f t="shared" si="0"/>
        <v>41337</v>
      </c>
      <c r="F8" s="214">
        <f t="shared" si="1"/>
        <v>10.763582392688358</v>
      </c>
      <c r="G8" s="280">
        <f t="shared" si="2"/>
        <v>60539.25</v>
      </c>
      <c r="H8" s="278">
        <v>5</v>
      </c>
      <c r="I8" s="210">
        <f t="shared" si="3"/>
        <v>605.3925</v>
      </c>
      <c r="J8" s="217">
        <f t="shared" si="4"/>
        <v>0.15763582392688358</v>
      </c>
      <c r="K8" s="221">
        <f t="shared" si="5"/>
        <v>2.754658625</v>
      </c>
      <c r="L8" s="211">
        <f t="shared" si="6"/>
        <v>15.087886671386642</v>
      </c>
      <c r="M8" s="222">
        <v>44.074538</v>
      </c>
    </row>
    <row r="9" spans="1:13" s="7" customFormat="1" ht="15">
      <c r="A9" s="196" t="s">
        <v>0</v>
      </c>
      <c r="B9" s="182">
        <v>375</v>
      </c>
      <c r="C9" s="289">
        <f>Volume!J9</f>
        <v>1035.05</v>
      </c>
      <c r="D9" s="323">
        <v>114.61</v>
      </c>
      <c r="E9" s="209">
        <f t="shared" si="0"/>
        <v>42978.75</v>
      </c>
      <c r="F9" s="214">
        <f t="shared" si="1"/>
        <v>11.072895029225641</v>
      </c>
      <c r="G9" s="280">
        <f t="shared" si="2"/>
        <v>62385.9375</v>
      </c>
      <c r="H9" s="278">
        <v>5</v>
      </c>
      <c r="I9" s="210">
        <f t="shared" si="3"/>
        <v>166.3625</v>
      </c>
      <c r="J9" s="217">
        <f t="shared" si="4"/>
        <v>0.16072895029225642</v>
      </c>
      <c r="K9" s="221">
        <f t="shared" si="5"/>
        <v>2.6665694375</v>
      </c>
      <c r="L9" s="211">
        <f t="shared" si="6"/>
        <v>14.605402320726123</v>
      </c>
      <c r="M9" s="222">
        <v>42.665111</v>
      </c>
    </row>
    <row r="10" spans="1:13" s="7" customFormat="1" ht="15">
      <c r="A10" s="196" t="s">
        <v>135</v>
      </c>
      <c r="B10" s="182">
        <v>4900</v>
      </c>
      <c r="C10" s="289">
        <f>Volume!J10</f>
        <v>87.1</v>
      </c>
      <c r="D10" s="191">
        <v>9.58</v>
      </c>
      <c r="E10" s="209">
        <f t="shared" si="0"/>
        <v>46942</v>
      </c>
      <c r="F10" s="214">
        <f t="shared" si="1"/>
        <v>10.998851894374283</v>
      </c>
      <c r="G10" s="280">
        <f t="shared" si="2"/>
        <v>68281.5</v>
      </c>
      <c r="H10" s="278">
        <v>5</v>
      </c>
      <c r="I10" s="210">
        <f t="shared" si="3"/>
        <v>13.935</v>
      </c>
      <c r="J10" s="217">
        <f t="shared" si="4"/>
        <v>0.15998851894374283</v>
      </c>
      <c r="K10" s="221">
        <f t="shared" si="5"/>
        <v>1.6139039375</v>
      </c>
      <c r="L10" s="211">
        <f t="shared" si="6"/>
        <v>8.839715922151578</v>
      </c>
      <c r="M10" s="206">
        <v>25.822463</v>
      </c>
    </row>
    <row r="11" spans="1:13" s="8" customFormat="1" ht="15">
      <c r="A11" s="196" t="s">
        <v>174</v>
      </c>
      <c r="B11" s="182">
        <v>6700</v>
      </c>
      <c r="C11" s="289">
        <f>Volume!J11</f>
        <v>69.5</v>
      </c>
      <c r="D11" s="323">
        <v>7.76</v>
      </c>
      <c r="E11" s="209">
        <f t="shared" si="0"/>
        <v>51992</v>
      </c>
      <c r="F11" s="214">
        <f t="shared" si="1"/>
        <v>11.16546762589928</v>
      </c>
      <c r="G11" s="280">
        <f t="shared" si="2"/>
        <v>75274.5</v>
      </c>
      <c r="H11" s="278">
        <v>5</v>
      </c>
      <c r="I11" s="210">
        <f t="shared" si="3"/>
        <v>11.235</v>
      </c>
      <c r="J11" s="217">
        <f t="shared" si="4"/>
        <v>0.1616546762589928</v>
      </c>
      <c r="K11" s="221">
        <f t="shared" si="5"/>
        <v>2.2741505</v>
      </c>
      <c r="L11" s="211">
        <f t="shared" si="6"/>
        <v>12.456035280116524</v>
      </c>
      <c r="M11" s="222">
        <v>36.386408</v>
      </c>
    </row>
    <row r="12" spans="1:13" s="8" customFormat="1" ht="15">
      <c r="A12" s="196" t="s">
        <v>283</v>
      </c>
      <c r="B12" s="182">
        <v>600</v>
      </c>
      <c r="C12" s="289">
        <f>Volume!J12</f>
        <v>389.1</v>
      </c>
      <c r="D12" s="323">
        <v>55.38</v>
      </c>
      <c r="E12" s="209">
        <f t="shared" si="0"/>
        <v>33228</v>
      </c>
      <c r="F12" s="214">
        <f t="shared" si="1"/>
        <v>14.23284502698535</v>
      </c>
      <c r="G12" s="280">
        <f t="shared" si="2"/>
        <v>44901</v>
      </c>
      <c r="H12" s="278">
        <v>5</v>
      </c>
      <c r="I12" s="210">
        <f t="shared" si="3"/>
        <v>74.835</v>
      </c>
      <c r="J12" s="217">
        <f t="shared" si="4"/>
        <v>0.19232845026985348</v>
      </c>
      <c r="K12" s="221">
        <f t="shared" si="5"/>
        <v>2.3385470625</v>
      </c>
      <c r="L12" s="211">
        <f t="shared" si="6"/>
        <v>12.808749779186936</v>
      </c>
      <c r="M12" s="222">
        <v>37.416753</v>
      </c>
    </row>
    <row r="13" spans="1:13" s="7" customFormat="1" ht="15">
      <c r="A13" s="196" t="s">
        <v>75</v>
      </c>
      <c r="B13" s="182">
        <v>4600</v>
      </c>
      <c r="C13" s="289">
        <f>Volume!J13</f>
        <v>85.7</v>
      </c>
      <c r="D13" s="323">
        <v>9.37</v>
      </c>
      <c r="E13" s="209">
        <f t="shared" si="0"/>
        <v>43102</v>
      </c>
      <c r="F13" s="214">
        <f t="shared" si="1"/>
        <v>10.933488914819135</v>
      </c>
      <c r="G13" s="280">
        <f t="shared" si="2"/>
        <v>62813</v>
      </c>
      <c r="H13" s="278">
        <v>5</v>
      </c>
      <c r="I13" s="210">
        <f t="shared" si="3"/>
        <v>13.655</v>
      </c>
      <c r="J13" s="217">
        <f t="shared" si="4"/>
        <v>0.15933488914819136</v>
      </c>
      <c r="K13" s="221">
        <f t="shared" si="5"/>
        <v>2.9656429375</v>
      </c>
      <c r="L13" s="211">
        <f t="shared" si="6"/>
        <v>16.243495343746336</v>
      </c>
      <c r="M13" s="222">
        <v>47.450287</v>
      </c>
    </row>
    <row r="14" spans="1:13" s="7" customFormat="1" ht="15">
      <c r="A14" s="196" t="s">
        <v>88</v>
      </c>
      <c r="B14" s="182">
        <v>4300</v>
      </c>
      <c r="C14" s="289">
        <f>Volume!J14</f>
        <v>56.1</v>
      </c>
      <c r="D14" s="323">
        <v>6.95</v>
      </c>
      <c r="E14" s="209">
        <f t="shared" si="0"/>
        <v>29885</v>
      </c>
      <c r="F14" s="214">
        <f t="shared" si="1"/>
        <v>12.388591800356506</v>
      </c>
      <c r="G14" s="280">
        <f t="shared" si="2"/>
        <v>41946.5</v>
      </c>
      <c r="H14" s="278">
        <v>5</v>
      </c>
      <c r="I14" s="210">
        <f t="shared" si="3"/>
        <v>9.755</v>
      </c>
      <c r="J14" s="217">
        <f t="shared" si="4"/>
        <v>0.17388591800356507</v>
      </c>
      <c r="K14" s="221">
        <f t="shared" si="5"/>
        <v>2.6470684375</v>
      </c>
      <c r="L14" s="211">
        <f t="shared" si="6"/>
        <v>14.498590944787042</v>
      </c>
      <c r="M14" s="206">
        <v>42.353095</v>
      </c>
    </row>
    <row r="15" spans="1:13" s="8" customFormat="1" ht="15">
      <c r="A15" s="196" t="s">
        <v>136</v>
      </c>
      <c r="B15" s="182">
        <v>9550</v>
      </c>
      <c r="C15" s="289">
        <f>Volume!J15</f>
        <v>47.6</v>
      </c>
      <c r="D15" s="323">
        <v>5.24</v>
      </c>
      <c r="E15" s="209">
        <f t="shared" si="0"/>
        <v>50042</v>
      </c>
      <c r="F15" s="214">
        <f t="shared" si="1"/>
        <v>11.008403361344538</v>
      </c>
      <c r="G15" s="280">
        <f t="shared" si="2"/>
        <v>72771</v>
      </c>
      <c r="H15" s="278">
        <v>5</v>
      </c>
      <c r="I15" s="210">
        <f t="shared" si="3"/>
        <v>7.62</v>
      </c>
      <c r="J15" s="217">
        <f t="shared" si="4"/>
        <v>0.16008403361344536</v>
      </c>
      <c r="K15" s="221">
        <f t="shared" si="5"/>
        <v>2.7903561875</v>
      </c>
      <c r="L15" s="211">
        <f t="shared" si="6"/>
        <v>15.28341027367865</v>
      </c>
      <c r="M15" s="222">
        <v>44.645699</v>
      </c>
    </row>
    <row r="16" spans="1:13" s="8" customFormat="1" ht="15">
      <c r="A16" s="196" t="s">
        <v>157</v>
      </c>
      <c r="B16" s="182">
        <v>350</v>
      </c>
      <c r="C16" s="289">
        <f>Volume!J16</f>
        <v>749.25</v>
      </c>
      <c r="D16" s="323">
        <v>80.84</v>
      </c>
      <c r="E16" s="209">
        <f t="shared" si="0"/>
        <v>28294</v>
      </c>
      <c r="F16" s="214">
        <f t="shared" si="1"/>
        <v>10.789456122789456</v>
      </c>
      <c r="G16" s="280">
        <f t="shared" si="2"/>
        <v>41405.875</v>
      </c>
      <c r="H16" s="278">
        <v>5</v>
      </c>
      <c r="I16" s="210">
        <f t="shared" si="3"/>
        <v>118.3025</v>
      </c>
      <c r="J16" s="217">
        <f t="shared" si="4"/>
        <v>0.15789456122789455</v>
      </c>
      <c r="K16" s="221">
        <f t="shared" si="5"/>
        <v>2.38428275</v>
      </c>
      <c r="L16" s="211">
        <f t="shared" si="6"/>
        <v>13.059254456454507</v>
      </c>
      <c r="M16" s="222">
        <v>38.148524</v>
      </c>
    </row>
    <row r="17" spans="1:13" s="8" customFormat="1" ht="15">
      <c r="A17" s="196" t="s">
        <v>193</v>
      </c>
      <c r="B17" s="182">
        <v>100</v>
      </c>
      <c r="C17" s="289">
        <f>Volume!J17</f>
        <v>3060.8</v>
      </c>
      <c r="D17" s="323">
        <v>366.09</v>
      </c>
      <c r="E17" s="209">
        <f t="shared" si="0"/>
        <v>36609</v>
      </c>
      <c r="F17" s="214">
        <f t="shared" si="1"/>
        <v>11.96059853633037</v>
      </c>
      <c r="G17" s="280">
        <f t="shared" si="2"/>
        <v>52280.296</v>
      </c>
      <c r="H17" s="278">
        <v>5.12</v>
      </c>
      <c r="I17" s="210">
        <f t="shared" si="3"/>
        <v>522.80296</v>
      </c>
      <c r="J17" s="217">
        <f t="shared" si="4"/>
        <v>0.1708059853633037</v>
      </c>
      <c r="K17" s="221">
        <f t="shared" si="5"/>
        <v>2.262520625</v>
      </c>
      <c r="L17" s="211">
        <f t="shared" si="6"/>
        <v>12.39233583133187</v>
      </c>
      <c r="M17" s="222">
        <v>36.20033</v>
      </c>
    </row>
    <row r="18" spans="1:13" s="8" customFormat="1" ht="15">
      <c r="A18" s="196" t="s">
        <v>284</v>
      </c>
      <c r="B18" s="182">
        <v>950</v>
      </c>
      <c r="C18" s="289">
        <f>Volume!J18</f>
        <v>142.85</v>
      </c>
      <c r="D18" s="323">
        <v>25.96</v>
      </c>
      <c r="E18" s="209">
        <f t="shared" si="0"/>
        <v>24662</v>
      </c>
      <c r="F18" s="214">
        <f t="shared" si="1"/>
        <v>18.172908645432273</v>
      </c>
      <c r="G18" s="280">
        <f t="shared" si="2"/>
        <v>31447.375</v>
      </c>
      <c r="H18" s="278">
        <v>5</v>
      </c>
      <c r="I18" s="210">
        <f t="shared" si="3"/>
        <v>33.1025</v>
      </c>
      <c r="J18" s="217">
        <f t="shared" si="4"/>
        <v>0.23172908645432272</v>
      </c>
      <c r="K18" s="221">
        <f t="shared" si="5"/>
        <v>3.857308375</v>
      </c>
      <c r="L18" s="211">
        <f t="shared" si="6"/>
        <v>21.127348082410965</v>
      </c>
      <c r="M18" s="222">
        <v>61.716934</v>
      </c>
    </row>
    <row r="19" spans="1:13" s="8" customFormat="1" ht="15">
      <c r="A19" s="196" t="s">
        <v>285</v>
      </c>
      <c r="B19" s="182">
        <v>2400</v>
      </c>
      <c r="C19" s="289">
        <f>Volume!J19</f>
        <v>61.2</v>
      </c>
      <c r="D19" s="323">
        <v>8.96</v>
      </c>
      <c r="E19" s="209">
        <f t="shared" si="0"/>
        <v>21504.000000000004</v>
      </c>
      <c r="F19" s="214">
        <f t="shared" si="1"/>
        <v>14.640522875816995</v>
      </c>
      <c r="G19" s="280">
        <f t="shared" si="2"/>
        <v>28848.000000000004</v>
      </c>
      <c r="H19" s="278">
        <v>5</v>
      </c>
      <c r="I19" s="210">
        <f t="shared" si="3"/>
        <v>12.020000000000001</v>
      </c>
      <c r="J19" s="217">
        <f t="shared" si="4"/>
        <v>0.19640522875816996</v>
      </c>
      <c r="K19" s="221">
        <f t="shared" si="5"/>
        <v>2.7959531875</v>
      </c>
      <c r="L19" s="211">
        <f t="shared" si="6"/>
        <v>15.314066305222212</v>
      </c>
      <c r="M19" s="222">
        <v>44.735251</v>
      </c>
    </row>
    <row r="20" spans="1:13" s="8" customFormat="1" ht="15">
      <c r="A20" s="196" t="s">
        <v>76</v>
      </c>
      <c r="B20" s="182">
        <v>1400</v>
      </c>
      <c r="C20" s="289">
        <f>Volume!J20</f>
        <v>239.15</v>
      </c>
      <c r="D20" s="323">
        <v>30.02</v>
      </c>
      <c r="E20" s="209">
        <f t="shared" si="0"/>
        <v>42028</v>
      </c>
      <c r="F20" s="214">
        <f t="shared" si="1"/>
        <v>12.55279113527075</v>
      </c>
      <c r="G20" s="280">
        <f t="shared" si="2"/>
        <v>58768.5</v>
      </c>
      <c r="H20" s="278">
        <v>5</v>
      </c>
      <c r="I20" s="210">
        <f t="shared" si="3"/>
        <v>41.9775</v>
      </c>
      <c r="J20" s="217">
        <f t="shared" si="4"/>
        <v>0.1755279113527075</v>
      </c>
      <c r="K20" s="221">
        <f t="shared" si="5"/>
        <v>3.4516355</v>
      </c>
      <c r="L20" s="211">
        <f t="shared" si="6"/>
        <v>18.90538623635623</v>
      </c>
      <c r="M20" s="222">
        <v>55.226168</v>
      </c>
    </row>
    <row r="21" spans="1:13" s="8" customFormat="1" ht="15">
      <c r="A21" s="196" t="s">
        <v>77</v>
      </c>
      <c r="B21" s="182">
        <v>3800</v>
      </c>
      <c r="C21" s="289">
        <f>Volume!J21</f>
        <v>187.35</v>
      </c>
      <c r="D21" s="323">
        <v>22.87</v>
      </c>
      <c r="E21" s="209">
        <f t="shared" si="0"/>
        <v>86906</v>
      </c>
      <c r="F21" s="214">
        <f t="shared" si="1"/>
        <v>12.20709901254337</v>
      </c>
      <c r="G21" s="280">
        <f t="shared" si="2"/>
        <v>122502.5</v>
      </c>
      <c r="H21" s="278">
        <v>5</v>
      </c>
      <c r="I21" s="210">
        <f t="shared" si="3"/>
        <v>32.2375</v>
      </c>
      <c r="J21" s="217">
        <f t="shared" si="4"/>
        <v>0.17207099012543367</v>
      </c>
      <c r="K21" s="221">
        <f t="shared" si="5"/>
        <v>4.030830625</v>
      </c>
      <c r="L21" s="211">
        <f t="shared" si="6"/>
        <v>22.07776858795147</v>
      </c>
      <c r="M21" s="222">
        <v>64.49329</v>
      </c>
    </row>
    <row r="22" spans="1:13" s="7" customFormat="1" ht="15">
      <c r="A22" s="196" t="s">
        <v>286</v>
      </c>
      <c r="B22" s="182">
        <v>1050</v>
      </c>
      <c r="C22" s="289">
        <f>Volume!J22</f>
        <v>215.65</v>
      </c>
      <c r="D22" s="323">
        <v>24.79</v>
      </c>
      <c r="E22" s="209">
        <f t="shared" si="0"/>
        <v>26029.5</v>
      </c>
      <c r="F22" s="214">
        <f t="shared" si="1"/>
        <v>11.495478785068396</v>
      </c>
      <c r="G22" s="280">
        <f t="shared" si="2"/>
        <v>37351.125</v>
      </c>
      <c r="H22" s="278">
        <v>5</v>
      </c>
      <c r="I22" s="210">
        <f t="shared" si="3"/>
        <v>35.5725</v>
      </c>
      <c r="J22" s="217">
        <f t="shared" si="4"/>
        <v>0.16495478785068396</v>
      </c>
      <c r="K22" s="221">
        <f t="shared" si="5"/>
        <v>2.9283209375</v>
      </c>
      <c r="L22" s="211">
        <f t="shared" si="6"/>
        <v>16.039074330834257</v>
      </c>
      <c r="M22" s="206">
        <v>46.853135</v>
      </c>
    </row>
    <row r="23" spans="1:13" s="7" customFormat="1" ht="15">
      <c r="A23" s="196" t="s">
        <v>34</v>
      </c>
      <c r="B23" s="182">
        <v>275</v>
      </c>
      <c r="C23" s="289">
        <f>Volume!J23</f>
        <v>1596.7</v>
      </c>
      <c r="D23" s="323">
        <v>289.46</v>
      </c>
      <c r="E23" s="209">
        <f t="shared" si="0"/>
        <v>79601.5</v>
      </c>
      <c r="F23" s="214">
        <f t="shared" si="1"/>
        <v>18.12864032066136</v>
      </c>
      <c r="G23" s="280">
        <f t="shared" si="2"/>
        <v>101556.125</v>
      </c>
      <c r="H23" s="278">
        <v>5</v>
      </c>
      <c r="I23" s="210">
        <f t="shared" si="3"/>
        <v>369.295</v>
      </c>
      <c r="J23" s="217">
        <f t="shared" si="4"/>
        <v>0.23128640320661364</v>
      </c>
      <c r="K23" s="221">
        <f t="shared" si="5"/>
        <v>2.98494325</v>
      </c>
      <c r="L23" s="211">
        <f t="shared" si="6"/>
        <v>16.349207508977827</v>
      </c>
      <c r="M23" s="206">
        <v>47.759092</v>
      </c>
    </row>
    <row r="24" spans="1:13" s="8" customFormat="1" ht="15">
      <c r="A24" s="196" t="s">
        <v>287</v>
      </c>
      <c r="B24" s="182">
        <v>250</v>
      </c>
      <c r="C24" s="289">
        <f>Volume!J24</f>
        <v>1178.7</v>
      </c>
      <c r="D24" s="323">
        <v>172.46</v>
      </c>
      <c r="E24" s="209">
        <f t="shared" si="0"/>
        <v>43115</v>
      </c>
      <c r="F24" s="214">
        <f t="shared" si="1"/>
        <v>14.631373547128193</v>
      </c>
      <c r="G24" s="280">
        <f t="shared" si="2"/>
        <v>57848.75</v>
      </c>
      <c r="H24" s="278">
        <v>5</v>
      </c>
      <c r="I24" s="210">
        <f t="shared" si="3"/>
        <v>231.395</v>
      </c>
      <c r="J24" s="217">
        <f t="shared" si="4"/>
        <v>0.19631373547128192</v>
      </c>
      <c r="K24" s="221">
        <f t="shared" si="5"/>
        <v>3.0054939375</v>
      </c>
      <c r="L24" s="211">
        <f t="shared" si="6"/>
        <v>16.461768260137717</v>
      </c>
      <c r="M24" s="222">
        <v>48.087903</v>
      </c>
    </row>
    <row r="25" spans="1:13" s="8" customFormat="1" ht="15">
      <c r="A25" s="196" t="s">
        <v>137</v>
      </c>
      <c r="B25" s="182">
        <v>1000</v>
      </c>
      <c r="C25" s="289">
        <f>Volume!J25</f>
        <v>352.75</v>
      </c>
      <c r="D25" s="323">
        <v>39.11</v>
      </c>
      <c r="E25" s="209">
        <f t="shared" si="0"/>
        <v>39110</v>
      </c>
      <c r="F25" s="214">
        <f t="shared" si="1"/>
        <v>11.087172218284906</v>
      </c>
      <c r="G25" s="280">
        <f t="shared" si="2"/>
        <v>56747.5</v>
      </c>
      <c r="H25" s="278">
        <v>5</v>
      </c>
      <c r="I25" s="210">
        <f t="shared" si="3"/>
        <v>56.7475</v>
      </c>
      <c r="J25" s="217">
        <f t="shared" si="4"/>
        <v>0.16087172218284904</v>
      </c>
      <c r="K25" s="221">
        <f t="shared" si="5"/>
        <v>2.5117254375</v>
      </c>
      <c r="L25" s="211">
        <f t="shared" si="6"/>
        <v>13.757286803782822</v>
      </c>
      <c r="M25" s="222">
        <v>40.187607</v>
      </c>
    </row>
    <row r="26" spans="1:13" s="8" customFormat="1" ht="15">
      <c r="A26" s="196" t="s">
        <v>233</v>
      </c>
      <c r="B26" s="182">
        <v>1000</v>
      </c>
      <c r="C26" s="289">
        <f>Volume!J26</f>
        <v>752</v>
      </c>
      <c r="D26" s="323">
        <v>89.98</v>
      </c>
      <c r="E26" s="209">
        <f t="shared" si="0"/>
        <v>89980</v>
      </c>
      <c r="F26" s="214">
        <f t="shared" si="1"/>
        <v>11.965425531914894</v>
      </c>
      <c r="G26" s="280">
        <f t="shared" si="2"/>
        <v>127580</v>
      </c>
      <c r="H26" s="278">
        <v>5</v>
      </c>
      <c r="I26" s="210">
        <f t="shared" si="3"/>
        <v>127.58</v>
      </c>
      <c r="J26" s="217">
        <f t="shared" si="4"/>
        <v>0.16965425531914893</v>
      </c>
      <c r="K26" s="221">
        <f t="shared" si="5"/>
        <v>1.9979265625</v>
      </c>
      <c r="L26" s="211">
        <f t="shared" si="6"/>
        <v>10.943094465200051</v>
      </c>
      <c r="M26" s="222">
        <v>31.966825</v>
      </c>
    </row>
    <row r="27" spans="1:13" s="8" customFormat="1" ht="15">
      <c r="A27" s="196" t="s">
        <v>1</v>
      </c>
      <c r="B27" s="182">
        <v>150</v>
      </c>
      <c r="C27" s="289">
        <f>Volume!J27</f>
        <v>2505.9</v>
      </c>
      <c r="D27" s="323">
        <v>269.53</v>
      </c>
      <c r="E27" s="209">
        <f t="shared" si="0"/>
        <v>40429.49999999999</v>
      </c>
      <c r="F27" s="214">
        <f t="shared" si="1"/>
        <v>10.755816273594315</v>
      </c>
      <c r="G27" s="280">
        <f t="shared" si="2"/>
        <v>59223.74999999999</v>
      </c>
      <c r="H27" s="278">
        <v>5</v>
      </c>
      <c r="I27" s="210">
        <f t="shared" si="3"/>
        <v>394.82499999999993</v>
      </c>
      <c r="J27" s="217">
        <f t="shared" si="4"/>
        <v>0.15755816273594314</v>
      </c>
      <c r="K27" s="221">
        <f t="shared" si="5"/>
        <v>1.931505625</v>
      </c>
      <c r="L27" s="211">
        <f t="shared" si="6"/>
        <v>10.579292007606144</v>
      </c>
      <c r="M27" s="222">
        <v>30.90409</v>
      </c>
    </row>
    <row r="28" spans="1:13" s="8" customFormat="1" ht="15">
      <c r="A28" s="196" t="s">
        <v>158</v>
      </c>
      <c r="B28" s="182">
        <v>1900</v>
      </c>
      <c r="C28" s="289">
        <f>Volume!J28</f>
        <v>119.2</v>
      </c>
      <c r="D28" s="323">
        <v>13.1</v>
      </c>
      <c r="E28" s="209">
        <f t="shared" si="0"/>
        <v>24890</v>
      </c>
      <c r="F28" s="214">
        <f t="shared" si="1"/>
        <v>10.98993288590604</v>
      </c>
      <c r="G28" s="280">
        <f t="shared" si="2"/>
        <v>36327.24</v>
      </c>
      <c r="H28" s="278">
        <v>5.05</v>
      </c>
      <c r="I28" s="210">
        <f t="shared" si="3"/>
        <v>19.1196</v>
      </c>
      <c r="J28" s="217">
        <f t="shared" si="4"/>
        <v>0.16039932885906039</v>
      </c>
      <c r="K28" s="221">
        <f t="shared" si="5"/>
        <v>2.1079460625</v>
      </c>
      <c r="L28" s="211">
        <f t="shared" si="6"/>
        <v>11.545696084354446</v>
      </c>
      <c r="M28" s="222">
        <v>33.727137</v>
      </c>
    </row>
    <row r="29" spans="1:13" s="8" customFormat="1" ht="15">
      <c r="A29" s="196" t="s">
        <v>288</v>
      </c>
      <c r="B29" s="182">
        <v>300</v>
      </c>
      <c r="C29" s="289">
        <f>Volume!J29</f>
        <v>642.75</v>
      </c>
      <c r="D29" s="323">
        <v>75.97</v>
      </c>
      <c r="E29" s="209">
        <f t="shared" si="0"/>
        <v>22791</v>
      </c>
      <c r="F29" s="214">
        <f t="shared" si="1"/>
        <v>11.8195254764683</v>
      </c>
      <c r="G29" s="280">
        <f t="shared" si="2"/>
        <v>32432.25</v>
      </c>
      <c r="H29" s="278">
        <v>5</v>
      </c>
      <c r="I29" s="210">
        <f t="shared" si="3"/>
        <v>108.1075</v>
      </c>
      <c r="J29" s="217">
        <f t="shared" si="4"/>
        <v>0.168195254764683</v>
      </c>
      <c r="K29" s="221">
        <f t="shared" si="5"/>
        <v>3.85269975</v>
      </c>
      <c r="L29" s="211">
        <f t="shared" si="6"/>
        <v>21.102105603695144</v>
      </c>
      <c r="M29" s="222">
        <v>61.643196</v>
      </c>
    </row>
    <row r="30" spans="1:13" s="8" customFormat="1" ht="15">
      <c r="A30" s="196" t="s">
        <v>159</v>
      </c>
      <c r="B30" s="182">
        <v>4500</v>
      </c>
      <c r="C30" s="289">
        <f>Volume!J30</f>
        <v>47.15</v>
      </c>
      <c r="D30" s="323">
        <v>5.34</v>
      </c>
      <c r="E30" s="209">
        <f t="shared" si="0"/>
        <v>24030</v>
      </c>
      <c r="F30" s="214">
        <f t="shared" si="1"/>
        <v>11.325556733828208</v>
      </c>
      <c r="G30" s="280">
        <f t="shared" si="2"/>
        <v>34638.75</v>
      </c>
      <c r="H30" s="278">
        <v>5</v>
      </c>
      <c r="I30" s="210">
        <f t="shared" si="3"/>
        <v>7.6975</v>
      </c>
      <c r="J30" s="217">
        <f t="shared" si="4"/>
        <v>0.1632555673382821</v>
      </c>
      <c r="K30" s="221">
        <f t="shared" si="5"/>
        <v>2.803160125</v>
      </c>
      <c r="L30" s="211">
        <f t="shared" si="6"/>
        <v>15.35354032761501</v>
      </c>
      <c r="M30" s="222">
        <v>44.850562</v>
      </c>
    </row>
    <row r="31" spans="1:13" s="8" customFormat="1" ht="15">
      <c r="A31" s="196" t="s">
        <v>2</v>
      </c>
      <c r="B31" s="182">
        <v>1100</v>
      </c>
      <c r="C31" s="289">
        <f>Volume!J31</f>
        <v>344.2</v>
      </c>
      <c r="D31" s="323">
        <v>37.6</v>
      </c>
      <c r="E31" s="209">
        <f t="shared" si="0"/>
        <v>41360</v>
      </c>
      <c r="F31" s="214">
        <f t="shared" si="1"/>
        <v>10.923881464264964</v>
      </c>
      <c r="G31" s="280">
        <f t="shared" si="2"/>
        <v>60291</v>
      </c>
      <c r="H31" s="278">
        <v>5</v>
      </c>
      <c r="I31" s="210">
        <f t="shared" si="3"/>
        <v>54.81</v>
      </c>
      <c r="J31" s="217">
        <f t="shared" si="4"/>
        <v>0.15923881464264963</v>
      </c>
      <c r="K31" s="221">
        <f t="shared" si="5"/>
        <v>2.023759375</v>
      </c>
      <c r="L31" s="211">
        <f t="shared" si="6"/>
        <v>11.084586606500565</v>
      </c>
      <c r="M31" s="222">
        <v>32.38015</v>
      </c>
    </row>
    <row r="32" spans="1:13" s="8" customFormat="1" ht="15">
      <c r="A32" s="196" t="s">
        <v>395</v>
      </c>
      <c r="B32" s="182">
        <v>1250</v>
      </c>
      <c r="C32" s="289">
        <f>Volume!J32</f>
        <v>138.75</v>
      </c>
      <c r="D32" s="323">
        <v>15.42</v>
      </c>
      <c r="E32" s="209">
        <f t="shared" si="0"/>
        <v>19275</v>
      </c>
      <c r="F32" s="214">
        <f t="shared" si="1"/>
        <v>11.113513513513514</v>
      </c>
      <c r="G32" s="280">
        <f t="shared" si="2"/>
        <v>27946.875</v>
      </c>
      <c r="H32" s="278">
        <v>5</v>
      </c>
      <c r="I32" s="210">
        <f t="shared" si="3"/>
        <v>22.3575</v>
      </c>
      <c r="J32" s="217">
        <f t="shared" si="4"/>
        <v>0.16113513513513514</v>
      </c>
      <c r="K32" s="221">
        <f t="shared" si="5"/>
        <v>1.8096494375</v>
      </c>
      <c r="L32" s="211">
        <f t="shared" si="6"/>
        <v>9.911858180952853</v>
      </c>
      <c r="M32" s="222">
        <v>28.954391</v>
      </c>
    </row>
    <row r="33" spans="1:13" s="8" customFormat="1" ht="15">
      <c r="A33" s="196" t="s">
        <v>78</v>
      </c>
      <c r="B33" s="182">
        <v>1600</v>
      </c>
      <c r="C33" s="289">
        <f>Volume!J33</f>
        <v>232.45</v>
      </c>
      <c r="D33" s="323">
        <v>28.81</v>
      </c>
      <c r="E33" s="209">
        <f t="shared" si="0"/>
        <v>46096</v>
      </c>
      <c r="F33" s="214">
        <f t="shared" si="1"/>
        <v>12.394063239406323</v>
      </c>
      <c r="G33" s="280">
        <f t="shared" si="2"/>
        <v>64692</v>
      </c>
      <c r="H33" s="278">
        <v>5</v>
      </c>
      <c r="I33" s="210">
        <f t="shared" si="3"/>
        <v>40.4325</v>
      </c>
      <c r="J33" s="217">
        <f t="shared" si="4"/>
        <v>0.17394063239406324</v>
      </c>
      <c r="K33" s="221">
        <f t="shared" si="5"/>
        <v>3.51753775</v>
      </c>
      <c r="L33" s="211">
        <f t="shared" si="6"/>
        <v>19.266347725509675</v>
      </c>
      <c r="M33" s="222">
        <v>56.280604</v>
      </c>
    </row>
    <row r="34" spans="1:13" s="8" customFormat="1" ht="15">
      <c r="A34" s="196" t="s">
        <v>138</v>
      </c>
      <c r="B34" s="182">
        <v>850</v>
      </c>
      <c r="C34" s="289">
        <f>Volume!J34</f>
        <v>632.8</v>
      </c>
      <c r="D34" s="323">
        <v>82.1</v>
      </c>
      <c r="E34" s="209">
        <f t="shared" si="0"/>
        <v>69785</v>
      </c>
      <c r="F34" s="214">
        <f t="shared" si="1"/>
        <v>12.974083438685208</v>
      </c>
      <c r="G34" s="280">
        <f t="shared" si="2"/>
        <v>96679</v>
      </c>
      <c r="H34" s="278">
        <v>5</v>
      </c>
      <c r="I34" s="210">
        <f t="shared" si="3"/>
        <v>113.74</v>
      </c>
      <c r="J34" s="217">
        <f t="shared" si="4"/>
        <v>0.1797408343868521</v>
      </c>
      <c r="K34" s="221">
        <f t="shared" si="5"/>
        <v>3.678509</v>
      </c>
      <c r="L34" s="211">
        <f t="shared" si="6"/>
        <v>20.14802357285771</v>
      </c>
      <c r="M34" s="222">
        <v>58.856144</v>
      </c>
    </row>
    <row r="35" spans="1:13" s="8" customFormat="1" ht="15">
      <c r="A35" s="196" t="s">
        <v>160</v>
      </c>
      <c r="B35" s="182">
        <v>1100</v>
      </c>
      <c r="C35" s="289">
        <f>Volume!J35</f>
        <v>360.1</v>
      </c>
      <c r="D35" s="323">
        <v>43.93</v>
      </c>
      <c r="E35" s="209">
        <f t="shared" si="0"/>
        <v>48323</v>
      </c>
      <c r="F35" s="214">
        <f t="shared" si="1"/>
        <v>12.199389058594834</v>
      </c>
      <c r="G35" s="280">
        <f t="shared" si="2"/>
        <v>68128.5</v>
      </c>
      <c r="H35" s="278">
        <v>5</v>
      </c>
      <c r="I35" s="210">
        <f t="shared" si="3"/>
        <v>61.935</v>
      </c>
      <c r="J35" s="217">
        <f t="shared" si="4"/>
        <v>0.17199389058594836</v>
      </c>
      <c r="K35" s="221">
        <f t="shared" si="5"/>
        <v>2.7257803125</v>
      </c>
      <c r="L35" s="211">
        <f t="shared" si="6"/>
        <v>14.92971363959731</v>
      </c>
      <c r="M35" s="222">
        <v>43.612485</v>
      </c>
    </row>
    <row r="36" spans="1:13" s="8" customFormat="1" ht="15">
      <c r="A36" s="196" t="s">
        <v>161</v>
      </c>
      <c r="B36" s="182">
        <v>6950</v>
      </c>
      <c r="C36" s="289">
        <f>Volume!J36</f>
        <v>36.85</v>
      </c>
      <c r="D36" s="323">
        <v>4.03</v>
      </c>
      <c r="E36" s="209">
        <f t="shared" si="0"/>
        <v>28008.5</v>
      </c>
      <c r="F36" s="214">
        <f t="shared" si="1"/>
        <v>10.936227951153324</v>
      </c>
      <c r="G36" s="280">
        <f t="shared" si="2"/>
        <v>40813.875</v>
      </c>
      <c r="H36" s="278">
        <v>5</v>
      </c>
      <c r="I36" s="210">
        <f t="shared" si="3"/>
        <v>5.8725</v>
      </c>
      <c r="J36" s="217">
        <f t="shared" si="4"/>
        <v>0.15936227951153323</v>
      </c>
      <c r="K36" s="221">
        <f t="shared" si="5"/>
        <v>2.302460875</v>
      </c>
      <c r="L36" s="211">
        <f t="shared" si="6"/>
        <v>12.611097590105826</v>
      </c>
      <c r="M36" s="222">
        <v>36.839374</v>
      </c>
    </row>
    <row r="37" spans="1:13" s="8" customFormat="1" ht="15">
      <c r="A37" s="196" t="s">
        <v>399</v>
      </c>
      <c r="B37" s="182">
        <v>900</v>
      </c>
      <c r="C37" s="289">
        <f>Volume!J37</f>
        <v>206.25</v>
      </c>
      <c r="D37" s="323">
        <v>22.58</v>
      </c>
      <c r="E37" s="209">
        <f t="shared" si="0"/>
        <v>20322</v>
      </c>
      <c r="F37" s="214">
        <f t="shared" si="1"/>
        <v>10.947878787878787</v>
      </c>
      <c r="G37" s="280">
        <f t="shared" si="2"/>
        <v>29603.25</v>
      </c>
      <c r="H37" s="278">
        <v>5</v>
      </c>
      <c r="I37" s="210">
        <f t="shared" si="3"/>
        <v>32.8925</v>
      </c>
      <c r="J37" s="217">
        <f t="shared" si="4"/>
        <v>0.15947878787878786</v>
      </c>
      <c r="K37" s="221">
        <f t="shared" si="5"/>
        <v>2.734375</v>
      </c>
      <c r="L37" s="211">
        <f t="shared" si="6"/>
        <v>14.976788681781887</v>
      </c>
      <c r="M37" s="222">
        <v>43.75</v>
      </c>
    </row>
    <row r="38" spans="1:13" s="8" customFormat="1" ht="15">
      <c r="A38" s="196" t="s">
        <v>3</v>
      </c>
      <c r="B38" s="182">
        <v>1250</v>
      </c>
      <c r="C38" s="289">
        <f>Volume!J38</f>
        <v>252.5</v>
      </c>
      <c r="D38" s="323">
        <v>27.62</v>
      </c>
      <c r="E38" s="209">
        <f t="shared" si="0"/>
        <v>34525</v>
      </c>
      <c r="F38" s="214">
        <f t="shared" si="1"/>
        <v>10.93861386138614</v>
      </c>
      <c r="G38" s="280">
        <f t="shared" si="2"/>
        <v>50306.25</v>
      </c>
      <c r="H38" s="278">
        <v>5</v>
      </c>
      <c r="I38" s="210">
        <f t="shared" si="3"/>
        <v>40.245</v>
      </c>
      <c r="J38" s="217">
        <f t="shared" si="4"/>
        <v>0.1593861386138614</v>
      </c>
      <c r="K38" s="221">
        <f t="shared" si="5"/>
        <v>1.9413674375</v>
      </c>
      <c r="L38" s="211">
        <f t="shared" si="6"/>
        <v>10.633307379247508</v>
      </c>
      <c r="M38" s="222">
        <v>31.061879</v>
      </c>
    </row>
    <row r="39" spans="1:13" s="8" customFormat="1" ht="15">
      <c r="A39" s="196" t="s">
        <v>219</v>
      </c>
      <c r="B39" s="182">
        <v>525</v>
      </c>
      <c r="C39" s="289">
        <f>Volume!J39</f>
        <v>344.05</v>
      </c>
      <c r="D39" s="323">
        <v>36.79</v>
      </c>
      <c r="E39" s="209">
        <f t="shared" si="0"/>
        <v>19314.75</v>
      </c>
      <c r="F39" s="214">
        <f t="shared" si="1"/>
        <v>10.69321319575643</v>
      </c>
      <c r="G39" s="280">
        <f t="shared" si="2"/>
        <v>28346.0625</v>
      </c>
      <c r="H39" s="278">
        <v>5</v>
      </c>
      <c r="I39" s="210">
        <f t="shared" si="3"/>
        <v>53.9925</v>
      </c>
      <c r="J39" s="217">
        <f t="shared" si="4"/>
        <v>0.1569321319575643</v>
      </c>
      <c r="K39" s="221">
        <f t="shared" si="5"/>
        <v>2.2033485625</v>
      </c>
      <c r="L39" s="211">
        <f t="shared" si="6"/>
        <v>12.068237097278313</v>
      </c>
      <c r="M39" s="222">
        <v>35.253577</v>
      </c>
    </row>
    <row r="40" spans="1:13" s="8" customFormat="1" ht="15">
      <c r="A40" s="196" t="s">
        <v>162</v>
      </c>
      <c r="B40" s="182">
        <v>1200</v>
      </c>
      <c r="C40" s="289">
        <f>Volume!J40</f>
        <v>301.9</v>
      </c>
      <c r="D40" s="323">
        <v>33.06</v>
      </c>
      <c r="E40" s="209">
        <f t="shared" si="0"/>
        <v>39672</v>
      </c>
      <c r="F40" s="214">
        <f t="shared" si="1"/>
        <v>10.950645909241473</v>
      </c>
      <c r="G40" s="280">
        <f t="shared" si="2"/>
        <v>57786</v>
      </c>
      <c r="H40" s="278">
        <v>5</v>
      </c>
      <c r="I40" s="210">
        <f t="shared" si="3"/>
        <v>48.155</v>
      </c>
      <c r="J40" s="217">
        <f t="shared" si="4"/>
        <v>0.15950645909241473</v>
      </c>
      <c r="K40" s="221">
        <f t="shared" si="5"/>
        <v>3.3854694375</v>
      </c>
      <c r="L40" s="211">
        <f t="shared" si="6"/>
        <v>18.54297978663076</v>
      </c>
      <c r="M40" s="222">
        <v>54.167511</v>
      </c>
    </row>
    <row r="41" spans="1:13" s="8" customFormat="1" ht="15">
      <c r="A41" s="196" t="s">
        <v>289</v>
      </c>
      <c r="B41" s="182">
        <v>1000</v>
      </c>
      <c r="C41" s="289">
        <f>Volume!J41</f>
        <v>205.25</v>
      </c>
      <c r="D41" s="323">
        <v>26.79</v>
      </c>
      <c r="E41" s="209">
        <f t="shared" si="0"/>
        <v>26790</v>
      </c>
      <c r="F41" s="214">
        <f t="shared" si="1"/>
        <v>13.052375152253347</v>
      </c>
      <c r="G41" s="280">
        <f t="shared" si="2"/>
        <v>37052.5</v>
      </c>
      <c r="H41" s="278">
        <v>5</v>
      </c>
      <c r="I41" s="210">
        <f t="shared" si="3"/>
        <v>37.0525</v>
      </c>
      <c r="J41" s="217">
        <f t="shared" si="4"/>
        <v>0.1805237515225335</v>
      </c>
      <c r="K41" s="221">
        <f t="shared" si="5"/>
        <v>3.8871326875</v>
      </c>
      <c r="L41" s="211">
        <f t="shared" si="6"/>
        <v>21.290702569594295</v>
      </c>
      <c r="M41" s="222">
        <v>62.194123</v>
      </c>
    </row>
    <row r="42" spans="1:13" s="8" customFormat="1" ht="15">
      <c r="A42" s="196" t="s">
        <v>183</v>
      </c>
      <c r="B42" s="182">
        <v>1900</v>
      </c>
      <c r="C42" s="289">
        <f>Volume!J42</f>
        <v>287.8</v>
      </c>
      <c r="D42" s="323">
        <v>37.87</v>
      </c>
      <c r="E42" s="209">
        <f t="shared" si="0"/>
        <v>71953</v>
      </c>
      <c r="F42" s="214">
        <f t="shared" si="1"/>
        <v>13.158443363446837</v>
      </c>
      <c r="G42" s="280">
        <f t="shared" si="2"/>
        <v>99294</v>
      </c>
      <c r="H42" s="278">
        <v>5</v>
      </c>
      <c r="I42" s="210">
        <f t="shared" si="3"/>
        <v>52.26</v>
      </c>
      <c r="J42" s="217">
        <f t="shared" si="4"/>
        <v>0.18158443363446836</v>
      </c>
      <c r="K42" s="221">
        <f t="shared" si="5"/>
        <v>2.784402875</v>
      </c>
      <c r="L42" s="211">
        <f t="shared" si="6"/>
        <v>15.250802638197374</v>
      </c>
      <c r="M42" s="222">
        <v>44.550446</v>
      </c>
    </row>
    <row r="43" spans="1:13" s="8" customFormat="1" ht="15">
      <c r="A43" s="196" t="s">
        <v>220</v>
      </c>
      <c r="B43" s="182">
        <v>2700</v>
      </c>
      <c r="C43" s="289">
        <f>Volume!J43</f>
        <v>103.8</v>
      </c>
      <c r="D43" s="323">
        <v>13.9</v>
      </c>
      <c r="E43" s="209">
        <f t="shared" si="0"/>
        <v>37530</v>
      </c>
      <c r="F43" s="214">
        <f t="shared" si="1"/>
        <v>13.391136801541425</v>
      </c>
      <c r="G43" s="280">
        <f t="shared" si="2"/>
        <v>51543</v>
      </c>
      <c r="H43" s="278">
        <v>5</v>
      </c>
      <c r="I43" s="210">
        <f t="shared" si="3"/>
        <v>19.09</v>
      </c>
      <c r="J43" s="217">
        <f t="shared" si="4"/>
        <v>0.18391136801541427</v>
      </c>
      <c r="K43" s="221">
        <f t="shared" si="5"/>
        <v>1.75628475</v>
      </c>
      <c r="L43" s="211">
        <f t="shared" si="6"/>
        <v>9.619567749773214</v>
      </c>
      <c r="M43" s="222">
        <v>28.100556</v>
      </c>
    </row>
    <row r="44" spans="1:13" s="8" customFormat="1" ht="15">
      <c r="A44" s="196" t="s">
        <v>163</v>
      </c>
      <c r="B44" s="182">
        <v>250</v>
      </c>
      <c r="C44" s="289">
        <f>Volume!J44</f>
        <v>3388.7</v>
      </c>
      <c r="D44" s="323">
        <v>402.53</v>
      </c>
      <c r="E44" s="209">
        <f t="shared" si="0"/>
        <v>100632.5</v>
      </c>
      <c r="F44" s="214">
        <f t="shared" si="1"/>
        <v>11.87859651193673</v>
      </c>
      <c r="G44" s="280">
        <f t="shared" si="2"/>
        <v>142991.25</v>
      </c>
      <c r="H44" s="278">
        <v>5</v>
      </c>
      <c r="I44" s="210">
        <f t="shared" si="3"/>
        <v>571.965</v>
      </c>
      <c r="J44" s="217">
        <f t="shared" si="4"/>
        <v>0.16878596511936733</v>
      </c>
      <c r="K44" s="221">
        <f t="shared" si="5"/>
        <v>3.5696378125</v>
      </c>
      <c r="L44" s="211">
        <f t="shared" si="6"/>
        <v>19.551711520296465</v>
      </c>
      <c r="M44" s="222">
        <v>57.114205</v>
      </c>
    </row>
    <row r="45" spans="1:13" s="8" customFormat="1" ht="15">
      <c r="A45" s="196" t="s">
        <v>194</v>
      </c>
      <c r="B45" s="182">
        <v>400</v>
      </c>
      <c r="C45" s="289">
        <f>Volume!J45</f>
        <v>731.65</v>
      </c>
      <c r="D45" s="323">
        <v>79.83</v>
      </c>
      <c r="E45" s="209">
        <f t="shared" si="0"/>
        <v>31932</v>
      </c>
      <c r="F45" s="214">
        <f t="shared" si="1"/>
        <v>10.910954691450831</v>
      </c>
      <c r="G45" s="280">
        <f t="shared" si="2"/>
        <v>47121.054000000004</v>
      </c>
      <c r="H45" s="278">
        <v>5.19</v>
      </c>
      <c r="I45" s="210">
        <f t="shared" si="3"/>
        <v>117.80263500000001</v>
      </c>
      <c r="J45" s="217">
        <f t="shared" si="4"/>
        <v>0.16100954691450833</v>
      </c>
      <c r="K45" s="221">
        <f t="shared" si="5"/>
        <v>1.9054481875</v>
      </c>
      <c r="L45" s="211">
        <f t="shared" si="6"/>
        <v>10.436569544510833</v>
      </c>
      <c r="M45" s="222">
        <v>30.487171</v>
      </c>
    </row>
    <row r="46" spans="1:13" s="8" customFormat="1" ht="15">
      <c r="A46" s="196" t="s">
        <v>221</v>
      </c>
      <c r="B46" s="182">
        <v>4800</v>
      </c>
      <c r="C46" s="289">
        <f>Volume!J46</f>
        <v>139.95</v>
      </c>
      <c r="D46" s="323">
        <v>28.37</v>
      </c>
      <c r="E46" s="209">
        <f t="shared" si="0"/>
        <v>136176</v>
      </c>
      <c r="F46" s="214">
        <f t="shared" si="1"/>
        <v>20.271525544837445</v>
      </c>
      <c r="G46" s="280">
        <f t="shared" si="2"/>
        <v>169764</v>
      </c>
      <c r="H46" s="278">
        <v>5</v>
      </c>
      <c r="I46" s="210">
        <f t="shared" si="3"/>
        <v>35.3675</v>
      </c>
      <c r="J46" s="217">
        <f t="shared" si="4"/>
        <v>0.2527152554483744</v>
      </c>
      <c r="K46" s="221">
        <f t="shared" si="5"/>
        <v>3.3233994375</v>
      </c>
      <c r="L46" s="211">
        <f t="shared" si="6"/>
        <v>18.203008395187304</v>
      </c>
      <c r="M46" s="222">
        <v>53.174391</v>
      </c>
    </row>
    <row r="47" spans="1:13" s="8" customFormat="1" ht="15">
      <c r="A47" s="196" t="s">
        <v>164</v>
      </c>
      <c r="B47" s="182">
        <v>5650</v>
      </c>
      <c r="C47" s="289">
        <f>Volume!J47</f>
        <v>56.35</v>
      </c>
      <c r="D47" s="323">
        <v>9.56</v>
      </c>
      <c r="E47" s="209">
        <f t="shared" si="0"/>
        <v>54014</v>
      </c>
      <c r="F47" s="214">
        <f t="shared" si="1"/>
        <v>16.96539485359361</v>
      </c>
      <c r="G47" s="280">
        <f t="shared" si="2"/>
        <v>69932.875</v>
      </c>
      <c r="H47" s="278">
        <v>5</v>
      </c>
      <c r="I47" s="210">
        <f t="shared" si="3"/>
        <v>12.3775</v>
      </c>
      <c r="J47" s="217">
        <f t="shared" si="4"/>
        <v>0.2196539485359361</v>
      </c>
      <c r="K47" s="221">
        <f t="shared" si="5"/>
        <v>3.87681475</v>
      </c>
      <c r="L47" s="211">
        <f t="shared" si="6"/>
        <v>21.234188898437512</v>
      </c>
      <c r="M47" s="222">
        <v>62.029036</v>
      </c>
    </row>
    <row r="48" spans="1:13" s="8" customFormat="1" ht="15">
      <c r="A48" s="196" t="s">
        <v>165</v>
      </c>
      <c r="B48" s="182">
        <v>1300</v>
      </c>
      <c r="C48" s="289">
        <f>Volume!J48</f>
        <v>251.1</v>
      </c>
      <c r="D48" s="323">
        <v>31.33</v>
      </c>
      <c r="E48" s="209">
        <f t="shared" si="0"/>
        <v>40729</v>
      </c>
      <c r="F48" s="214">
        <f t="shared" si="1"/>
        <v>12.47710075667065</v>
      </c>
      <c r="G48" s="280">
        <f t="shared" si="2"/>
        <v>57050.5</v>
      </c>
      <c r="H48" s="278">
        <v>5</v>
      </c>
      <c r="I48" s="210">
        <f t="shared" si="3"/>
        <v>43.885</v>
      </c>
      <c r="J48" s="217">
        <f t="shared" si="4"/>
        <v>0.1747710075667065</v>
      </c>
      <c r="K48" s="221">
        <f t="shared" si="5"/>
        <v>3.060328625</v>
      </c>
      <c r="L48" s="211">
        <f t="shared" si="6"/>
        <v>16.762110212912685</v>
      </c>
      <c r="M48" s="222">
        <v>48.965258</v>
      </c>
    </row>
    <row r="49" spans="1:13" s="8" customFormat="1" ht="15">
      <c r="A49" s="196" t="s">
        <v>89</v>
      </c>
      <c r="B49" s="182">
        <v>1500</v>
      </c>
      <c r="C49" s="289">
        <f>Volume!J49</f>
        <v>294.3</v>
      </c>
      <c r="D49" s="323">
        <v>31.35</v>
      </c>
      <c r="E49" s="209">
        <f t="shared" si="0"/>
        <v>47025</v>
      </c>
      <c r="F49" s="214">
        <f t="shared" si="1"/>
        <v>10.652395514780837</v>
      </c>
      <c r="G49" s="280">
        <f t="shared" si="2"/>
        <v>69715.53</v>
      </c>
      <c r="H49" s="278">
        <v>5.14</v>
      </c>
      <c r="I49" s="210">
        <f t="shared" si="3"/>
        <v>46.477019999999996</v>
      </c>
      <c r="J49" s="217">
        <f t="shared" si="4"/>
        <v>0.15792395514780833</v>
      </c>
      <c r="K49" s="221">
        <f t="shared" si="5"/>
        <v>2.8160874375</v>
      </c>
      <c r="L49" s="211">
        <f t="shared" si="6"/>
        <v>15.424346134256695</v>
      </c>
      <c r="M49" s="222">
        <v>45.057399</v>
      </c>
    </row>
    <row r="50" spans="1:13" s="8" customFormat="1" ht="15">
      <c r="A50" s="196" t="s">
        <v>290</v>
      </c>
      <c r="B50" s="182">
        <v>1000</v>
      </c>
      <c r="C50" s="289">
        <f>Volume!J50</f>
        <v>185.9</v>
      </c>
      <c r="D50" s="323">
        <v>20.66</v>
      </c>
      <c r="E50" s="209">
        <f t="shared" si="0"/>
        <v>20660</v>
      </c>
      <c r="F50" s="214">
        <f t="shared" si="1"/>
        <v>11.11350188273265</v>
      </c>
      <c r="G50" s="280">
        <f t="shared" si="2"/>
        <v>29955</v>
      </c>
      <c r="H50" s="278">
        <v>5</v>
      </c>
      <c r="I50" s="210">
        <f t="shared" si="3"/>
        <v>29.955</v>
      </c>
      <c r="J50" s="217">
        <f t="shared" si="4"/>
        <v>0.1611350188273265</v>
      </c>
      <c r="K50" s="221">
        <f t="shared" si="5"/>
        <v>3.6678045625</v>
      </c>
      <c r="L50" s="211">
        <f t="shared" si="6"/>
        <v>20.08939295401617</v>
      </c>
      <c r="M50" s="222">
        <v>58.684873</v>
      </c>
    </row>
    <row r="51" spans="1:13" s="8" customFormat="1" ht="15">
      <c r="A51" s="196" t="s">
        <v>272</v>
      </c>
      <c r="B51" s="182">
        <v>1350</v>
      </c>
      <c r="C51" s="289">
        <f>Volume!J51</f>
        <v>211</v>
      </c>
      <c r="D51" s="323">
        <v>22.88</v>
      </c>
      <c r="E51" s="209">
        <f t="shared" si="0"/>
        <v>30888</v>
      </c>
      <c r="F51" s="214">
        <f t="shared" si="1"/>
        <v>10.843601895734595</v>
      </c>
      <c r="G51" s="280">
        <f t="shared" si="2"/>
        <v>45130.5</v>
      </c>
      <c r="H51" s="278">
        <v>5</v>
      </c>
      <c r="I51" s="210">
        <f t="shared" si="3"/>
        <v>33.43</v>
      </c>
      <c r="J51" s="217">
        <f t="shared" si="4"/>
        <v>0.15843601895734596</v>
      </c>
      <c r="K51" s="221">
        <f t="shared" si="5"/>
        <v>3.15631875</v>
      </c>
      <c r="L51" s="211">
        <f t="shared" si="6"/>
        <v>17.28786978051509</v>
      </c>
      <c r="M51" s="222">
        <v>50.5011</v>
      </c>
    </row>
    <row r="52" spans="1:13" s="8" customFormat="1" ht="15">
      <c r="A52" s="196" t="s">
        <v>222</v>
      </c>
      <c r="B52" s="182">
        <v>300</v>
      </c>
      <c r="C52" s="289">
        <f>Volume!J52</f>
        <v>1165.1</v>
      </c>
      <c r="D52" s="323">
        <v>126</v>
      </c>
      <c r="E52" s="209">
        <f t="shared" si="0"/>
        <v>37800</v>
      </c>
      <c r="F52" s="214">
        <f t="shared" si="1"/>
        <v>10.814522358595829</v>
      </c>
      <c r="G52" s="280">
        <f t="shared" si="2"/>
        <v>55276.5</v>
      </c>
      <c r="H52" s="278">
        <v>5</v>
      </c>
      <c r="I52" s="210">
        <f t="shared" si="3"/>
        <v>184.255</v>
      </c>
      <c r="J52" s="217">
        <f t="shared" si="4"/>
        <v>0.15814522358595828</v>
      </c>
      <c r="K52" s="221">
        <f t="shared" si="5"/>
        <v>2.0622700625</v>
      </c>
      <c r="L52" s="211">
        <f t="shared" si="6"/>
        <v>11.295518328988388</v>
      </c>
      <c r="M52" s="222">
        <v>32.996321</v>
      </c>
    </row>
    <row r="53" spans="1:13" s="8" customFormat="1" ht="15">
      <c r="A53" s="196" t="s">
        <v>234</v>
      </c>
      <c r="B53" s="182">
        <v>1000</v>
      </c>
      <c r="C53" s="289">
        <f>Volume!J53</f>
        <v>417</v>
      </c>
      <c r="D53" s="323">
        <v>56</v>
      </c>
      <c r="E53" s="209">
        <f t="shared" si="0"/>
        <v>56000</v>
      </c>
      <c r="F53" s="214">
        <f t="shared" si="1"/>
        <v>13.42925659472422</v>
      </c>
      <c r="G53" s="280">
        <f t="shared" si="2"/>
        <v>76850</v>
      </c>
      <c r="H53" s="278">
        <v>5</v>
      </c>
      <c r="I53" s="210">
        <f t="shared" si="3"/>
        <v>76.85</v>
      </c>
      <c r="J53" s="217">
        <f t="shared" si="4"/>
        <v>0.1842925659472422</v>
      </c>
      <c r="K53" s="221">
        <f t="shared" si="5"/>
        <v>3.8332605</v>
      </c>
      <c r="L53" s="211">
        <f t="shared" si="6"/>
        <v>20.99563244643532</v>
      </c>
      <c r="M53" s="222">
        <v>61.332168</v>
      </c>
    </row>
    <row r="54" spans="1:13" s="8" customFormat="1" ht="15">
      <c r="A54" s="196" t="s">
        <v>166</v>
      </c>
      <c r="B54" s="182">
        <v>2950</v>
      </c>
      <c r="C54" s="289">
        <f>Volume!J54</f>
        <v>105.65</v>
      </c>
      <c r="D54" s="323">
        <v>11.79</v>
      </c>
      <c r="E54" s="209">
        <f t="shared" si="0"/>
        <v>34780.5</v>
      </c>
      <c r="F54" s="214">
        <f t="shared" si="1"/>
        <v>11.159488878371981</v>
      </c>
      <c r="G54" s="280">
        <f t="shared" si="2"/>
        <v>50363.875</v>
      </c>
      <c r="H54" s="278">
        <v>5</v>
      </c>
      <c r="I54" s="210">
        <f t="shared" si="3"/>
        <v>17.0725</v>
      </c>
      <c r="J54" s="217">
        <f t="shared" si="4"/>
        <v>0.16159488878371983</v>
      </c>
      <c r="K54" s="221">
        <f t="shared" si="5"/>
        <v>2.3028273125</v>
      </c>
      <c r="L54" s="211">
        <f t="shared" si="6"/>
        <v>12.613104650952483</v>
      </c>
      <c r="M54" s="222">
        <v>36.845237</v>
      </c>
    </row>
    <row r="55" spans="1:13" s="8" customFormat="1" ht="15">
      <c r="A55" s="196" t="s">
        <v>223</v>
      </c>
      <c r="B55" s="182">
        <v>175</v>
      </c>
      <c r="C55" s="289">
        <f>Volume!J55</f>
        <v>2842.3</v>
      </c>
      <c r="D55" s="323">
        <v>306.43</v>
      </c>
      <c r="E55" s="209">
        <f t="shared" si="0"/>
        <v>53625.25</v>
      </c>
      <c r="F55" s="214">
        <f t="shared" si="1"/>
        <v>10.78105759420188</v>
      </c>
      <c r="G55" s="280">
        <f t="shared" si="2"/>
        <v>78495.375</v>
      </c>
      <c r="H55" s="278">
        <v>5</v>
      </c>
      <c r="I55" s="210">
        <f t="shared" si="3"/>
        <v>448.545</v>
      </c>
      <c r="J55" s="217">
        <f t="shared" si="4"/>
        <v>0.15781057594201878</v>
      </c>
      <c r="K55" s="221">
        <f t="shared" si="5"/>
        <v>2.0373401875</v>
      </c>
      <c r="L55" s="211">
        <f t="shared" si="6"/>
        <v>11.158971780055547</v>
      </c>
      <c r="M55" s="222">
        <v>32.597443</v>
      </c>
    </row>
    <row r="56" spans="1:13" s="8" customFormat="1" ht="15">
      <c r="A56" s="196" t="s">
        <v>291</v>
      </c>
      <c r="B56" s="182">
        <v>1500</v>
      </c>
      <c r="C56" s="289">
        <f>Volume!J56</f>
        <v>155.4</v>
      </c>
      <c r="D56" s="323">
        <v>18.34</v>
      </c>
      <c r="E56" s="209">
        <f t="shared" si="0"/>
        <v>27510</v>
      </c>
      <c r="F56" s="214">
        <f t="shared" si="1"/>
        <v>11.801801801801801</v>
      </c>
      <c r="G56" s="280">
        <f t="shared" si="2"/>
        <v>39165</v>
      </c>
      <c r="H56" s="278">
        <v>5</v>
      </c>
      <c r="I56" s="210">
        <f t="shared" si="3"/>
        <v>26.11</v>
      </c>
      <c r="J56" s="217">
        <f t="shared" si="4"/>
        <v>0.168018018018018</v>
      </c>
      <c r="K56" s="221">
        <f t="shared" si="5"/>
        <v>3.58289025</v>
      </c>
      <c r="L56" s="211">
        <f t="shared" si="6"/>
        <v>19.62429810990324</v>
      </c>
      <c r="M56" s="222">
        <v>57.326244</v>
      </c>
    </row>
    <row r="57" spans="1:13" s="8" customFormat="1" ht="15">
      <c r="A57" s="196" t="s">
        <v>292</v>
      </c>
      <c r="B57" s="182">
        <v>1400</v>
      </c>
      <c r="C57" s="289">
        <f>Volume!J57</f>
        <v>137.75</v>
      </c>
      <c r="D57" s="323">
        <v>15.02</v>
      </c>
      <c r="E57" s="209">
        <f t="shared" si="0"/>
        <v>21028</v>
      </c>
      <c r="F57" s="214">
        <f t="shared" si="1"/>
        <v>10.903811252268603</v>
      </c>
      <c r="G57" s="280">
        <f t="shared" si="2"/>
        <v>30670.5</v>
      </c>
      <c r="H57" s="278">
        <v>5</v>
      </c>
      <c r="I57" s="210">
        <f t="shared" si="3"/>
        <v>21.9075</v>
      </c>
      <c r="J57" s="217">
        <f t="shared" si="4"/>
        <v>0.15903811252268601</v>
      </c>
      <c r="K57" s="221">
        <f t="shared" si="5"/>
        <v>2.8057205</v>
      </c>
      <c r="L57" s="211">
        <f t="shared" si="6"/>
        <v>15.367564079046735</v>
      </c>
      <c r="M57" s="222">
        <v>44.891528</v>
      </c>
    </row>
    <row r="58" spans="1:13" s="8" customFormat="1" ht="15">
      <c r="A58" s="196" t="s">
        <v>195</v>
      </c>
      <c r="B58" s="182">
        <v>2062</v>
      </c>
      <c r="C58" s="289">
        <f>Volume!J58</f>
        <v>138.85</v>
      </c>
      <c r="D58" s="323">
        <v>15.32</v>
      </c>
      <c r="E58" s="209">
        <f t="shared" si="0"/>
        <v>31589.84</v>
      </c>
      <c r="F58" s="214">
        <f t="shared" si="1"/>
        <v>11.033489377025568</v>
      </c>
      <c r="G58" s="280">
        <f t="shared" si="2"/>
        <v>45905.275</v>
      </c>
      <c r="H58" s="278">
        <v>5</v>
      </c>
      <c r="I58" s="210">
        <f t="shared" si="3"/>
        <v>22.2625</v>
      </c>
      <c r="J58" s="217">
        <f t="shared" si="4"/>
        <v>0.16033489377025567</v>
      </c>
      <c r="K58" s="221">
        <f t="shared" si="5"/>
        <v>2.3555141875</v>
      </c>
      <c r="L58" s="211">
        <f t="shared" si="6"/>
        <v>12.901682550172033</v>
      </c>
      <c r="M58" s="222">
        <v>37.688227</v>
      </c>
    </row>
    <row r="59" spans="1:13" s="8" customFormat="1" ht="15">
      <c r="A59" s="196" t="s">
        <v>293</v>
      </c>
      <c r="B59" s="182">
        <v>1400</v>
      </c>
      <c r="C59" s="289">
        <f>Volume!J59</f>
        <v>133.7</v>
      </c>
      <c r="D59" s="323">
        <v>18.13</v>
      </c>
      <c r="E59" s="209">
        <f t="shared" si="0"/>
        <v>25382</v>
      </c>
      <c r="F59" s="214">
        <f t="shared" si="1"/>
        <v>13.56020942408377</v>
      </c>
      <c r="G59" s="280">
        <f t="shared" si="2"/>
        <v>34741</v>
      </c>
      <c r="H59" s="278">
        <v>5</v>
      </c>
      <c r="I59" s="210">
        <f t="shared" si="3"/>
        <v>24.815</v>
      </c>
      <c r="J59" s="217">
        <f t="shared" si="4"/>
        <v>0.18560209424083773</v>
      </c>
      <c r="K59" s="221">
        <f t="shared" si="5"/>
        <v>3.7203594375</v>
      </c>
      <c r="L59" s="211">
        <f t="shared" si="6"/>
        <v>20.37724785945981</v>
      </c>
      <c r="M59" s="222">
        <v>59.525751</v>
      </c>
    </row>
    <row r="60" spans="1:13" s="8" customFormat="1" ht="15">
      <c r="A60" s="196" t="s">
        <v>197</v>
      </c>
      <c r="B60" s="182">
        <v>650</v>
      </c>
      <c r="C60" s="289">
        <f>Volume!J60</f>
        <v>659.8</v>
      </c>
      <c r="D60" s="323">
        <v>71.16</v>
      </c>
      <c r="E60" s="209">
        <f t="shared" si="0"/>
        <v>46254</v>
      </c>
      <c r="F60" s="214">
        <f t="shared" si="1"/>
        <v>10.785086389815095</v>
      </c>
      <c r="G60" s="280">
        <f t="shared" si="2"/>
        <v>67697.5</v>
      </c>
      <c r="H60" s="278">
        <v>5</v>
      </c>
      <c r="I60" s="210">
        <f t="shared" si="3"/>
        <v>104.15</v>
      </c>
      <c r="J60" s="217">
        <f t="shared" si="4"/>
        <v>0.15785086389815098</v>
      </c>
      <c r="K60" s="221">
        <f t="shared" si="5"/>
        <v>2.3277544375</v>
      </c>
      <c r="L60" s="211">
        <f t="shared" si="6"/>
        <v>12.749636137514994</v>
      </c>
      <c r="M60" s="222">
        <v>37.244071</v>
      </c>
    </row>
    <row r="61" spans="1:13" s="8" customFormat="1" ht="15">
      <c r="A61" s="196" t="s">
        <v>4</v>
      </c>
      <c r="B61" s="182">
        <v>300</v>
      </c>
      <c r="C61" s="289">
        <f>Volume!J61</f>
        <v>1816.75</v>
      </c>
      <c r="D61" s="323">
        <v>194.14</v>
      </c>
      <c r="E61" s="209">
        <f t="shared" si="0"/>
        <v>58241.99999999999</v>
      </c>
      <c r="F61" s="214">
        <f t="shared" si="1"/>
        <v>10.6861153158112</v>
      </c>
      <c r="G61" s="280">
        <f t="shared" si="2"/>
        <v>85493.25</v>
      </c>
      <c r="H61" s="278">
        <v>5</v>
      </c>
      <c r="I61" s="210">
        <f t="shared" si="3"/>
        <v>284.9775</v>
      </c>
      <c r="J61" s="217">
        <f t="shared" si="4"/>
        <v>0.15686115315811203</v>
      </c>
      <c r="K61" s="221">
        <f t="shared" si="5"/>
        <v>1.7617470625</v>
      </c>
      <c r="L61" s="211">
        <f t="shared" si="6"/>
        <v>9.649486067497138</v>
      </c>
      <c r="M61" s="222">
        <v>28.187953</v>
      </c>
    </row>
    <row r="62" spans="1:13" s="8" customFormat="1" ht="15">
      <c r="A62" s="196" t="s">
        <v>79</v>
      </c>
      <c r="B62" s="182">
        <v>400</v>
      </c>
      <c r="C62" s="289">
        <f>Volume!J62</f>
        <v>1113.8</v>
      </c>
      <c r="D62" s="323">
        <v>119.24</v>
      </c>
      <c r="E62" s="209">
        <f t="shared" si="0"/>
        <v>47696</v>
      </c>
      <c r="F62" s="214">
        <f t="shared" si="1"/>
        <v>10.705692224815945</v>
      </c>
      <c r="G62" s="280">
        <f t="shared" si="2"/>
        <v>69972</v>
      </c>
      <c r="H62" s="278">
        <v>5</v>
      </c>
      <c r="I62" s="210">
        <f t="shared" si="3"/>
        <v>174.93</v>
      </c>
      <c r="J62" s="217">
        <f t="shared" si="4"/>
        <v>0.15705692224815945</v>
      </c>
      <c r="K62" s="221">
        <f t="shared" si="5"/>
        <v>2.22627875</v>
      </c>
      <c r="L62" s="211">
        <f t="shared" si="6"/>
        <v>12.193830906694044</v>
      </c>
      <c r="M62" s="222">
        <v>35.62046</v>
      </c>
    </row>
    <row r="63" spans="1:13" s="8" customFormat="1" ht="15">
      <c r="A63" s="196" t="s">
        <v>196</v>
      </c>
      <c r="B63" s="182">
        <v>400</v>
      </c>
      <c r="C63" s="289">
        <f>Volume!J63</f>
        <v>726.1</v>
      </c>
      <c r="D63" s="323">
        <v>78.22</v>
      </c>
      <c r="E63" s="209">
        <f t="shared" si="0"/>
        <v>31288</v>
      </c>
      <c r="F63" s="214">
        <f t="shared" si="1"/>
        <v>10.772620851122435</v>
      </c>
      <c r="G63" s="280">
        <f t="shared" si="2"/>
        <v>45810</v>
      </c>
      <c r="H63" s="278">
        <v>5</v>
      </c>
      <c r="I63" s="210">
        <f t="shared" si="3"/>
        <v>114.525</v>
      </c>
      <c r="J63" s="217">
        <f t="shared" si="4"/>
        <v>0.15772620851122435</v>
      </c>
      <c r="K63" s="221">
        <f t="shared" si="5"/>
        <v>2.1254700625</v>
      </c>
      <c r="L63" s="211">
        <f t="shared" si="6"/>
        <v>11.641678985331652</v>
      </c>
      <c r="M63" s="222">
        <v>34.007521</v>
      </c>
    </row>
    <row r="64" spans="1:13" s="8" customFormat="1" ht="15">
      <c r="A64" s="196" t="s">
        <v>5</v>
      </c>
      <c r="B64" s="182">
        <v>1595</v>
      </c>
      <c r="C64" s="289">
        <f>Volume!J64</f>
        <v>173.75</v>
      </c>
      <c r="D64" s="323">
        <v>21.36</v>
      </c>
      <c r="E64" s="209">
        <f t="shared" si="0"/>
        <v>34069.2</v>
      </c>
      <c r="F64" s="214">
        <f t="shared" si="1"/>
        <v>12.293525179856115</v>
      </c>
      <c r="G64" s="280">
        <f t="shared" si="2"/>
        <v>47925.7625</v>
      </c>
      <c r="H64" s="278">
        <v>5</v>
      </c>
      <c r="I64" s="210">
        <f t="shared" si="3"/>
        <v>30.0475</v>
      </c>
      <c r="J64" s="217">
        <f t="shared" si="4"/>
        <v>0.17293525179856115</v>
      </c>
      <c r="K64" s="221">
        <f t="shared" si="5"/>
        <v>2.23026625</v>
      </c>
      <c r="L64" s="211">
        <f t="shared" si="6"/>
        <v>12.215671343674563</v>
      </c>
      <c r="M64" s="222">
        <v>35.68426</v>
      </c>
    </row>
    <row r="65" spans="1:13" s="8" customFormat="1" ht="15">
      <c r="A65" s="196" t="s">
        <v>198</v>
      </c>
      <c r="B65" s="182">
        <v>1000</v>
      </c>
      <c r="C65" s="289">
        <f>Volume!J65</f>
        <v>202.7</v>
      </c>
      <c r="D65" s="323">
        <v>44.36</v>
      </c>
      <c r="E65" s="209">
        <f t="shared" si="0"/>
        <v>44360</v>
      </c>
      <c r="F65" s="214">
        <f t="shared" si="1"/>
        <v>21.884558460779477</v>
      </c>
      <c r="G65" s="280">
        <f t="shared" si="2"/>
        <v>54495</v>
      </c>
      <c r="H65" s="278">
        <v>5</v>
      </c>
      <c r="I65" s="210">
        <f t="shared" si="3"/>
        <v>54.495</v>
      </c>
      <c r="J65" s="217">
        <f t="shared" si="4"/>
        <v>0.2688455846077948</v>
      </c>
      <c r="K65" s="221">
        <f t="shared" si="5"/>
        <v>1.8298765</v>
      </c>
      <c r="L65" s="211">
        <f t="shared" si="6"/>
        <v>10.02264636498602</v>
      </c>
      <c r="M65" s="222">
        <v>29.278024</v>
      </c>
    </row>
    <row r="66" spans="1:13" s="8" customFormat="1" ht="15">
      <c r="A66" s="196" t="s">
        <v>199</v>
      </c>
      <c r="B66" s="182">
        <v>1300</v>
      </c>
      <c r="C66" s="289">
        <f>Volume!J66</f>
        <v>289.85</v>
      </c>
      <c r="D66" s="323">
        <v>32.05</v>
      </c>
      <c r="E66" s="209">
        <f t="shared" si="0"/>
        <v>41664.99999999999</v>
      </c>
      <c r="F66" s="214">
        <f t="shared" si="1"/>
        <v>11.05744350526134</v>
      </c>
      <c r="G66" s="280">
        <f t="shared" si="2"/>
        <v>60505.25</v>
      </c>
      <c r="H66" s="278">
        <v>5</v>
      </c>
      <c r="I66" s="210">
        <f t="shared" si="3"/>
        <v>46.5425</v>
      </c>
      <c r="J66" s="217">
        <f t="shared" si="4"/>
        <v>0.1605744350526134</v>
      </c>
      <c r="K66" s="221">
        <f t="shared" si="5"/>
        <v>2.786359875</v>
      </c>
      <c r="L66" s="211">
        <f t="shared" si="6"/>
        <v>15.26152156864775</v>
      </c>
      <c r="M66" s="222">
        <v>44.581758</v>
      </c>
    </row>
    <row r="67" spans="1:13" s="8" customFormat="1" ht="15">
      <c r="A67" s="196" t="s">
        <v>294</v>
      </c>
      <c r="B67" s="182">
        <v>300</v>
      </c>
      <c r="C67" s="289">
        <f>Volume!J67</f>
        <v>657.3</v>
      </c>
      <c r="D67" s="323">
        <v>235.75</v>
      </c>
      <c r="E67" s="209">
        <f t="shared" si="0"/>
        <v>70725</v>
      </c>
      <c r="F67" s="214">
        <f t="shared" si="1"/>
        <v>35.86642324661494</v>
      </c>
      <c r="G67" s="280">
        <f t="shared" si="2"/>
        <v>80584.5</v>
      </c>
      <c r="H67" s="278">
        <v>5</v>
      </c>
      <c r="I67" s="210">
        <f t="shared" si="3"/>
        <v>268.615</v>
      </c>
      <c r="J67" s="217">
        <f t="shared" si="4"/>
        <v>0.40866423246614947</v>
      </c>
      <c r="K67" s="221">
        <f t="shared" si="5"/>
        <v>4.6985885</v>
      </c>
      <c r="L67" s="211">
        <f t="shared" si="6"/>
        <v>25.73522909884362</v>
      </c>
      <c r="M67" s="222">
        <v>75.177416</v>
      </c>
    </row>
    <row r="68" spans="1:13" s="8" customFormat="1" ht="15">
      <c r="A68" s="196" t="s">
        <v>43</v>
      </c>
      <c r="B68" s="182">
        <v>300</v>
      </c>
      <c r="C68" s="289">
        <f>Volume!J68</f>
        <v>1947.3</v>
      </c>
      <c r="D68" s="323">
        <v>105.08</v>
      </c>
      <c r="E68" s="209">
        <f t="shared" si="0"/>
        <v>31524</v>
      </c>
      <c r="F68" s="214">
        <f t="shared" si="1"/>
        <v>5.396189595850665</v>
      </c>
      <c r="G68" s="280">
        <f t="shared" si="2"/>
        <v>60733.5</v>
      </c>
      <c r="H68" s="278">
        <v>5</v>
      </c>
      <c r="I68" s="210">
        <f t="shared" si="3"/>
        <v>202.445</v>
      </c>
      <c r="J68" s="217">
        <f t="shared" si="4"/>
        <v>0.10396189595850665</v>
      </c>
      <c r="K68" s="221">
        <f t="shared" si="5"/>
        <v>4.464366125</v>
      </c>
      <c r="L68" s="211">
        <f t="shared" si="6"/>
        <v>24.45234031624428</v>
      </c>
      <c r="M68" s="222">
        <v>71.429858</v>
      </c>
    </row>
    <row r="69" spans="1:13" s="8" customFormat="1" ht="15">
      <c r="A69" s="196" t="s">
        <v>200</v>
      </c>
      <c r="B69" s="182">
        <v>700</v>
      </c>
      <c r="C69" s="289">
        <f>Volume!J69</f>
        <v>996.15</v>
      </c>
      <c r="D69" s="323">
        <v>107.75</v>
      </c>
      <c r="E69" s="209">
        <f aca="true" t="shared" si="7" ref="E69:E132">D69*B69</f>
        <v>75425</v>
      </c>
      <c r="F69" s="214">
        <f aca="true" t="shared" si="8" ref="F69:F132">D69/C69*100</f>
        <v>10.816644079706872</v>
      </c>
      <c r="G69" s="280">
        <f aca="true" t="shared" si="9" ref="G69:G132">(B69*C69)*H69%+E69</f>
        <v>110290.25</v>
      </c>
      <c r="H69" s="278">
        <v>5</v>
      </c>
      <c r="I69" s="210">
        <f aca="true" t="shared" si="10" ref="I69:I132">G69/B69</f>
        <v>157.5575</v>
      </c>
      <c r="J69" s="217">
        <f aca="true" t="shared" si="11" ref="J69:J132">I69/C69</f>
        <v>0.15816644079706874</v>
      </c>
      <c r="K69" s="221">
        <f aca="true" t="shared" si="12" ref="K69:K132">M69/16</f>
        <v>2.2001055625</v>
      </c>
      <c r="L69" s="211">
        <f aca="true" t="shared" si="13" ref="L69:L132">K69*SQRT(30)</f>
        <v>12.050474454738422</v>
      </c>
      <c r="M69" s="222">
        <v>35.201689</v>
      </c>
    </row>
    <row r="70" spans="1:13" s="8" customFormat="1" ht="15">
      <c r="A70" s="196" t="s">
        <v>141</v>
      </c>
      <c r="B70" s="182">
        <v>4800</v>
      </c>
      <c r="C70" s="289">
        <f>Volume!J70</f>
        <v>97.75</v>
      </c>
      <c r="D70" s="323">
        <v>18.81</v>
      </c>
      <c r="E70" s="209">
        <f t="shared" si="7"/>
        <v>90288</v>
      </c>
      <c r="F70" s="214">
        <f t="shared" si="8"/>
        <v>19.242966751918157</v>
      </c>
      <c r="G70" s="280">
        <f t="shared" si="9"/>
        <v>113888.76000000001</v>
      </c>
      <c r="H70" s="278">
        <v>5.03</v>
      </c>
      <c r="I70" s="210">
        <f t="shared" si="10"/>
        <v>23.726825</v>
      </c>
      <c r="J70" s="217">
        <f t="shared" si="11"/>
        <v>0.2427296675191816</v>
      </c>
      <c r="K70" s="221">
        <f t="shared" si="12"/>
        <v>2.9210525625</v>
      </c>
      <c r="L70" s="211">
        <f t="shared" si="13"/>
        <v>15.999263801395191</v>
      </c>
      <c r="M70" s="222">
        <v>46.736841</v>
      </c>
    </row>
    <row r="71" spans="1:13" s="8" customFormat="1" ht="15">
      <c r="A71" s="196" t="s">
        <v>184</v>
      </c>
      <c r="B71" s="182">
        <v>5900</v>
      </c>
      <c r="C71" s="289">
        <f>Volume!J71</f>
        <v>100.45</v>
      </c>
      <c r="D71" s="323">
        <v>19.11</v>
      </c>
      <c r="E71" s="209">
        <f t="shared" si="7"/>
        <v>112749</v>
      </c>
      <c r="F71" s="214">
        <f t="shared" si="8"/>
        <v>19.024390243902438</v>
      </c>
      <c r="G71" s="280">
        <f t="shared" si="9"/>
        <v>142381.75</v>
      </c>
      <c r="H71" s="278">
        <v>5</v>
      </c>
      <c r="I71" s="210">
        <f t="shared" si="10"/>
        <v>24.1325</v>
      </c>
      <c r="J71" s="217">
        <f t="shared" si="11"/>
        <v>0.24024390243902438</v>
      </c>
      <c r="K71" s="221">
        <f t="shared" si="12"/>
        <v>2.7331500625</v>
      </c>
      <c r="L71" s="211">
        <f t="shared" si="13"/>
        <v>14.970079422779046</v>
      </c>
      <c r="M71" s="222">
        <v>43.730401</v>
      </c>
    </row>
    <row r="72" spans="1:13" s="8" customFormat="1" ht="15">
      <c r="A72" s="196" t="s">
        <v>175</v>
      </c>
      <c r="B72" s="182">
        <v>31500</v>
      </c>
      <c r="C72" s="289">
        <f>Volume!J72</f>
        <v>29.1</v>
      </c>
      <c r="D72" s="323">
        <v>11.35</v>
      </c>
      <c r="E72" s="209">
        <f t="shared" si="7"/>
        <v>357525</v>
      </c>
      <c r="F72" s="214">
        <f t="shared" si="8"/>
        <v>39.003436426116835</v>
      </c>
      <c r="G72" s="280">
        <f t="shared" si="9"/>
        <v>403357.5</v>
      </c>
      <c r="H72" s="278">
        <v>5</v>
      </c>
      <c r="I72" s="210">
        <f t="shared" si="10"/>
        <v>12.805</v>
      </c>
      <c r="J72" s="217">
        <f t="shared" si="11"/>
        <v>0.4400343642611684</v>
      </c>
      <c r="K72" s="221">
        <f t="shared" si="12"/>
        <v>5.377921625</v>
      </c>
      <c r="L72" s="211">
        <f t="shared" si="13"/>
        <v>29.456089865073388</v>
      </c>
      <c r="M72" s="222">
        <v>86.046746</v>
      </c>
    </row>
    <row r="73" spans="1:13" s="8" customFormat="1" ht="15">
      <c r="A73" s="196" t="s">
        <v>142</v>
      </c>
      <c r="B73" s="182">
        <v>1750</v>
      </c>
      <c r="C73" s="289">
        <f>Volume!J73</f>
        <v>153.3</v>
      </c>
      <c r="D73" s="323">
        <v>16.93</v>
      </c>
      <c r="E73" s="209">
        <f t="shared" si="7"/>
        <v>29627.5</v>
      </c>
      <c r="F73" s="214">
        <f t="shared" si="8"/>
        <v>11.043705153294194</v>
      </c>
      <c r="G73" s="280">
        <f t="shared" si="9"/>
        <v>43041.25</v>
      </c>
      <c r="H73" s="278">
        <v>5</v>
      </c>
      <c r="I73" s="210">
        <f t="shared" si="10"/>
        <v>24.595</v>
      </c>
      <c r="J73" s="217">
        <f t="shared" si="11"/>
        <v>0.16043705153294194</v>
      </c>
      <c r="K73" s="221">
        <f t="shared" si="12"/>
        <v>2.415574125</v>
      </c>
      <c r="L73" s="211">
        <f t="shared" si="13"/>
        <v>13.230644375883038</v>
      </c>
      <c r="M73" s="222">
        <v>38.649186</v>
      </c>
    </row>
    <row r="74" spans="1:13" s="8" customFormat="1" ht="15">
      <c r="A74" s="196" t="s">
        <v>176</v>
      </c>
      <c r="B74" s="182">
        <v>1450</v>
      </c>
      <c r="C74" s="289">
        <f>Volume!J74</f>
        <v>206.3</v>
      </c>
      <c r="D74" s="323">
        <v>29.51</v>
      </c>
      <c r="E74" s="209">
        <f t="shared" si="7"/>
        <v>42789.5</v>
      </c>
      <c r="F74" s="214">
        <f t="shared" si="8"/>
        <v>14.304411051866214</v>
      </c>
      <c r="G74" s="280">
        <f t="shared" si="9"/>
        <v>58853.0495</v>
      </c>
      <c r="H74" s="278">
        <v>5.37</v>
      </c>
      <c r="I74" s="210">
        <f t="shared" si="10"/>
        <v>40.58831</v>
      </c>
      <c r="J74" s="217">
        <f t="shared" si="11"/>
        <v>0.19674411051866214</v>
      </c>
      <c r="K74" s="221">
        <f t="shared" si="12"/>
        <v>3.5445255625</v>
      </c>
      <c r="L74" s="211">
        <f t="shared" si="13"/>
        <v>19.414166062349377</v>
      </c>
      <c r="M74" s="222">
        <v>56.712409</v>
      </c>
    </row>
    <row r="75" spans="1:13" s="8" customFormat="1" ht="15">
      <c r="A75" s="196" t="s">
        <v>167</v>
      </c>
      <c r="B75" s="182">
        <v>7700</v>
      </c>
      <c r="C75" s="289">
        <f>Volume!J75</f>
        <v>56.3</v>
      </c>
      <c r="D75" s="323">
        <v>13.37</v>
      </c>
      <c r="E75" s="209">
        <f t="shared" si="7"/>
        <v>102949</v>
      </c>
      <c r="F75" s="214">
        <f t="shared" si="8"/>
        <v>23.74777975133215</v>
      </c>
      <c r="G75" s="280">
        <f t="shared" si="9"/>
        <v>124624.5</v>
      </c>
      <c r="H75" s="278">
        <v>5</v>
      </c>
      <c r="I75" s="210">
        <f t="shared" si="10"/>
        <v>16.185</v>
      </c>
      <c r="J75" s="217">
        <f t="shared" si="11"/>
        <v>0.2874777975133215</v>
      </c>
      <c r="K75" s="221">
        <f t="shared" si="12"/>
        <v>5.949306125</v>
      </c>
      <c r="L75" s="211">
        <f t="shared" si="13"/>
        <v>32.58569166166149</v>
      </c>
      <c r="M75" s="222">
        <v>95.188898</v>
      </c>
    </row>
    <row r="76" spans="1:13" s="8" customFormat="1" ht="15">
      <c r="A76" s="196" t="s">
        <v>201</v>
      </c>
      <c r="B76" s="182">
        <v>200</v>
      </c>
      <c r="C76" s="289">
        <f>Volume!J76</f>
        <v>2361.25</v>
      </c>
      <c r="D76" s="323">
        <v>254.92</v>
      </c>
      <c r="E76" s="209">
        <f t="shared" si="7"/>
        <v>50984</v>
      </c>
      <c r="F76" s="214">
        <f t="shared" si="8"/>
        <v>10.795976707252514</v>
      </c>
      <c r="G76" s="280">
        <f t="shared" si="9"/>
        <v>74596.5</v>
      </c>
      <c r="H76" s="278">
        <v>5</v>
      </c>
      <c r="I76" s="210">
        <f t="shared" si="10"/>
        <v>372.9825</v>
      </c>
      <c r="J76" s="217">
        <f t="shared" si="11"/>
        <v>0.15795976707252515</v>
      </c>
      <c r="K76" s="221">
        <f t="shared" si="12"/>
        <v>1.705001625</v>
      </c>
      <c r="L76" s="211">
        <f t="shared" si="13"/>
        <v>9.338678505954642</v>
      </c>
      <c r="M76" s="222">
        <v>27.280026</v>
      </c>
    </row>
    <row r="77" spans="1:13" s="8" customFormat="1" ht="15">
      <c r="A77" s="196" t="s">
        <v>143</v>
      </c>
      <c r="B77" s="182">
        <v>2950</v>
      </c>
      <c r="C77" s="289">
        <f>Volume!J77</f>
        <v>118</v>
      </c>
      <c r="D77" s="323">
        <v>12.7</v>
      </c>
      <c r="E77" s="209">
        <f t="shared" si="7"/>
        <v>37465</v>
      </c>
      <c r="F77" s="214">
        <f t="shared" si="8"/>
        <v>10.762711864406779</v>
      </c>
      <c r="G77" s="280">
        <f t="shared" si="9"/>
        <v>54870</v>
      </c>
      <c r="H77" s="278">
        <v>5</v>
      </c>
      <c r="I77" s="210">
        <f t="shared" si="10"/>
        <v>18.6</v>
      </c>
      <c r="J77" s="217">
        <f t="shared" si="11"/>
        <v>0.1576271186440678</v>
      </c>
      <c r="K77" s="221">
        <f t="shared" si="12"/>
        <v>3.3683841875</v>
      </c>
      <c r="L77" s="211">
        <f t="shared" si="13"/>
        <v>18.449400018374607</v>
      </c>
      <c r="M77" s="222">
        <v>53.894147</v>
      </c>
    </row>
    <row r="78" spans="1:13" s="8" customFormat="1" ht="15">
      <c r="A78" s="196" t="s">
        <v>90</v>
      </c>
      <c r="B78" s="182">
        <v>600</v>
      </c>
      <c r="C78" s="289">
        <f>Volume!J78</f>
        <v>463.8</v>
      </c>
      <c r="D78" s="323">
        <v>50.9</v>
      </c>
      <c r="E78" s="209">
        <f t="shared" si="7"/>
        <v>30540</v>
      </c>
      <c r="F78" s="214">
        <f t="shared" si="8"/>
        <v>10.97455799913756</v>
      </c>
      <c r="G78" s="280">
        <f t="shared" si="9"/>
        <v>44454</v>
      </c>
      <c r="H78" s="278">
        <v>5</v>
      </c>
      <c r="I78" s="210">
        <f t="shared" si="10"/>
        <v>74.09</v>
      </c>
      <c r="J78" s="217">
        <f t="shared" si="11"/>
        <v>0.1597455799913756</v>
      </c>
      <c r="K78" s="221">
        <f t="shared" si="12"/>
        <v>2.717332125</v>
      </c>
      <c r="L78" s="211">
        <f t="shared" si="13"/>
        <v>14.883441010959478</v>
      </c>
      <c r="M78" s="222">
        <v>43.477314</v>
      </c>
    </row>
    <row r="79" spans="1:13" s="8" customFormat="1" ht="15">
      <c r="A79" s="196" t="s">
        <v>35</v>
      </c>
      <c r="B79" s="182">
        <v>1100</v>
      </c>
      <c r="C79" s="289">
        <f>Volume!J79</f>
        <v>268.35</v>
      </c>
      <c r="D79" s="323">
        <v>29.73</v>
      </c>
      <c r="E79" s="209">
        <f t="shared" si="7"/>
        <v>32703</v>
      </c>
      <c r="F79" s="214">
        <f t="shared" si="8"/>
        <v>11.078814980435997</v>
      </c>
      <c r="G79" s="280">
        <f t="shared" si="9"/>
        <v>47462.25</v>
      </c>
      <c r="H79" s="278">
        <v>5</v>
      </c>
      <c r="I79" s="210">
        <f t="shared" si="10"/>
        <v>43.1475</v>
      </c>
      <c r="J79" s="217">
        <f t="shared" si="11"/>
        <v>0.16078814980435996</v>
      </c>
      <c r="K79" s="221">
        <f t="shared" si="12"/>
        <v>2.1980665</v>
      </c>
      <c r="L79" s="211">
        <f t="shared" si="13"/>
        <v>12.039306049464292</v>
      </c>
      <c r="M79" s="222">
        <v>35.169064</v>
      </c>
    </row>
    <row r="80" spans="1:13" s="8" customFormat="1" ht="15">
      <c r="A80" s="196" t="s">
        <v>6</v>
      </c>
      <c r="B80" s="182">
        <v>1125</v>
      </c>
      <c r="C80" s="289">
        <f>Volume!J80</f>
        <v>176.4</v>
      </c>
      <c r="D80" s="323">
        <v>18.95</v>
      </c>
      <c r="E80" s="209">
        <f t="shared" si="7"/>
        <v>21318.75</v>
      </c>
      <c r="F80" s="214">
        <f t="shared" si="8"/>
        <v>10.742630385487528</v>
      </c>
      <c r="G80" s="280">
        <f t="shared" si="9"/>
        <v>31241.25</v>
      </c>
      <c r="H80" s="278">
        <v>5</v>
      </c>
      <c r="I80" s="210">
        <f t="shared" si="10"/>
        <v>27.77</v>
      </c>
      <c r="J80" s="217">
        <f t="shared" si="11"/>
        <v>0.15742630385487527</v>
      </c>
      <c r="K80" s="221">
        <f t="shared" si="12"/>
        <v>2.0523466875</v>
      </c>
      <c r="L80" s="211">
        <f t="shared" si="13"/>
        <v>11.24116576564756</v>
      </c>
      <c r="M80" s="222">
        <v>32.837547</v>
      </c>
    </row>
    <row r="81" spans="1:13" s="8" customFormat="1" ht="15">
      <c r="A81" s="196" t="s">
        <v>177</v>
      </c>
      <c r="B81" s="182">
        <v>1000</v>
      </c>
      <c r="C81" s="289">
        <f>Volume!J81</f>
        <v>405.65</v>
      </c>
      <c r="D81" s="323">
        <v>47.36</v>
      </c>
      <c r="E81" s="209">
        <f t="shared" si="7"/>
        <v>47360</v>
      </c>
      <c r="F81" s="214">
        <f t="shared" si="8"/>
        <v>11.675089362751141</v>
      </c>
      <c r="G81" s="280">
        <f t="shared" si="9"/>
        <v>67642.5</v>
      </c>
      <c r="H81" s="278">
        <v>5</v>
      </c>
      <c r="I81" s="210">
        <f t="shared" si="10"/>
        <v>67.6425</v>
      </c>
      <c r="J81" s="217">
        <f t="shared" si="11"/>
        <v>0.16675089362751142</v>
      </c>
      <c r="K81" s="221">
        <f t="shared" si="12"/>
        <v>3.12957075</v>
      </c>
      <c r="L81" s="211">
        <f t="shared" si="13"/>
        <v>17.14136495083361</v>
      </c>
      <c r="M81" s="222">
        <v>50.073132</v>
      </c>
    </row>
    <row r="82" spans="1:13" s="8" customFormat="1" ht="15">
      <c r="A82" s="196" t="s">
        <v>168</v>
      </c>
      <c r="B82" s="182">
        <v>600</v>
      </c>
      <c r="C82" s="289">
        <f>Volume!J82</f>
        <v>679.4</v>
      </c>
      <c r="D82" s="323">
        <v>72.68</v>
      </c>
      <c r="E82" s="209">
        <f t="shared" si="7"/>
        <v>43608.00000000001</v>
      </c>
      <c r="F82" s="214">
        <f t="shared" si="8"/>
        <v>10.697674418604652</v>
      </c>
      <c r="G82" s="280">
        <f t="shared" si="9"/>
        <v>63990.00000000001</v>
      </c>
      <c r="H82" s="278">
        <v>5</v>
      </c>
      <c r="I82" s="210">
        <f t="shared" si="10"/>
        <v>106.65</v>
      </c>
      <c r="J82" s="217">
        <f t="shared" si="11"/>
        <v>0.1569767441860465</v>
      </c>
      <c r="K82" s="221">
        <f t="shared" si="12"/>
        <v>3.2207673125</v>
      </c>
      <c r="L82" s="211">
        <f t="shared" si="13"/>
        <v>17.640869095315406</v>
      </c>
      <c r="M82" s="222">
        <v>51.532277</v>
      </c>
    </row>
    <row r="83" spans="1:13" s="8" customFormat="1" ht="15">
      <c r="A83" s="196" t="s">
        <v>132</v>
      </c>
      <c r="B83" s="182">
        <v>400</v>
      </c>
      <c r="C83" s="289">
        <f>Volume!J83</f>
        <v>776.95</v>
      </c>
      <c r="D83" s="323">
        <v>95.2</v>
      </c>
      <c r="E83" s="209">
        <f t="shared" si="7"/>
        <v>38080</v>
      </c>
      <c r="F83" s="214">
        <f t="shared" si="8"/>
        <v>12.25304073621211</v>
      </c>
      <c r="G83" s="280">
        <f t="shared" si="9"/>
        <v>53619</v>
      </c>
      <c r="H83" s="278">
        <v>5</v>
      </c>
      <c r="I83" s="210">
        <f t="shared" si="10"/>
        <v>134.0475</v>
      </c>
      <c r="J83" s="217">
        <f t="shared" si="11"/>
        <v>0.17253040736212114</v>
      </c>
      <c r="K83" s="221">
        <f t="shared" si="12"/>
        <v>2.7598474375</v>
      </c>
      <c r="L83" s="211">
        <f t="shared" si="13"/>
        <v>15.11630696791579</v>
      </c>
      <c r="M83" s="222">
        <v>44.157559</v>
      </c>
    </row>
    <row r="84" spans="1:13" s="8" customFormat="1" ht="15">
      <c r="A84" s="196" t="s">
        <v>144</v>
      </c>
      <c r="B84" s="182">
        <v>250</v>
      </c>
      <c r="C84" s="289">
        <f>Volume!J84</f>
        <v>2443.85</v>
      </c>
      <c r="D84" s="323">
        <v>297.83</v>
      </c>
      <c r="E84" s="209">
        <f t="shared" si="7"/>
        <v>74457.5</v>
      </c>
      <c r="F84" s="214">
        <f t="shared" si="8"/>
        <v>12.18691818237617</v>
      </c>
      <c r="G84" s="280">
        <f t="shared" si="9"/>
        <v>105005.625</v>
      </c>
      <c r="H84" s="278">
        <v>5</v>
      </c>
      <c r="I84" s="210">
        <f t="shared" si="10"/>
        <v>420.0225</v>
      </c>
      <c r="J84" s="217">
        <f t="shared" si="11"/>
        <v>0.17186918182376168</v>
      </c>
      <c r="K84" s="221">
        <f t="shared" si="12"/>
        <v>2.3703136875</v>
      </c>
      <c r="L84" s="211">
        <f t="shared" si="13"/>
        <v>12.982742750070011</v>
      </c>
      <c r="M84" s="222">
        <v>37.925019</v>
      </c>
    </row>
    <row r="85" spans="1:13" s="8" customFormat="1" ht="15">
      <c r="A85" s="196" t="s">
        <v>295</v>
      </c>
      <c r="B85" s="182">
        <v>300</v>
      </c>
      <c r="C85" s="289">
        <f>Volume!J85</f>
        <v>659.5</v>
      </c>
      <c r="D85" s="323">
        <v>72.88</v>
      </c>
      <c r="E85" s="209">
        <f t="shared" si="7"/>
        <v>21864</v>
      </c>
      <c r="F85" s="214">
        <f t="shared" si="8"/>
        <v>11.050796057619408</v>
      </c>
      <c r="G85" s="280">
        <f t="shared" si="9"/>
        <v>31756.5</v>
      </c>
      <c r="H85" s="278">
        <v>5</v>
      </c>
      <c r="I85" s="210">
        <f t="shared" si="10"/>
        <v>105.855</v>
      </c>
      <c r="J85" s="217">
        <f t="shared" si="11"/>
        <v>0.1605079605761941</v>
      </c>
      <c r="K85" s="221">
        <f t="shared" si="12"/>
        <v>3.211991625</v>
      </c>
      <c r="L85" s="211">
        <f t="shared" si="13"/>
        <v>17.592802675301744</v>
      </c>
      <c r="M85" s="222">
        <v>51.391866</v>
      </c>
    </row>
    <row r="86" spans="1:13" s="8" customFormat="1" ht="15">
      <c r="A86" s="196" t="s">
        <v>133</v>
      </c>
      <c r="B86" s="182">
        <v>12500</v>
      </c>
      <c r="C86" s="289">
        <f>Volume!J86</f>
        <v>32.45</v>
      </c>
      <c r="D86" s="323">
        <v>3.93</v>
      </c>
      <c r="E86" s="209">
        <f t="shared" si="7"/>
        <v>49125</v>
      </c>
      <c r="F86" s="214">
        <f t="shared" si="8"/>
        <v>12.110939907550076</v>
      </c>
      <c r="G86" s="280">
        <f t="shared" si="9"/>
        <v>69406.25</v>
      </c>
      <c r="H86" s="278">
        <v>5</v>
      </c>
      <c r="I86" s="210">
        <f t="shared" si="10"/>
        <v>5.5525</v>
      </c>
      <c r="J86" s="217">
        <f t="shared" si="11"/>
        <v>0.17110939907550077</v>
      </c>
      <c r="K86" s="221">
        <f t="shared" si="12"/>
        <v>2.590064625</v>
      </c>
      <c r="L86" s="211">
        <f t="shared" si="13"/>
        <v>14.186368205086591</v>
      </c>
      <c r="M86" s="222">
        <v>41.441034</v>
      </c>
    </row>
    <row r="87" spans="1:13" s="8" customFormat="1" ht="15">
      <c r="A87" s="196" t="s">
        <v>169</v>
      </c>
      <c r="B87" s="182">
        <v>4000</v>
      </c>
      <c r="C87" s="289">
        <f>Volume!J87</f>
        <v>120.85</v>
      </c>
      <c r="D87" s="323">
        <v>13.3</v>
      </c>
      <c r="E87" s="209">
        <f t="shared" si="7"/>
        <v>53200</v>
      </c>
      <c r="F87" s="214">
        <f t="shared" si="8"/>
        <v>11.005378568473315</v>
      </c>
      <c r="G87" s="280">
        <f t="shared" si="9"/>
        <v>77370</v>
      </c>
      <c r="H87" s="278">
        <v>5</v>
      </c>
      <c r="I87" s="210">
        <f t="shared" si="10"/>
        <v>19.3425</v>
      </c>
      <c r="J87" s="217">
        <f t="shared" si="11"/>
        <v>0.16005378568473316</v>
      </c>
      <c r="K87" s="221">
        <f t="shared" si="12"/>
        <v>2.516205375</v>
      </c>
      <c r="L87" s="211">
        <f t="shared" si="13"/>
        <v>13.781824432032456</v>
      </c>
      <c r="M87" s="222">
        <v>40.259286</v>
      </c>
    </row>
    <row r="88" spans="1:13" s="8" customFormat="1" ht="15">
      <c r="A88" s="196" t="s">
        <v>296</v>
      </c>
      <c r="B88" s="182">
        <v>550</v>
      </c>
      <c r="C88" s="289">
        <f>Volume!J88</f>
        <v>446.55</v>
      </c>
      <c r="D88" s="323">
        <v>57.92</v>
      </c>
      <c r="E88" s="209">
        <f t="shared" si="7"/>
        <v>31856</v>
      </c>
      <c r="F88" s="214">
        <f t="shared" si="8"/>
        <v>12.97055200985332</v>
      </c>
      <c r="G88" s="280">
        <f t="shared" si="9"/>
        <v>44136.125</v>
      </c>
      <c r="H88" s="278">
        <v>5</v>
      </c>
      <c r="I88" s="210">
        <f t="shared" si="10"/>
        <v>80.2475</v>
      </c>
      <c r="J88" s="217">
        <f t="shared" si="11"/>
        <v>0.1797055200985332</v>
      </c>
      <c r="K88" s="221">
        <f t="shared" si="12"/>
        <v>3.1670299375</v>
      </c>
      <c r="L88" s="211">
        <f t="shared" si="13"/>
        <v>17.346537370629264</v>
      </c>
      <c r="M88" s="222">
        <v>50.672479</v>
      </c>
    </row>
    <row r="89" spans="1:13" s="8" customFormat="1" ht="15">
      <c r="A89" s="196" t="s">
        <v>297</v>
      </c>
      <c r="B89" s="182">
        <v>550</v>
      </c>
      <c r="C89" s="289">
        <f>Volume!J89</f>
        <v>505.15</v>
      </c>
      <c r="D89" s="323">
        <v>66.07</v>
      </c>
      <c r="E89" s="209">
        <f t="shared" si="7"/>
        <v>36338.49999999999</v>
      </c>
      <c r="F89" s="214">
        <f t="shared" si="8"/>
        <v>13.079283381173909</v>
      </c>
      <c r="G89" s="280">
        <f t="shared" si="9"/>
        <v>50230.12499999999</v>
      </c>
      <c r="H89" s="278">
        <v>5</v>
      </c>
      <c r="I89" s="210">
        <f t="shared" si="10"/>
        <v>91.32749999999999</v>
      </c>
      <c r="J89" s="217">
        <f t="shared" si="11"/>
        <v>0.18079283381173908</v>
      </c>
      <c r="K89" s="221">
        <f t="shared" si="12"/>
        <v>2.4742461875</v>
      </c>
      <c r="L89" s="211">
        <f t="shared" si="13"/>
        <v>13.552004497149067</v>
      </c>
      <c r="M89" s="222">
        <v>39.587939</v>
      </c>
    </row>
    <row r="90" spans="1:13" s="8" customFormat="1" ht="15">
      <c r="A90" s="196" t="s">
        <v>178</v>
      </c>
      <c r="B90" s="182">
        <v>2500</v>
      </c>
      <c r="C90" s="289">
        <f>Volume!J90</f>
        <v>186.35</v>
      </c>
      <c r="D90" s="323">
        <v>26.08</v>
      </c>
      <c r="E90" s="209">
        <f t="shared" si="7"/>
        <v>65199.99999999999</v>
      </c>
      <c r="F90" s="214">
        <f t="shared" si="8"/>
        <v>13.995170378320365</v>
      </c>
      <c r="G90" s="280">
        <f t="shared" si="9"/>
        <v>88493.75</v>
      </c>
      <c r="H90" s="278">
        <v>5</v>
      </c>
      <c r="I90" s="210">
        <f t="shared" si="10"/>
        <v>35.3975</v>
      </c>
      <c r="J90" s="217">
        <f t="shared" si="11"/>
        <v>0.18995170378320367</v>
      </c>
      <c r="K90" s="221">
        <f t="shared" si="12"/>
        <v>4.1667584375</v>
      </c>
      <c r="L90" s="211">
        <f t="shared" si="13"/>
        <v>22.8222758789373</v>
      </c>
      <c r="M90" s="222">
        <v>66.668135</v>
      </c>
    </row>
    <row r="91" spans="1:13" s="8" customFormat="1" ht="15">
      <c r="A91" s="196" t="s">
        <v>145</v>
      </c>
      <c r="B91" s="182">
        <v>1700</v>
      </c>
      <c r="C91" s="289">
        <f>Volume!J91</f>
        <v>167.6</v>
      </c>
      <c r="D91" s="323">
        <v>17.84</v>
      </c>
      <c r="E91" s="209">
        <f t="shared" si="7"/>
        <v>30328</v>
      </c>
      <c r="F91" s="214">
        <f t="shared" si="8"/>
        <v>10.64439140811456</v>
      </c>
      <c r="G91" s="280">
        <f t="shared" si="9"/>
        <v>47936.056</v>
      </c>
      <c r="H91" s="278">
        <v>6.18</v>
      </c>
      <c r="I91" s="210">
        <f t="shared" si="10"/>
        <v>28.19768</v>
      </c>
      <c r="J91" s="217">
        <f t="shared" si="11"/>
        <v>0.16824391408114558</v>
      </c>
      <c r="K91" s="221">
        <f t="shared" si="12"/>
        <v>1.834402375</v>
      </c>
      <c r="L91" s="211">
        <f t="shared" si="13"/>
        <v>10.047435603285509</v>
      </c>
      <c r="M91" s="222">
        <v>29.350438</v>
      </c>
    </row>
    <row r="92" spans="1:13" s="8" customFormat="1" ht="15">
      <c r="A92" s="196" t="s">
        <v>273</v>
      </c>
      <c r="B92" s="182">
        <v>850</v>
      </c>
      <c r="C92" s="289">
        <f>Volume!J92</f>
        <v>215.75</v>
      </c>
      <c r="D92" s="323">
        <v>25.4</v>
      </c>
      <c r="E92" s="209">
        <f t="shared" si="7"/>
        <v>21590</v>
      </c>
      <c r="F92" s="214">
        <f t="shared" si="8"/>
        <v>11.772885283893395</v>
      </c>
      <c r="G92" s="280">
        <f t="shared" si="9"/>
        <v>30759.375</v>
      </c>
      <c r="H92" s="278">
        <v>5</v>
      </c>
      <c r="I92" s="210">
        <f t="shared" si="10"/>
        <v>36.1875</v>
      </c>
      <c r="J92" s="217">
        <f t="shared" si="11"/>
        <v>0.16772885283893396</v>
      </c>
      <c r="K92" s="221">
        <f t="shared" si="12"/>
        <v>3.50082375</v>
      </c>
      <c r="L92" s="211">
        <f t="shared" si="13"/>
        <v>19.17480137724826</v>
      </c>
      <c r="M92" s="222">
        <v>56.01318</v>
      </c>
    </row>
    <row r="93" spans="1:13" s="8" customFormat="1" ht="15">
      <c r="A93" s="196" t="s">
        <v>210</v>
      </c>
      <c r="B93" s="182">
        <v>200</v>
      </c>
      <c r="C93" s="289">
        <f>Volume!J93</f>
        <v>1716.15</v>
      </c>
      <c r="D93" s="323">
        <v>188.69</v>
      </c>
      <c r="E93" s="209">
        <f t="shared" si="7"/>
        <v>37738</v>
      </c>
      <c r="F93" s="214">
        <f t="shared" si="8"/>
        <v>10.994959648049413</v>
      </c>
      <c r="G93" s="280">
        <f t="shared" si="9"/>
        <v>54899.5</v>
      </c>
      <c r="H93" s="278">
        <v>5</v>
      </c>
      <c r="I93" s="210">
        <f t="shared" si="10"/>
        <v>274.4975</v>
      </c>
      <c r="J93" s="217">
        <f t="shared" si="11"/>
        <v>0.15994959648049412</v>
      </c>
      <c r="K93" s="221">
        <f t="shared" si="12"/>
        <v>1.819710875</v>
      </c>
      <c r="L93" s="211">
        <f t="shared" si="13"/>
        <v>9.966966943749636</v>
      </c>
      <c r="M93" s="222">
        <v>29.115374</v>
      </c>
    </row>
    <row r="94" spans="1:13" s="8" customFormat="1" ht="15">
      <c r="A94" s="196" t="s">
        <v>298</v>
      </c>
      <c r="B94" s="182">
        <v>350</v>
      </c>
      <c r="C94" s="289">
        <f>Volume!J94</f>
        <v>609.05</v>
      </c>
      <c r="D94" s="323">
        <v>67.43</v>
      </c>
      <c r="E94" s="209">
        <f t="shared" si="7"/>
        <v>23600.500000000004</v>
      </c>
      <c r="F94" s="214">
        <f t="shared" si="8"/>
        <v>11.071340612429195</v>
      </c>
      <c r="G94" s="280">
        <f t="shared" si="9"/>
        <v>34258.875</v>
      </c>
      <c r="H94" s="278">
        <v>5</v>
      </c>
      <c r="I94" s="210">
        <f t="shared" si="10"/>
        <v>97.8825</v>
      </c>
      <c r="J94" s="217">
        <f t="shared" si="11"/>
        <v>0.16071340612429194</v>
      </c>
      <c r="K94" s="221">
        <f t="shared" si="12"/>
        <v>1.9198255625</v>
      </c>
      <c r="L94" s="211">
        <f t="shared" si="13"/>
        <v>10.515317670562942</v>
      </c>
      <c r="M94" s="222">
        <v>30.717209</v>
      </c>
    </row>
    <row r="95" spans="1:13" s="8" customFormat="1" ht="15">
      <c r="A95" s="196" t="s">
        <v>7</v>
      </c>
      <c r="B95" s="182">
        <v>650</v>
      </c>
      <c r="C95" s="289">
        <f>Volume!J95</f>
        <v>920.05</v>
      </c>
      <c r="D95" s="323">
        <v>100.29</v>
      </c>
      <c r="E95" s="209">
        <f t="shared" si="7"/>
        <v>65188.50000000001</v>
      </c>
      <c r="F95" s="214">
        <f t="shared" si="8"/>
        <v>10.90049453834031</v>
      </c>
      <c r="G95" s="280">
        <f t="shared" si="9"/>
        <v>95090.125</v>
      </c>
      <c r="H95" s="278">
        <v>5</v>
      </c>
      <c r="I95" s="210">
        <f t="shared" si="10"/>
        <v>146.2925</v>
      </c>
      <c r="J95" s="217">
        <f t="shared" si="11"/>
        <v>0.15900494538340307</v>
      </c>
      <c r="K95" s="221">
        <f t="shared" si="12"/>
        <v>2.7548575</v>
      </c>
      <c r="L95" s="211">
        <f t="shared" si="13"/>
        <v>15.088975954622882</v>
      </c>
      <c r="M95" s="222">
        <v>44.07772</v>
      </c>
    </row>
    <row r="96" spans="1:13" s="8" customFormat="1" ht="15">
      <c r="A96" s="196" t="s">
        <v>170</v>
      </c>
      <c r="B96" s="182">
        <v>1200</v>
      </c>
      <c r="C96" s="289">
        <f>Volume!J96</f>
        <v>523.3</v>
      </c>
      <c r="D96" s="323">
        <v>56.04</v>
      </c>
      <c r="E96" s="209">
        <f t="shared" si="7"/>
        <v>67248</v>
      </c>
      <c r="F96" s="214">
        <f t="shared" si="8"/>
        <v>10.708962354290083</v>
      </c>
      <c r="G96" s="280">
        <f t="shared" si="9"/>
        <v>98646</v>
      </c>
      <c r="H96" s="278">
        <v>5</v>
      </c>
      <c r="I96" s="210">
        <f t="shared" si="10"/>
        <v>82.205</v>
      </c>
      <c r="J96" s="217">
        <f t="shared" si="11"/>
        <v>0.15708962354290082</v>
      </c>
      <c r="K96" s="221">
        <f t="shared" si="12"/>
        <v>2.6387093125</v>
      </c>
      <c r="L96" s="211">
        <f t="shared" si="13"/>
        <v>14.452806131551986</v>
      </c>
      <c r="M96" s="222">
        <v>42.219349</v>
      </c>
    </row>
    <row r="97" spans="1:13" s="8" customFormat="1" ht="15">
      <c r="A97" s="196" t="s">
        <v>224</v>
      </c>
      <c r="B97" s="182">
        <v>400</v>
      </c>
      <c r="C97" s="289">
        <f>Volume!J97</f>
        <v>941.7</v>
      </c>
      <c r="D97" s="323">
        <v>103.42</v>
      </c>
      <c r="E97" s="209">
        <f t="shared" si="7"/>
        <v>41368</v>
      </c>
      <c r="F97" s="214">
        <f t="shared" si="8"/>
        <v>10.982266114473823</v>
      </c>
      <c r="G97" s="280">
        <f t="shared" si="9"/>
        <v>60202</v>
      </c>
      <c r="H97" s="278">
        <v>5</v>
      </c>
      <c r="I97" s="210">
        <f t="shared" si="10"/>
        <v>150.505</v>
      </c>
      <c r="J97" s="217">
        <f t="shared" si="11"/>
        <v>0.15982266114473823</v>
      </c>
      <c r="K97" s="221">
        <f t="shared" si="12"/>
        <v>2.312487875</v>
      </c>
      <c r="L97" s="211">
        <f t="shared" si="13"/>
        <v>12.66601773094687</v>
      </c>
      <c r="M97" s="222">
        <v>36.999806</v>
      </c>
    </row>
    <row r="98" spans="1:13" s="8" customFormat="1" ht="15">
      <c r="A98" s="196" t="s">
        <v>207</v>
      </c>
      <c r="B98" s="182">
        <v>1250</v>
      </c>
      <c r="C98" s="289">
        <f>Volume!J98</f>
        <v>221.25</v>
      </c>
      <c r="D98" s="323">
        <v>31.01</v>
      </c>
      <c r="E98" s="209">
        <f t="shared" si="7"/>
        <v>38762.5</v>
      </c>
      <c r="F98" s="214">
        <f t="shared" si="8"/>
        <v>14.015819209039549</v>
      </c>
      <c r="G98" s="280">
        <f t="shared" si="9"/>
        <v>52590.625</v>
      </c>
      <c r="H98" s="278">
        <v>5</v>
      </c>
      <c r="I98" s="210">
        <f t="shared" si="10"/>
        <v>42.0725</v>
      </c>
      <c r="J98" s="217">
        <f t="shared" si="11"/>
        <v>0.19015819209039547</v>
      </c>
      <c r="K98" s="221">
        <f t="shared" si="12"/>
        <v>3.1526863125</v>
      </c>
      <c r="L98" s="211">
        <f t="shared" si="13"/>
        <v>17.267974100940314</v>
      </c>
      <c r="M98" s="222">
        <v>50.442981</v>
      </c>
    </row>
    <row r="99" spans="1:13" s="7" customFormat="1" ht="15">
      <c r="A99" s="196" t="s">
        <v>299</v>
      </c>
      <c r="B99" s="182">
        <v>250</v>
      </c>
      <c r="C99" s="289">
        <f>Volume!J99</f>
        <v>882.8</v>
      </c>
      <c r="D99" s="323">
        <v>99.28</v>
      </c>
      <c r="E99" s="209">
        <f t="shared" si="7"/>
        <v>24820</v>
      </c>
      <c r="F99" s="214">
        <f t="shared" si="8"/>
        <v>11.24603534209334</v>
      </c>
      <c r="G99" s="280">
        <f t="shared" si="9"/>
        <v>35855</v>
      </c>
      <c r="H99" s="278">
        <v>5</v>
      </c>
      <c r="I99" s="210">
        <f t="shared" si="10"/>
        <v>143.42</v>
      </c>
      <c r="J99" s="217">
        <f t="shared" si="11"/>
        <v>0.1624603534209334</v>
      </c>
      <c r="K99" s="221">
        <f t="shared" si="12"/>
        <v>2.348426625</v>
      </c>
      <c r="L99" s="211">
        <f t="shared" si="13"/>
        <v>12.862862371582258</v>
      </c>
      <c r="M99" s="222">
        <v>37.574826</v>
      </c>
    </row>
    <row r="100" spans="1:13" s="7" customFormat="1" ht="15">
      <c r="A100" s="196" t="s">
        <v>279</v>
      </c>
      <c r="B100" s="182">
        <v>1600</v>
      </c>
      <c r="C100" s="289">
        <f>Volume!J100</f>
        <v>294.25</v>
      </c>
      <c r="D100" s="323">
        <v>46.71</v>
      </c>
      <c r="E100" s="209">
        <f t="shared" si="7"/>
        <v>74736</v>
      </c>
      <c r="F100" s="214">
        <f t="shared" si="8"/>
        <v>15.874256584536958</v>
      </c>
      <c r="G100" s="280">
        <f t="shared" si="9"/>
        <v>98276</v>
      </c>
      <c r="H100" s="278">
        <v>5</v>
      </c>
      <c r="I100" s="210">
        <f t="shared" si="10"/>
        <v>61.4225</v>
      </c>
      <c r="J100" s="217">
        <f t="shared" si="11"/>
        <v>0.20874256584536957</v>
      </c>
      <c r="K100" s="221">
        <f t="shared" si="12"/>
        <v>4.251761</v>
      </c>
      <c r="L100" s="211">
        <f t="shared" si="13"/>
        <v>23.287854088207226</v>
      </c>
      <c r="M100" s="206">
        <v>68.028176</v>
      </c>
    </row>
    <row r="101" spans="1:13" s="7" customFormat="1" ht="15">
      <c r="A101" s="196" t="s">
        <v>146</v>
      </c>
      <c r="B101" s="182">
        <v>8900</v>
      </c>
      <c r="C101" s="289">
        <f>Volume!J101</f>
        <v>41.7</v>
      </c>
      <c r="D101" s="323">
        <v>4.64</v>
      </c>
      <c r="E101" s="209">
        <f t="shared" si="7"/>
        <v>41296</v>
      </c>
      <c r="F101" s="214">
        <f t="shared" si="8"/>
        <v>11.127098321342924</v>
      </c>
      <c r="G101" s="280">
        <f t="shared" si="9"/>
        <v>59852.5</v>
      </c>
      <c r="H101" s="278">
        <v>5</v>
      </c>
      <c r="I101" s="210">
        <f t="shared" si="10"/>
        <v>6.725</v>
      </c>
      <c r="J101" s="217">
        <f t="shared" si="11"/>
        <v>0.16127098321342923</v>
      </c>
      <c r="K101" s="221">
        <f t="shared" si="12"/>
        <v>2.374969</v>
      </c>
      <c r="L101" s="211">
        <f t="shared" si="13"/>
        <v>13.008240946754869</v>
      </c>
      <c r="M101" s="206">
        <v>37.999504</v>
      </c>
    </row>
    <row r="102" spans="1:13" s="8" customFormat="1" ht="15">
      <c r="A102" s="196" t="s">
        <v>8</v>
      </c>
      <c r="B102" s="182">
        <v>1600</v>
      </c>
      <c r="C102" s="289">
        <f>Volume!J102</f>
        <v>157.7</v>
      </c>
      <c r="D102" s="323">
        <v>17.64</v>
      </c>
      <c r="E102" s="209">
        <f t="shared" si="7"/>
        <v>28224</v>
      </c>
      <c r="F102" s="214">
        <f t="shared" si="8"/>
        <v>11.185795814838302</v>
      </c>
      <c r="G102" s="280">
        <f t="shared" si="9"/>
        <v>40840</v>
      </c>
      <c r="H102" s="278">
        <v>5</v>
      </c>
      <c r="I102" s="210">
        <f t="shared" si="10"/>
        <v>25.525</v>
      </c>
      <c r="J102" s="217">
        <f t="shared" si="11"/>
        <v>0.161857958148383</v>
      </c>
      <c r="K102" s="221">
        <f t="shared" si="12"/>
        <v>3.08584175</v>
      </c>
      <c r="L102" s="211">
        <f t="shared" si="13"/>
        <v>16.901851353662174</v>
      </c>
      <c r="M102" s="222">
        <v>49.373468</v>
      </c>
    </row>
    <row r="103" spans="1:13" s="7" customFormat="1" ht="15">
      <c r="A103" s="196" t="s">
        <v>300</v>
      </c>
      <c r="B103" s="182">
        <v>1000</v>
      </c>
      <c r="C103" s="289">
        <f>Volume!J103</f>
        <v>220.35</v>
      </c>
      <c r="D103" s="323">
        <v>23.48</v>
      </c>
      <c r="E103" s="209">
        <f t="shared" si="7"/>
        <v>23480</v>
      </c>
      <c r="F103" s="214">
        <f t="shared" si="8"/>
        <v>10.655774903562515</v>
      </c>
      <c r="G103" s="280">
        <f t="shared" si="9"/>
        <v>34497.5</v>
      </c>
      <c r="H103" s="278">
        <v>5</v>
      </c>
      <c r="I103" s="210">
        <f t="shared" si="10"/>
        <v>34.4975</v>
      </c>
      <c r="J103" s="217">
        <f t="shared" si="11"/>
        <v>0.15655774903562517</v>
      </c>
      <c r="K103" s="221">
        <f t="shared" si="12"/>
        <v>3.7245764375</v>
      </c>
      <c r="L103" s="211">
        <f t="shared" si="13"/>
        <v>20.400345319709807</v>
      </c>
      <c r="M103" s="222">
        <v>59.593223</v>
      </c>
    </row>
    <row r="104" spans="1:13" s="7" customFormat="1" ht="15">
      <c r="A104" s="196" t="s">
        <v>179</v>
      </c>
      <c r="B104" s="182">
        <v>28000</v>
      </c>
      <c r="C104" s="289">
        <f>Volume!J104</f>
        <v>16.65</v>
      </c>
      <c r="D104" s="323">
        <v>3.82</v>
      </c>
      <c r="E104" s="209">
        <f t="shared" si="7"/>
        <v>106960</v>
      </c>
      <c r="F104" s="214">
        <f t="shared" si="8"/>
        <v>22.942942942942942</v>
      </c>
      <c r="G104" s="280">
        <f t="shared" si="9"/>
        <v>130270</v>
      </c>
      <c r="H104" s="278">
        <v>5</v>
      </c>
      <c r="I104" s="210">
        <f t="shared" si="10"/>
        <v>4.6525</v>
      </c>
      <c r="J104" s="217">
        <f t="shared" si="11"/>
        <v>0.27942942942942944</v>
      </c>
      <c r="K104" s="221">
        <f t="shared" si="12"/>
        <v>4.830423125</v>
      </c>
      <c r="L104" s="211">
        <f t="shared" si="13"/>
        <v>26.45731707857097</v>
      </c>
      <c r="M104" s="206">
        <v>77.28677</v>
      </c>
    </row>
    <row r="105" spans="1:13" s="7" customFormat="1" ht="15">
      <c r="A105" s="196" t="s">
        <v>202</v>
      </c>
      <c r="B105" s="182">
        <v>1150</v>
      </c>
      <c r="C105" s="289">
        <f>Volume!J105</f>
        <v>233.2</v>
      </c>
      <c r="D105" s="323">
        <v>34.23</v>
      </c>
      <c r="E105" s="209">
        <f t="shared" si="7"/>
        <v>39364.5</v>
      </c>
      <c r="F105" s="214">
        <f t="shared" si="8"/>
        <v>14.678387650085762</v>
      </c>
      <c r="G105" s="280">
        <f t="shared" si="9"/>
        <v>52773.5</v>
      </c>
      <c r="H105" s="278">
        <v>5</v>
      </c>
      <c r="I105" s="210">
        <f t="shared" si="10"/>
        <v>45.89</v>
      </c>
      <c r="J105" s="217">
        <f t="shared" si="11"/>
        <v>0.19678387650085766</v>
      </c>
      <c r="K105" s="221">
        <f t="shared" si="12"/>
        <v>2.0171535</v>
      </c>
      <c r="L105" s="211">
        <f t="shared" si="13"/>
        <v>11.04840473900497</v>
      </c>
      <c r="M105" s="222">
        <v>32.274456</v>
      </c>
    </row>
    <row r="106" spans="1:13" s="7" customFormat="1" ht="15">
      <c r="A106" s="196" t="s">
        <v>171</v>
      </c>
      <c r="B106" s="182">
        <v>2200</v>
      </c>
      <c r="C106" s="289">
        <f>Volume!J106</f>
        <v>310.2</v>
      </c>
      <c r="D106" s="323">
        <v>45.61</v>
      </c>
      <c r="E106" s="209">
        <f t="shared" si="7"/>
        <v>100342</v>
      </c>
      <c r="F106" s="214">
        <f t="shared" si="8"/>
        <v>14.703417150225661</v>
      </c>
      <c r="G106" s="280">
        <f t="shared" si="9"/>
        <v>134464</v>
      </c>
      <c r="H106" s="278">
        <v>5</v>
      </c>
      <c r="I106" s="210">
        <f t="shared" si="10"/>
        <v>61.12</v>
      </c>
      <c r="J106" s="217">
        <f t="shared" si="11"/>
        <v>0.1970341715022566</v>
      </c>
      <c r="K106" s="221">
        <f t="shared" si="12"/>
        <v>5.126053</v>
      </c>
      <c r="L106" s="211">
        <f t="shared" si="13"/>
        <v>28.076548590670292</v>
      </c>
      <c r="M106" s="222">
        <v>82.016848</v>
      </c>
    </row>
    <row r="107" spans="1:13" s="7" customFormat="1" ht="15">
      <c r="A107" s="196" t="s">
        <v>147</v>
      </c>
      <c r="B107" s="182">
        <v>5900</v>
      </c>
      <c r="C107" s="289">
        <f>Volume!J107</f>
        <v>62.15</v>
      </c>
      <c r="D107" s="323">
        <v>7.56</v>
      </c>
      <c r="E107" s="209">
        <f t="shared" si="7"/>
        <v>44604</v>
      </c>
      <c r="F107" s="214">
        <f t="shared" si="8"/>
        <v>12.164119066773933</v>
      </c>
      <c r="G107" s="280">
        <f t="shared" si="9"/>
        <v>62938.25</v>
      </c>
      <c r="H107" s="278">
        <v>5</v>
      </c>
      <c r="I107" s="210">
        <f t="shared" si="10"/>
        <v>10.6675</v>
      </c>
      <c r="J107" s="217">
        <f t="shared" si="11"/>
        <v>0.17164119066773936</v>
      </c>
      <c r="K107" s="221">
        <f t="shared" si="12"/>
        <v>2.434076625</v>
      </c>
      <c r="L107" s="211">
        <f t="shared" si="13"/>
        <v>13.331986742085432</v>
      </c>
      <c r="M107" s="206">
        <v>38.945226</v>
      </c>
    </row>
    <row r="108" spans="1:13" s="8" customFormat="1" ht="15">
      <c r="A108" s="196" t="s">
        <v>148</v>
      </c>
      <c r="B108" s="182">
        <v>2090</v>
      </c>
      <c r="C108" s="289">
        <f>Volume!J108</f>
        <v>255.5</v>
      </c>
      <c r="D108" s="323">
        <v>27.92</v>
      </c>
      <c r="E108" s="209">
        <f t="shared" si="7"/>
        <v>58352.8</v>
      </c>
      <c r="F108" s="214">
        <f t="shared" si="8"/>
        <v>10.927592954990216</v>
      </c>
      <c r="G108" s="280">
        <f t="shared" si="9"/>
        <v>85052.55</v>
      </c>
      <c r="H108" s="278">
        <v>5</v>
      </c>
      <c r="I108" s="210">
        <f t="shared" si="10"/>
        <v>40.695</v>
      </c>
      <c r="J108" s="217">
        <f t="shared" si="11"/>
        <v>0.15927592954990216</v>
      </c>
      <c r="K108" s="221">
        <f t="shared" si="12"/>
        <v>2.707522625</v>
      </c>
      <c r="L108" s="211">
        <f t="shared" si="13"/>
        <v>14.82971216668101</v>
      </c>
      <c r="M108" s="222">
        <v>43.320362</v>
      </c>
    </row>
    <row r="109" spans="1:13" s="7" customFormat="1" ht="15">
      <c r="A109" s="196" t="s">
        <v>122</v>
      </c>
      <c r="B109" s="182">
        <v>3250</v>
      </c>
      <c r="C109" s="289">
        <f>Volume!J109</f>
        <v>145.1</v>
      </c>
      <c r="D109" s="191">
        <v>15.42</v>
      </c>
      <c r="E109" s="209">
        <f t="shared" si="7"/>
        <v>50115</v>
      </c>
      <c r="F109" s="214">
        <f t="shared" si="8"/>
        <v>10.627153687112337</v>
      </c>
      <c r="G109" s="280">
        <f t="shared" si="9"/>
        <v>73693.75</v>
      </c>
      <c r="H109" s="278">
        <v>5</v>
      </c>
      <c r="I109" s="210">
        <f t="shared" si="10"/>
        <v>22.675</v>
      </c>
      <c r="J109" s="217">
        <f t="shared" si="11"/>
        <v>0.15627153687112338</v>
      </c>
      <c r="K109" s="221">
        <f t="shared" si="12"/>
        <v>2.459864</v>
      </c>
      <c r="L109" s="211">
        <f t="shared" si="13"/>
        <v>13.47323001194888</v>
      </c>
      <c r="M109" s="206">
        <v>39.357824</v>
      </c>
    </row>
    <row r="110" spans="1:13" s="7" customFormat="1" ht="15">
      <c r="A110" s="196" t="s">
        <v>36</v>
      </c>
      <c r="B110" s="182">
        <v>450</v>
      </c>
      <c r="C110" s="289">
        <f>Volume!J110</f>
        <v>883.9</v>
      </c>
      <c r="D110" s="323">
        <v>96.26</v>
      </c>
      <c r="E110" s="209">
        <f t="shared" si="7"/>
        <v>43317</v>
      </c>
      <c r="F110" s="214">
        <f t="shared" si="8"/>
        <v>10.890372214051364</v>
      </c>
      <c r="G110" s="280">
        <f t="shared" si="9"/>
        <v>63204.75</v>
      </c>
      <c r="H110" s="278">
        <v>5</v>
      </c>
      <c r="I110" s="210">
        <f t="shared" si="10"/>
        <v>140.455</v>
      </c>
      <c r="J110" s="217">
        <f t="shared" si="11"/>
        <v>0.15890372214051365</v>
      </c>
      <c r="K110" s="221">
        <f t="shared" si="12"/>
        <v>2.0521785</v>
      </c>
      <c r="L110" s="211">
        <f t="shared" si="13"/>
        <v>11.240244564771157</v>
      </c>
      <c r="M110" s="206">
        <v>32.834856</v>
      </c>
    </row>
    <row r="111" spans="1:13" s="7" customFormat="1" ht="15">
      <c r="A111" s="196" t="s">
        <v>172</v>
      </c>
      <c r="B111" s="182">
        <v>1050</v>
      </c>
      <c r="C111" s="289">
        <f>Volume!J111</f>
        <v>265.15</v>
      </c>
      <c r="D111" s="323">
        <v>32.64</v>
      </c>
      <c r="E111" s="209">
        <f t="shared" si="7"/>
        <v>34272</v>
      </c>
      <c r="F111" s="214">
        <f t="shared" si="8"/>
        <v>12.31001320007543</v>
      </c>
      <c r="G111" s="280">
        <f t="shared" si="9"/>
        <v>48192.375</v>
      </c>
      <c r="H111" s="278">
        <v>5</v>
      </c>
      <c r="I111" s="210">
        <f t="shared" si="10"/>
        <v>45.8975</v>
      </c>
      <c r="J111" s="217">
        <f t="shared" si="11"/>
        <v>0.1731001320007543</v>
      </c>
      <c r="K111" s="221">
        <f t="shared" si="12"/>
        <v>1.997347125</v>
      </c>
      <c r="L111" s="211">
        <f t="shared" si="13"/>
        <v>10.939920755305907</v>
      </c>
      <c r="M111" s="206">
        <v>31.957554</v>
      </c>
    </row>
    <row r="112" spans="1:13" s="8" customFormat="1" ht="15">
      <c r="A112" s="196" t="s">
        <v>80</v>
      </c>
      <c r="B112" s="182">
        <v>1200</v>
      </c>
      <c r="C112" s="289">
        <f>Volume!J112</f>
        <v>232.55</v>
      </c>
      <c r="D112" s="323">
        <v>24.39</v>
      </c>
      <c r="E112" s="209">
        <f t="shared" si="7"/>
        <v>29268</v>
      </c>
      <c r="F112" s="214">
        <f t="shared" si="8"/>
        <v>10.488067082347882</v>
      </c>
      <c r="G112" s="280">
        <f t="shared" si="9"/>
        <v>46486.002</v>
      </c>
      <c r="H112" s="278">
        <v>6.17</v>
      </c>
      <c r="I112" s="210">
        <f t="shared" si="10"/>
        <v>38.738335</v>
      </c>
      <c r="J112" s="217">
        <f t="shared" si="11"/>
        <v>0.1665806708234788</v>
      </c>
      <c r="K112" s="221">
        <f t="shared" si="12"/>
        <v>2.7736788125</v>
      </c>
      <c r="L112" s="211">
        <f t="shared" si="13"/>
        <v>15.192064528803922</v>
      </c>
      <c r="M112" s="222">
        <v>44.378861</v>
      </c>
    </row>
    <row r="113" spans="1:13" s="8" customFormat="1" ht="15">
      <c r="A113" s="196" t="s">
        <v>275</v>
      </c>
      <c r="B113" s="182">
        <v>700</v>
      </c>
      <c r="C113" s="289">
        <f>Volume!J113</f>
        <v>338.8</v>
      </c>
      <c r="D113" s="323">
        <v>48.64</v>
      </c>
      <c r="E113" s="209">
        <f t="shared" si="7"/>
        <v>34048</v>
      </c>
      <c r="F113" s="214">
        <f t="shared" si="8"/>
        <v>14.356552538370721</v>
      </c>
      <c r="G113" s="280">
        <f t="shared" si="9"/>
        <v>45906</v>
      </c>
      <c r="H113" s="278">
        <v>5</v>
      </c>
      <c r="I113" s="210">
        <f t="shared" si="10"/>
        <v>65.58</v>
      </c>
      <c r="J113" s="217">
        <f t="shared" si="11"/>
        <v>0.1935655253837072</v>
      </c>
      <c r="K113" s="221">
        <f t="shared" si="12"/>
        <v>4.01060875</v>
      </c>
      <c r="L113" s="211">
        <f t="shared" si="13"/>
        <v>21.967008817025974</v>
      </c>
      <c r="M113" s="222">
        <v>64.16974</v>
      </c>
    </row>
    <row r="114" spans="1:13" s="7" customFormat="1" ht="15">
      <c r="A114" s="196" t="s">
        <v>225</v>
      </c>
      <c r="B114" s="182">
        <v>650</v>
      </c>
      <c r="C114" s="289">
        <f>Volume!J114</f>
        <v>438.05</v>
      </c>
      <c r="D114" s="323">
        <v>53.29</v>
      </c>
      <c r="E114" s="209">
        <f t="shared" si="7"/>
        <v>34638.5</v>
      </c>
      <c r="F114" s="214">
        <f t="shared" si="8"/>
        <v>12.16527793630864</v>
      </c>
      <c r="G114" s="280">
        <f t="shared" si="9"/>
        <v>48875.125</v>
      </c>
      <c r="H114" s="278">
        <v>5</v>
      </c>
      <c r="I114" s="210">
        <f t="shared" si="10"/>
        <v>75.1925</v>
      </c>
      <c r="J114" s="217">
        <f t="shared" si="11"/>
        <v>0.1716527793630864</v>
      </c>
      <c r="K114" s="221">
        <f t="shared" si="12"/>
        <v>1.8793898125</v>
      </c>
      <c r="L114" s="211">
        <f t="shared" si="13"/>
        <v>10.293841946516546</v>
      </c>
      <c r="M114" s="222">
        <v>30.070237</v>
      </c>
    </row>
    <row r="115" spans="1:13" s="7" customFormat="1" ht="15">
      <c r="A115" s="196" t="s">
        <v>81</v>
      </c>
      <c r="B115" s="182">
        <v>1200</v>
      </c>
      <c r="C115" s="289">
        <f>Volume!J115</f>
        <v>505.45</v>
      </c>
      <c r="D115" s="323">
        <v>55.54</v>
      </c>
      <c r="E115" s="209">
        <f t="shared" si="7"/>
        <v>66648</v>
      </c>
      <c r="F115" s="214">
        <f t="shared" si="8"/>
        <v>10.988228311405678</v>
      </c>
      <c r="G115" s="280">
        <f t="shared" si="9"/>
        <v>96975</v>
      </c>
      <c r="H115" s="278">
        <v>5</v>
      </c>
      <c r="I115" s="210">
        <f t="shared" si="10"/>
        <v>80.8125</v>
      </c>
      <c r="J115" s="217">
        <f t="shared" si="11"/>
        <v>0.15988228311405678</v>
      </c>
      <c r="K115" s="221">
        <f t="shared" si="12"/>
        <v>2.51191575</v>
      </c>
      <c r="L115" s="211">
        <f t="shared" si="13"/>
        <v>13.758329188275075</v>
      </c>
      <c r="M115" s="222">
        <v>40.190652</v>
      </c>
    </row>
    <row r="116" spans="1:13" s="7" customFormat="1" ht="15">
      <c r="A116" s="196" t="s">
        <v>226</v>
      </c>
      <c r="B116" s="182">
        <v>2800</v>
      </c>
      <c r="C116" s="289">
        <f>Volume!J116</f>
        <v>220.3</v>
      </c>
      <c r="D116" s="323">
        <v>37.13</v>
      </c>
      <c r="E116" s="209">
        <f t="shared" si="7"/>
        <v>103964</v>
      </c>
      <c r="F116" s="214">
        <f t="shared" si="8"/>
        <v>16.854289605083977</v>
      </c>
      <c r="G116" s="280">
        <f t="shared" si="9"/>
        <v>134806</v>
      </c>
      <c r="H116" s="278">
        <v>5</v>
      </c>
      <c r="I116" s="210">
        <f t="shared" si="10"/>
        <v>48.145</v>
      </c>
      <c r="J116" s="217">
        <f t="shared" si="11"/>
        <v>0.21854289605083976</v>
      </c>
      <c r="K116" s="221">
        <f t="shared" si="12"/>
        <v>5.248554375</v>
      </c>
      <c r="L116" s="211">
        <f t="shared" si="13"/>
        <v>28.74751625479929</v>
      </c>
      <c r="M116" s="222">
        <v>83.97687</v>
      </c>
    </row>
    <row r="117" spans="1:13" s="8" customFormat="1" ht="15">
      <c r="A117" s="196" t="s">
        <v>301</v>
      </c>
      <c r="B117" s="182">
        <v>1100</v>
      </c>
      <c r="C117" s="289">
        <f>Volume!J117</f>
        <v>368.25</v>
      </c>
      <c r="D117" s="323">
        <v>64.79</v>
      </c>
      <c r="E117" s="209">
        <f t="shared" si="7"/>
        <v>71269</v>
      </c>
      <c r="F117" s="214">
        <f t="shared" si="8"/>
        <v>17.59402579769179</v>
      </c>
      <c r="G117" s="280">
        <f t="shared" si="9"/>
        <v>91522.75</v>
      </c>
      <c r="H117" s="278">
        <v>5</v>
      </c>
      <c r="I117" s="210">
        <f t="shared" si="10"/>
        <v>83.2025</v>
      </c>
      <c r="J117" s="217">
        <f t="shared" si="11"/>
        <v>0.22594025797691786</v>
      </c>
      <c r="K117" s="221">
        <f t="shared" si="12"/>
        <v>3.8582565</v>
      </c>
      <c r="L117" s="211">
        <f t="shared" si="13"/>
        <v>21.13254117690931</v>
      </c>
      <c r="M117" s="222">
        <v>61.732104</v>
      </c>
    </row>
    <row r="118" spans="1:13" s="8" customFormat="1" ht="15">
      <c r="A118" s="196" t="s">
        <v>227</v>
      </c>
      <c r="B118" s="182">
        <v>300</v>
      </c>
      <c r="C118" s="289">
        <f>Volume!J118</f>
        <v>1066.05</v>
      </c>
      <c r="D118" s="323">
        <v>112.39</v>
      </c>
      <c r="E118" s="209">
        <f t="shared" si="7"/>
        <v>33717</v>
      </c>
      <c r="F118" s="214">
        <f t="shared" si="8"/>
        <v>10.54265747385207</v>
      </c>
      <c r="G118" s="280">
        <f t="shared" si="9"/>
        <v>49707.75</v>
      </c>
      <c r="H118" s="278">
        <v>5</v>
      </c>
      <c r="I118" s="210">
        <f t="shared" si="10"/>
        <v>165.6925</v>
      </c>
      <c r="J118" s="217">
        <f t="shared" si="11"/>
        <v>0.1554265747385207</v>
      </c>
      <c r="K118" s="221">
        <f t="shared" si="12"/>
        <v>3.464519875</v>
      </c>
      <c r="L118" s="211">
        <f t="shared" si="13"/>
        <v>18.975956864624784</v>
      </c>
      <c r="M118" s="222">
        <v>55.432318</v>
      </c>
    </row>
    <row r="119" spans="1:13" s="8" customFormat="1" ht="15">
      <c r="A119" s="196" t="s">
        <v>228</v>
      </c>
      <c r="B119" s="182">
        <v>800</v>
      </c>
      <c r="C119" s="289">
        <f>Volume!J119</f>
        <v>416.75</v>
      </c>
      <c r="D119" s="323">
        <v>45.26</v>
      </c>
      <c r="E119" s="209">
        <f t="shared" si="7"/>
        <v>36208</v>
      </c>
      <c r="F119" s="214">
        <f t="shared" si="8"/>
        <v>10.860227954409117</v>
      </c>
      <c r="G119" s="280">
        <f t="shared" si="9"/>
        <v>52878</v>
      </c>
      <c r="H119" s="278">
        <v>5</v>
      </c>
      <c r="I119" s="210">
        <f t="shared" si="10"/>
        <v>66.0975</v>
      </c>
      <c r="J119" s="217">
        <f t="shared" si="11"/>
        <v>0.15860227954409117</v>
      </c>
      <c r="K119" s="221">
        <f t="shared" si="12"/>
        <v>1.9583809375</v>
      </c>
      <c r="L119" s="211">
        <f t="shared" si="13"/>
        <v>10.726494156568648</v>
      </c>
      <c r="M119" s="222">
        <v>31.334095</v>
      </c>
    </row>
    <row r="120" spans="1:13" s="8" customFormat="1" ht="15">
      <c r="A120" s="196" t="s">
        <v>235</v>
      </c>
      <c r="B120" s="182">
        <v>700</v>
      </c>
      <c r="C120" s="289">
        <f>Volume!J120</f>
        <v>476.2</v>
      </c>
      <c r="D120" s="323">
        <v>67.26</v>
      </c>
      <c r="E120" s="209">
        <f t="shared" si="7"/>
        <v>47082</v>
      </c>
      <c r="F120" s="214">
        <f t="shared" si="8"/>
        <v>14.124317513649729</v>
      </c>
      <c r="G120" s="280">
        <f t="shared" si="9"/>
        <v>63749</v>
      </c>
      <c r="H120" s="278">
        <v>5</v>
      </c>
      <c r="I120" s="210">
        <f t="shared" si="10"/>
        <v>91.07</v>
      </c>
      <c r="J120" s="217">
        <f t="shared" si="11"/>
        <v>0.19124317513649727</v>
      </c>
      <c r="K120" s="221">
        <f t="shared" si="12"/>
        <v>3.2285920625</v>
      </c>
      <c r="L120" s="211">
        <f t="shared" si="13"/>
        <v>17.683727016133794</v>
      </c>
      <c r="M120" s="222">
        <v>51.657473</v>
      </c>
    </row>
    <row r="121" spans="1:13" s="8" customFormat="1" ht="15">
      <c r="A121" s="196" t="s">
        <v>98</v>
      </c>
      <c r="B121" s="182">
        <v>550</v>
      </c>
      <c r="C121" s="289">
        <f>Volume!J121</f>
        <v>555.35</v>
      </c>
      <c r="D121" s="323">
        <v>60.98</v>
      </c>
      <c r="E121" s="209">
        <f t="shared" si="7"/>
        <v>33539</v>
      </c>
      <c r="F121" s="214">
        <f t="shared" si="8"/>
        <v>10.980462771225351</v>
      </c>
      <c r="G121" s="280">
        <f t="shared" si="9"/>
        <v>48811.125</v>
      </c>
      <c r="H121" s="278">
        <v>5</v>
      </c>
      <c r="I121" s="210">
        <f t="shared" si="10"/>
        <v>88.7475</v>
      </c>
      <c r="J121" s="217">
        <f t="shared" si="11"/>
        <v>0.15980462771225354</v>
      </c>
      <c r="K121" s="221">
        <f t="shared" si="12"/>
        <v>2.1281904375</v>
      </c>
      <c r="L121" s="211">
        <f t="shared" si="13"/>
        <v>11.656579092855383</v>
      </c>
      <c r="M121" s="222">
        <v>34.051047</v>
      </c>
    </row>
    <row r="122" spans="1:13" s="8" customFormat="1" ht="15">
      <c r="A122" s="196" t="s">
        <v>149</v>
      </c>
      <c r="B122" s="182">
        <v>550</v>
      </c>
      <c r="C122" s="289">
        <f>Volume!J122</f>
        <v>708.4</v>
      </c>
      <c r="D122" s="323">
        <v>83.93</v>
      </c>
      <c r="E122" s="209">
        <f t="shared" si="7"/>
        <v>46161.50000000001</v>
      </c>
      <c r="F122" s="214">
        <f t="shared" si="8"/>
        <v>11.847826086956523</v>
      </c>
      <c r="G122" s="280">
        <f t="shared" si="9"/>
        <v>65642.5</v>
      </c>
      <c r="H122" s="278">
        <v>5</v>
      </c>
      <c r="I122" s="210">
        <f t="shared" si="10"/>
        <v>119.35</v>
      </c>
      <c r="J122" s="217">
        <f t="shared" si="11"/>
        <v>0.16847826086956522</v>
      </c>
      <c r="K122" s="221">
        <f t="shared" si="12"/>
        <v>2.62415325</v>
      </c>
      <c r="L122" s="211">
        <f t="shared" si="13"/>
        <v>14.373079293754936</v>
      </c>
      <c r="M122" s="222">
        <v>41.986452</v>
      </c>
    </row>
    <row r="123" spans="1:13" s="8" customFormat="1" ht="15">
      <c r="A123" s="196" t="s">
        <v>203</v>
      </c>
      <c r="B123" s="182">
        <v>300</v>
      </c>
      <c r="C123" s="289">
        <f>Volume!J123</f>
        <v>1391.8</v>
      </c>
      <c r="D123" s="323">
        <v>150.09</v>
      </c>
      <c r="E123" s="209">
        <f t="shared" si="7"/>
        <v>45027</v>
      </c>
      <c r="F123" s="214">
        <f t="shared" si="8"/>
        <v>10.783876993820952</v>
      </c>
      <c r="G123" s="280">
        <f t="shared" si="9"/>
        <v>65904</v>
      </c>
      <c r="H123" s="278">
        <v>5</v>
      </c>
      <c r="I123" s="210">
        <f t="shared" si="10"/>
        <v>219.68</v>
      </c>
      <c r="J123" s="217">
        <f t="shared" si="11"/>
        <v>0.15783876993820953</v>
      </c>
      <c r="K123" s="221">
        <f t="shared" si="12"/>
        <v>1.562628125</v>
      </c>
      <c r="L123" s="211">
        <f t="shared" si="13"/>
        <v>8.558866730545024</v>
      </c>
      <c r="M123" s="222">
        <v>25.00205</v>
      </c>
    </row>
    <row r="124" spans="1:13" s="8" customFormat="1" ht="15">
      <c r="A124" s="196" t="s">
        <v>302</v>
      </c>
      <c r="B124" s="182">
        <v>500</v>
      </c>
      <c r="C124" s="289">
        <f>Volume!J124</f>
        <v>304.8</v>
      </c>
      <c r="D124" s="323">
        <v>70.98</v>
      </c>
      <c r="E124" s="209">
        <f t="shared" si="7"/>
        <v>35490</v>
      </c>
      <c r="F124" s="214">
        <f t="shared" si="8"/>
        <v>23.287401574803148</v>
      </c>
      <c r="G124" s="280">
        <f t="shared" si="9"/>
        <v>43110</v>
      </c>
      <c r="H124" s="278">
        <v>5</v>
      </c>
      <c r="I124" s="210">
        <f t="shared" si="10"/>
        <v>86.22</v>
      </c>
      <c r="J124" s="217">
        <f t="shared" si="11"/>
        <v>0.2828740157480315</v>
      </c>
      <c r="K124" s="221">
        <f t="shared" si="12"/>
        <v>4.4539804375</v>
      </c>
      <c r="L124" s="211">
        <f t="shared" si="13"/>
        <v>24.39545556305479</v>
      </c>
      <c r="M124" s="222">
        <v>71.263687</v>
      </c>
    </row>
    <row r="125" spans="1:13" s="8" customFormat="1" ht="15">
      <c r="A125" s="196" t="s">
        <v>217</v>
      </c>
      <c r="B125" s="182">
        <v>3350</v>
      </c>
      <c r="C125" s="289">
        <f>Volume!J125</f>
        <v>67.65</v>
      </c>
      <c r="D125" s="323">
        <v>7.36</v>
      </c>
      <c r="E125" s="209">
        <f t="shared" si="7"/>
        <v>24656</v>
      </c>
      <c r="F125" s="214">
        <f t="shared" si="8"/>
        <v>10.879526977087952</v>
      </c>
      <c r="G125" s="280">
        <f t="shared" si="9"/>
        <v>35987.375</v>
      </c>
      <c r="H125" s="278">
        <v>5</v>
      </c>
      <c r="I125" s="210">
        <f t="shared" si="10"/>
        <v>10.7425</v>
      </c>
      <c r="J125" s="217">
        <f t="shared" si="11"/>
        <v>0.15879526977087952</v>
      </c>
      <c r="K125" s="221">
        <f t="shared" si="12"/>
        <v>1.2383084375</v>
      </c>
      <c r="L125" s="211">
        <f t="shared" si="13"/>
        <v>6.7824946436772615</v>
      </c>
      <c r="M125" s="222">
        <v>19.812935</v>
      </c>
    </row>
    <row r="126" spans="1:13" s="8" customFormat="1" ht="15">
      <c r="A126" s="196" t="s">
        <v>236</v>
      </c>
      <c r="B126" s="182">
        <v>2700</v>
      </c>
      <c r="C126" s="289">
        <f>Volume!J126</f>
        <v>113.55</v>
      </c>
      <c r="D126" s="323">
        <v>19.82</v>
      </c>
      <c r="E126" s="209">
        <f t="shared" si="7"/>
        <v>53514</v>
      </c>
      <c r="F126" s="214">
        <f t="shared" si="8"/>
        <v>17.454865697930426</v>
      </c>
      <c r="G126" s="280">
        <f t="shared" si="9"/>
        <v>68843.25</v>
      </c>
      <c r="H126" s="278">
        <v>5</v>
      </c>
      <c r="I126" s="210">
        <f t="shared" si="10"/>
        <v>25.4975</v>
      </c>
      <c r="J126" s="217">
        <f t="shared" si="11"/>
        <v>0.22454865697930426</v>
      </c>
      <c r="K126" s="221">
        <f t="shared" si="12"/>
        <v>2.516185375</v>
      </c>
      <c r="L126" s="211">
        <f t="shared" si="13"/>
        <v>13.781714887520955</v>
      </c>
      <c r="M126" s="222">
        <v>40.258966</v>
      </c>
    </row>
    <row r="127" spans="1:13" s="8" customFormat="1" ht="15">
      <c r="A127" s="196" t="s">
        <v>204</v>
      </c>
      <c r="B127" s="182">
        <v>600</v>
      </c>
      <c r="C127" s="289">
        <f>Volume!J127</f>
        <v>468.8</v>
      </c>
      <c r="D127" s="323">
        <v>52.21</v>
      </c>
      <c r="E127" s="209">
        <f t="shared" si="7"/>
        <v>31326</v>
      </c>
      <c r="F127" s="214">
        <f t="shared" si="8"/>
        <v>11.136945392491468</v>
      </c>
      <c r="G127" s="280">
        <f t="shared" si="9"/>
        <v>45390</v>
      </c>
      <c r="H127" s="278">
        <v>5</v>
      </c>
      <c r="I127" s="210">
        <f t="shared" si="10"/>
        <v>75.65</v>
      </c>
      <c r="J127" s="217">
        <f t="shared" si="11"/>
        <v>0.1613694539249147</v>
      </c>
      <c r="K127" s="221">
        <f t="shared" si="12"/>
        <v>2.9258460625</v>
      </c>
      <c r="L127" s="211">
        <f t="shared" si="13"/>
        <v>16.0255188821892</v>
      </c>
      <c r="M127" s="222">
        <v>46.813537</v>
      </c>
    </row>
    <row r="128" spans="1:13" s="7" customFormat="1" ht="15">
      <c r="A128" s="196" t="s">
        <v>205</v>
      </c>
      <c r="B128" s="182">
        <v>500</v>
      </c>
      <c r="C128" s="289">
        <f>Volume!J128</f>
        <v>1199.65</v>
      </c>
      <c r="D128" s="323">
        <v>133.84</v>
      </c>
      <c r="E128" s="209">
        <f t="shared" si="7"/>
        <v>66920</v>
      </c>
      <c r="F128" s="214">
        <f t="shared" si="8"/>
        <v>11.156587337973574</v>
      </c>
      <c r="G128" s="280">
        <f t="shared" si="9"/>
        <v>96911.25</v>
      </c>
      <c r="H128" s="278">
        <v>5</v>
      </c>
      <c r="I128" s="210">
        <f t="shared" si="10"/>
        <v>193.8225</v>
      </c>
      <c r="J128" s="217">
        <f t="shared" si="11"/>
        <v>0.16156587337973574</v>
      </c>
      <c r="K128" s="221">
        <f t="shared" si="12"/>
        <v>2.6430249375</v>
      </c>
      <c r="L128" s="211">
        <f t="shared" si="13"/>
        <v>14.476443783174318</v>
      </c>
      <c r="M128" s="222">
        <v>42.288399</v>
      </c>
    </row>
    <row r="129" spans="1:13" s="7" customFormat="1" ht="15">
      <c r="A129" s="196" t="s">
        <v>37</v>
      </c>
      <c r="B129" s="182">
        <v>1600</v>
      </c>
      <c r="C129" s="289">
        <f>Volume!J129</f>
        <v>200.4</v>
      </c>
      <c r="D129" s="323">
        <v>40.83</v>
      </c>
      <c r="E129" s="209">
        <f t="shared" si="7"/>
        <v>65328</v>
      </c>
      <c r="F129" s="214">
        <f t="shared" si="8"/>
        <v>20.37425149700599</v>
      </c>
      <c r="G129" s="280">
        <f t="shared" si="9"/>
        <v>81360</v>
      </c>
      <c r="H129" s="278">
        <v>5</v>
      </c>
      <c r="I129" s="210">
        <f t="shared" si="10"/>
        <v>50.85</v>
      </c>
      <c r="J129" s="217">
        <f t="shared" si="11"/>
        <v>0.2537425149700599</v>
      </c>
      <c r="K129" s="221">
        <f t="shared" si="12"/>
        <v>2.044305875</v>
      </c>
      <c r="L129" s="211">
        <f t="shared" si="13"/>
        <v>11.197124421778364</v>
      </c>
      <c r="M129" s="222">
        <v>32.708894</v>
      </c>
    </row>
    <row r="130" spans="1:13" s="7" customFormat="1" ht="15">
      <c r="A130" s="196" t="s">
        <v>303</v>
      </c>
      <c r="B130" s="182">
        <v>150</v>
      </c>
      <c r="C130" s="289">
        <f>Volume!J130</f>
        <v>1830.65</v>
      </c>
      <c r="D130" s="323">
        <v>326.48</v>
      </c>
      <c r="E130" s="209">
        <f t="shared" si="7"/>
        <v>48972</v>
      </c>
      <c r="F130" s="214">
        <f t="shared" si="8"/>
        <v>17.834102641138394</v>
      </c>
      <c r="G130" s="280">
        <f t="shared" si="9"/>
        <v>62701.875</v>
      </c>
      <c r="H130" s="278">
        <v>5</v>
      </c>
      <c r="I130" s="210">
        <f t="shared" si="10"/>
        <v>418.0125</v>
      </c>
      <c r="J130" s="217">
        <f t="shared" si="11"/>
        <v>0.22834102641138393</v>
      </c>
      <c r="K130" s="221">
        <f t="shared" si="12"/>
        <v>5.0662755625</v>
      </c>
      <c r="L130" s="211">
        <f t="shared" si="13"/>
        <v>27.749134081184245</v>
      </c>
      <c r="M130" s="222">
        <v>81.060409</v>
      </c>
    </row>
    <row r="131" spans="1:13" s="7" customFormat="1" ht="15">
      <c r="A131" s="196" t="s">
        <v>229</v>
      </c>
      <c r="B131" s="182">
        <v>375</v>
      </c>
      <c r="C131" s="289">
        <f>Volume!J131</f>
        <v>1189.75</v>
      </c>
      <c r="D131" s="323">
        <v>131.43</v>
      </c>
      <c r="E131" s="209">
        <f t="shared" si="7"/>
        <v>49286.25</v>
      </c>
      <c r="F131" s="214">
        <f t="shared" si="8"/>
        <v>11.04685858373608</v>
      </c>
      <c r="G131" s="280">
        <f t="shared" si="9"/>
        <v>86495.68125</v>
      </c>
      <c r="H131" s="278">
        <v>8.34</v>
      </c>
      <c r="I131" s="210">
        <f t="shared" si="10"/>
        <v>230.65515</v>
      </c>
      <c r="J131" s="217">
        <f t="shared" si="11"/>
        <v>0.19386858583736077</v>
      </c>
      <c r="K131" s="221">
        <f t="shared" si="12"/>
        <v>3.1018835625</v>
      </c>
      <c r="L131" s="211">
        <f t="shared" si="13"/>
        <v>16.989715979357356</v>
      </c>
      <c r="M131" s="222">
        <v>49.630137</v>
      </c>
    </row>
    <row r="132" spans="1:13" s="7" customFormat="1" ht="15">
      <c r="A132" s="196" t="s">
        <v>278</v>
      </c>
      <c r="B132" s="182">
        <v>350</v>
      </c>
      <c r="C132" s="289">
        <f>Volume!J132</f>
        <v>912.15</v>
      </c>
      <c r="D132" s="323">
        <v>133.11</v>
      </c>
      <c r="E132" s="209">
        <f t="shared" si="7"/>
        <v>46588.50000000001</v>
      </c>
      <c r="F132" s="214">
        <f t="shared" si="8"/>
        <v>14.59299457326098</v>
      </c>
      <c r="G132" s="280">
        <f t="shared" si="9"/>
        <v>62551.12500000001</v>
      </c>
      <c r="H132" s="278">
        <v>5</v>
      </c>
      <c r="I132" s="210">
        <f t="shared" si="10"/>
        <v>178.71750000000003</v>
      </c>
      <c r="J132" s="217">
        <f t="shared" si="11"/>
        <v>0.1959299457326098</v>
      </c>
      <c r="K132" s="221">
        <f t="shared" si="12"/>
        <v>3.6691494375</v>
      </c>
      <c r="L132" s="211">
        <f t="shared" si="13"/>
        <v>20.096759137761417</v>
      </c>
      <c r="M132" s="222">
        <v>58.706391</v>
      </c>
    </row>
    <row r="133" spans="1:13" s="7" customFormat="1" ht="15">
      <c r="A133" s="196" t="s">
        <v>180</v>
      </c>
      <c r="B133" s="182">
        <v>1500</v>
      </c>
      <c r="C133" s="289">
        <f>Volume!J133</f>
        <v>184.7</v>
      </c>
      <c r="D133" s="323">
        <v>26.18</v>
      </c>
      <c r="E133" s="209">
        <f aca="true" t="shared" si="14" ref="E133:E158">D133*B133</f>
        <v>39270</v>
      </c>
      <c r="F133" s="214">
        <f aca="true" t="shared" si="15" ref="F133:F158">D133/C133*100</f>
        <v>14.174336762317271</v>
      </c>
      <c r="G133" s="280">
        <f aca="true" t="shared" si="16" ref="G133:G158">(B133*C133)*H133%+E133</f>
        <v>53122.5</v>
      </c>
      <c r="H133" s="278">
        <v>5</v>
      </c>
      <c r="I133" s="210">
        <f aca="true" t="shared" si="17" ref="I133:I158">G133/B133</f>
        <v>35.415</v>
      </c>
      <c r="J133" s="217">
        <f aca="true" t="shared" si="18" ref="J133:J158">I133/C133</f>
        <v>0.19174336762317273</v>
      </c>
      <c r="K133" s="221">
        <f aca="true" t="shared" si="19" ref="K133:K158">M133/16</f>
        <v>3.384001375</v>
      </c>
      <c r="L133" s="211">
        <f aca="true" t="shared" si="20" ref="L133:L158">K133*SQRT(30)</f>
        <v>18.534938877159988</v>
      </c>
      <c r="M133" s="222">
        <v>54.144022</v>
      </c>
    </row>
    <row r="134" spans="1:13" s="8" customFormat="1" ht="15">
      <c r="A134" s="196" t="s">
        <v>181</v>
      </c>
      <c r="B134" s="182">
        <v>850</v>
      </c>
      <c r="C134" s="289">
        <f>Volume!J134</f>
        <v>358.55</v>
      </c>
      <c r="D134" s="323">
        <v>45.13</v>
      </c>
      <c r="E134" s="209">
        <f t="shared" si="14"/>
        <v>38360.5</v>
      </c>
      <c r="F134" s="214">
        <f t="shared" si="15"/>
        <v>12.586807976572306</v>
      </c>
      <c r="G134" s="280">
        <f t="shared" si="16"/>
        <v>53598.875</v>
      </c>
      <c r="H134" s="278">
        <v>5</v>
      </c>
      <c r="I134" s="210">
        <f t="shared" si="17"/>
        <v>63.0575</v>
      </c>
      <c r="J134" s="217">
        <f t="shared" si="18"/>
        <v>0.17586807976572305</v>
      </c>
      <c r="K134" s="221">
        <f t="shared" si="19"/>
        <v>3.422765625</v>
      </c>
      <c r="L134" s="211">
        <f t="shared" si="20"/>
        <v>18.747259418657684</v>
      </c>
      <c r="M134" s="222">
        <v>54.76425</v>
      </c>
    </row>
    <row r="135" spans="1:13" s="7" customFormat="1" ht="15">
      <c r="A135" s="196" t="s">
        <v>150</v>
      </c>
      <c r="B135" s="182">
        <v>875</v>
      </c>
      <c r="C135" s="289">
        <f>Volume!J135</f>
        <v>459.95</v>
      </c>
      <c r="D135" s="323">
        <v>57.43</v>
      </c>
      <c r="E135" s="209">
        <f t="shared" si="14"/>
        <v>50251.25</v>
      </c>
      <c r="F135" s="214">
        <f t="shared" si="15"/>
        <v>12.486139797804109</v>
      </c>
      <c r="G135" s="280">
        <f t="shared" si="16"/>
        <v>70374.0625</v>
      </c>
      <c r="H135" s="278">
        <v>5</v>
      </c>
      <c r="I135" s="210">
        <f t="shared" si="17"/>
        <v>80.4275</v>
      </c>
      <c r="J135" s="217">
        <f t="shared" si="18"/>
        <v>0.1748613979780411</v>
      </c>
      <c r="K135" s="221">
        <f t="shared" si="19"/>
        <v>2.970833875</v>
      </c>
      <c r="L135" s="211">
        <f t="shared" si="20"/>
        <v>16.271927279379828</v>
      </c>
      <c r="M135" s="222">
        <v>47.533342</v>
      </c>
    </row>
    <row r="136" spans="1:13" s="8" customFormat="1" ht="15">
      <c r="A136" s="196" t="s">
        <v>151</v>
      </c>
      <c r="B136" s="182">
        <v>450</v>
      </c>
      <c r="C136" s="289">
        <f>Volume!J136</f>
        <v>1034.5</v>
      </c>
      <c r="D136" s="323">
        <v>112.49</v>
      </c>
      <c r="E136" s="209">
        <f t="shared" si="14"/>
        <v>50620.5</v>
      </c>
      <c r="F136" s="214">
        <f t="shared" si="15"/>
        <v>10.873852102464959</v>
      </c>
      <c r="G136" s="280">
        <f t="shared" si="16"/>
        <v>73896.75</v>
      </c>
      <c r="H136" s="278">
        <v>5</v>
      </c>
      <c r="I136" s="210">
        <f t="shared" si="17"/>
        <v>164.215</v>
      </c>
      <c r="J136" s="217">
        <f t="shared" si="18"/>
        <v>0.15873852102464958</v>
      </c>
      <c r="K136" s="221">
        <f t="shared" si="19"/>
        <v>1.796147375</v>
      </c>
      <c r="L136" s="211">
        <f t="shared" si="20"/>
        <v>9.837904338911907</v>
      </c>
      <c r="M136" s="222">
        <v>28.738358</v>
      </c>
    </row>
    <row r="137" spans="1:13" s="8" customFormat="1" ht="15">
      <c r="A137" s="196" t="s">
        <v>215</v>
      </c>
      <c r="B137" s="182">
        <v>250</v>
      </c>
      <c r="C137" s="289">
        <f>Volume!J137</f>
        <v>1776.35</v>
      </c>
      <c r="D137" s="323">
        <v>218.62</v>
      </c>
      <c r="E137" s="209">
        <f t="shared" si="14"/>
        <v>54655</v>
      </c>
      <c r="F137" s="214">
        <f t="shared" si="15"/>
        <v>12.30725926759929</v>
      </c>
      <c r="G137" s="280">
        <f t="shared" si="16"/>
        <v>76859.375</v>
      </c>
      <c r="H137" s="278">
        <v>5</v>
      </c>
      <c r="I137" s="210">
        <f t="shared" si="17"/>
        <v>307.4375</v>
      </c>
      <c r="J137" s="217">
        <f t="shared" si="18"/>
        <v>0.17307259267599293</v>
      </c>
      <c r="K137" s="221">
        <f t="shared" si="19"/>
        <v>3.8444254375</v>
      </c>
      <c r="L137" s="211">
        <f t="shared" si="20"/>
        <v>21.056785327654172</v>
      </c>
      <c r="M137" s="222">
        <v>61.510807</v>
      </c>
    </row>
    <row r="138" spans="1:13" s="8" customFormat="1" ht="15">
      <c r="A138" s="196" t="s">
        <v>230</v>
      </c>
      <c r="B138" s="182">
        <v>200</v>
      </c>
      <c r="C138" s="289">
        <f>Volume!J138</f>
        <v>1245.05</v>
      </c>
      <c r="D138" s="323">
        <v>168.97</v>
      </c>
      <c r="E138" s="209">
        <f t="shared" si="14"/>
        <v>33794</v>
      </c>
      <c r="F138" s="214">
        <f t="shared" si="15"/>
        <v>13.571342516364805</v>
      </c>
      <c r="G138" s="280">
        <f t="shared" si="16"/>
        <v>46244.5</v>
      </c>
      <c r="H138" s="278">
        <v>5</v>
      </c>
      <c r="I138" s="210">
        <f t="shared" si="17"/>
        <v>231.2225</v>
      </c>
      <c r="J138" s="217">
        <f t="shared" si="18"/>
        <v>0.18571342516364805</v>
      </c>
      <c r="K138" s="221">
        <f t="shared" si="19"/>
        <v>2.4607636875</v>
      </c>
      <c r="L138" s="211">
        <f t="shared" si="20"/>
        <v>13.478157803333435</v>
      </c>
      <c r="M138" s="222">
        <v>39.372219</v>
      </c>
    </row>
    <row r="139" spans="1:13" s="7" customFormat="1" ht="15">
      <c r="A139" s="196" t="s">
        <v>91</v>
      </c>
      <c r="B139" s="182">
        <v>7600</v>
      </c>
      <c r="C139" s="289">
        <f>Volume!J139</f>
        <v>79.85</v>
      </c>
      <c r="D139" s="323">
        <v>8.57</v>
      </c>
      <c r="E139" s="209">
        <f t="shared" si="14"/>
        <v>65132</v>
      </c>
      <c r="F139" s="214">
        <f t="shared" si="15"/>
        <v>10.732623669380088</v>
      </c>
      <c r="G139" s="280">
        <f t="shared" si="16"/>
        <v>95475</v>
      </c>
      <c r="H139" s="278">
        <v>5</v>
      </c>
      <c r="I139" s="210">
        <f t="shared" si="17"/>
        <v>12.5625</v>
      </c>
      <c r="J139" s="217">
        <f t="shared" si="18"/>
        <v>0.15732623669380089</v>
      </c>
      <c r="K139" s="221">
        <f t="shared" si="19"/>
        <v>3.15655025</v>
      </c>
      <c r="L139" s="211">
        <f t="shared" si="20"/>
        <v>17.289137758235714</v>
      </c>
      <c r="M139" s="222">
        <v>50.504804</v>
      </c>
    </row>
    <row r="140" spans="1:13" s="7" customFormat="1" ht="15">
      <c r="A140" s="196" t="s">
        <v>152</v>
      </c>
      <c r="B140" s="182">
        <v>1350</v>
      </c>
      <c r="C140" s="289">
        <f>Volume!J140</f>
        <v>230.8</v>
      </c>
      <c r="D140" s="323">
        <v>25.9</v>
      </c>
      <c r="E140" s="209">
        <f t="shared" si="14"/>
        <v>34965</v>
      </c>
      <c r="F140" s="214">
        <f t="shared" si="15"/>
        <v>11.221837088388213</v>
      </c>
      <c r="G140" s="280">
        <f t="shared" si="16"/>
        <v>50544</v>
      </c>
      <c r="H140" s="278">
        <v>5</v>
      </c>
      <c r="I140" s="210">
        <f t="shared" si="17"/>
        <v>37.44</v>
      </c>
      <c r="J140" s="217">
        <f t="shared" si="18"/>
        <v>0.16221837088388213</v>
      </c>
      <c r="K140" s="221">
        <f t="shared" si="19"/>
        <v>1.588664125</v>
      </c>
      <c r="L140" s="211">
        <f t="shared" si="20"/>
        <v>8.701471775617069</v>
      </c>
      <c r="M140" s="222">
        <v>25.418626</v>
      </c>
    </row>
    <row r="141" spans="1:13" s="8" customFormat="1" ht="15">
      <c r="A141" s="196" t="s">
        <v>208</v>
      </c>
      <c r="B141" s="182">
        <v>412</v>
      </c>
      <c r="C141" s="289">
        <f>Volume!J141</f>
        <v>905.05</v>
      </c>
      <c r="D141" s="323">
        <v>96.56</v>
      </c>
      <c r="E141" s="209">
        <f t="shared" si="14"/>
        <v>39782.72</v>
      </c>
      <c r="F141" s="214">
        <f t="shared" si="15"/>
        <v>10.669023810839182</v>
      </c>
      <c r="G141" s="280">
        <f t="shared" si="16"/>
        <v>58426.75</v>
      </c>
      <c r="H141" s="278">
        <v>5</v>
      </c>
      <c r="I141" s="210">
        <f t="shared" si="17"/>
        <v>141.8125</v>
      </c>
      <c r="J141" s="217">
        <f t="shared" si="18"/>
        <v>0.1566902381083918</v>
      </c>
      <c r="K141" s="221">
        <f t="shared" si="19"/>
        <v>2.4501476875</v>
      </c>
      <c r="L141" s="211">
        <f t="shared" si="20"/>
        <v>13.420011576628685</v>
      </c>
      <c r="M141" s="222">
        <v>39.202363</v>
      </c>
    </row>
    <row r="142" spans="1:13" s="7" customFormat="1" ht="15">
      <c r="A142" s="196" t="s">
        <v>231</v>
      </c>
      <c r="B142" s="182">
        <v>800</v>
      </c>
      <c r="C142" s="289">
        <f>Volume!J142</f>
        <v>600.2</v>
      </c>
      <c r="D142" s="323">
        <v>65.22</v>
      </c>
      <c r="E142" s="209">
        <f t="shared" si="14"/>
        <v>52176</v>
      </c>
      <c r="F142" s="214">
        <f t="shared" si="15"/>
        <v>10.866377874041985</v>
      </c>
      <c r="G142" s="280">
        <f t="shared" si="16"/>
        <v>76184</v>
      </c>
      <c r="H142" s="278">
        <v>5</v>
      </c>
      <c r="I142" s="210">
        <f t="shared" si="17"/>
        <v>95.23</v>
      </c>
      <c r="J142" s="217">
        <f t="shared" si="18"/>
        <v>0.15866377874041984</v>
      </c>
      <c r="K142" s="221">
        <f t="shared" si="19"/>
        <v>2.229290125</v>
      </c>
      <c r="L142" s="211">
        <f t="shared" si="20"/>
        <v>12.210324886860114</v>
      </c>
      <c r="M142" s="222">
        <v>35.668642</v>
      </c>
    </row>
    <row r="143" spans="1:13" s="8" customFormat="1" ht="15">
      <c r="A143" s="196" t="s">
        <v>185</v>
      </c>
      <c r="B143" s="182">
        <v>675</v>
      </c>
      <c r="C143" s="289">
        <f>Volume!J143</f>
        <v>453.3</v>
      </c>
      <c r="D143" s="323">
        <v>69.35</v>
      </c>
      <c r="E143" s="209">
        <f t="shared" si="14"/>
        <v>46811.24999999999</v>
      </c>
      <c r="F143" s="214">
        <f t="shared" si="15"/>
        <v>15.298919038164568</v>
      </c>
      <c r="G143" s="280">
        <f t="shared" si="16"/>
        <v>62110.12499999999</v>
      </c>
      <c r="H143" s="278">
        <v>5</v>
      </c>
      <c r="I143" s="210">
        <f t="shared" si="17"/>
        <v>92.01499999999999</v>
      </c>
      <c r="J143" s="217">
        <f t="shared" si="18"/>
        <v>0.20298919038164567</v>
      </c>
      <c r="K143" s="221">
        <f t="shared" si="19"/>
        <v>2.3935184375</v>
      </c>
      <c r="L143" s="211">
        <f t="shared" si="20"/>
        <v>13.109840400232692</v>
      </c>
      <c r="M143" s="222">
        <v>38.296295</v>
      </c>
    </row>
    <row r="144" spans="1:13" s="7" customFormat="1" ht="15">
      <c r="A144" s="196" t="s">
        <v>206</v>
      </c>
      <c r="B144" s="182">
        <v>275</v>
      </c>
      <c r="C144" s="289">
        <f>Volume!J144</f>
        <v>682.95</v>
      </c>
      <c r="D144" s="323">
        <v>74.69</v>
      </c>
      <c r="E144" s="209">
        <f t="shared" si="14"/>
        <v>20539.75</v>
      </c>
      <c r="F144" s="214">
        <f t="shared" si="15"/>
        <v>10.936378944285819</v>
      </c>
      <c r="G144" s="280">
        <f t="shared" si="16"/>
        <v>29930.3125</v>
      </c>
      <c r="H144" s="278">
        <v>5</v>
      </c>
      <c r="I144" s="210">
        <f t="shared" si="17"/>
        <v>108.8375</v>
      </c>
      <c r="J144" s="217">
        <f t="shared" si="18"/>
        <v>0.1593637894428582</v>
      </c>
      <c r="K144" s="221">
        <f t="shared" si="19"/>
        <v>1.6223405</v>
      </c>
      <c r="L144" s="211">
        <f t="shared" si="20"/>
        <v>8.885924878042099</v>
      </c>
      <c r="M144" s="222">
        <v>25.957448</v>
      </c>
    </row>
    <row r="145" spans="1:13" s="7" customFormat="1" ht="15">
      <c r="A145" s="196" t="s">
        <v>118</v>
      </c>
      <c r="B145" s="182">
        <v>250</v>
      </c>
      <c r="C145" s="289">
        <f>Volume!J145</f>
        <v>1287.4</v>
      </c>
      <c r="D145" s="323">
        <v>140.11</v>
      </c>
      <c r="E145" s="209">
        <f t="shared" si="14"/>
        <v>35027.5</v>
      </c>
      <c r="F145" s="214">
        <f t="shared" si="15"/>
        <v>10.883175392263478</v>
      </c>
      <c r="G145" s="280">
        <f t="shared" si="16"/>
        <v>51120</v>
      </c>
      <c r="H145" s="278">
        <v>5</v>
      </c>
      <c r="I145" s="210">
        <f t="shared" si="17"/>
        <v>204.48</v>
      </c>
      <c r="J145" s="217">
        <f t="shared" si="18"/>
        <v>0.15883175392263474</v>
      </c>
      <c r="K145" s="221">
        <f t="shared" si="19"/>
        <v>2.07079775</v>
      </c>
      <c r="L145" s="211">
        <f t="shared" si="20"/>
        <v>11.342226397059436</v>
      </c>
      <c r="M145" s="222">
        <v>33.132764</v>
      </c>
    </row>
    <row r="146" spans="1:13" s="7" customFormat="1" ht="15">
      <c r="A146" s="196" t="s">
        <v>232</v>
      </c>
      <c r="B146" s="182">
        <v>411</v>
      </c>
      <c r="C146" s="289">
        <f>Volume!J146</f>
        <v>1009.85</v>
      </c>
      <c r="D146" s="323">
        <v>126.52</v>
      </c>
      <c r="E146" s="209">
        <f t="shared" si="14"/>
        <v>51999.72</v>
      </c>
      <c r="F146" s="214">
        <f t="shared" si="15"/>
        <v>12.528593355448828</v>
      </c>
      <c r="G146" s="280">
        <f t="shared" si="16"/>
        <v>72752.13750000001</v>
      </c>
      <c r="H146" s="278">
        <v>5</v>
      </c>
      <c r="I146" s="210">
        <f t="shared" si="17"/>
        <v>177.01250000000002</v>
      </c>
      <c r="J146" s="217">
        <f t="shared" si="18"/>
        <v>0.1752859335544883</v>
      </c>
      <c r="K146" s="221">
        <f t="shared" si="19"/>
        <v>3.570430625</v>
      </c>
      <c r="L146" s="211">
        <f t="shared" si="20"/>
        <v>19.55605393319769</v>
      </c>
      <c r="M146" s="222">
        <v>57.12689</v>
      </c>
    </row>
    <row r="147" spans="1:13" s="7" customFormat="1" ht="15">
      <c r="A147" s="196" t="s">
        <v>304</v>
      </c>
      <c r="B147" s="182">
        <v>3850</v>
      </c>
      <c r="C147" s="289">
        <f>Volume!J147</f>
        <v>43.65</v>
      </c>
      <c r="D147" s="323">
        <v>5.54</v>
      </c>
      <c r="E147" s="209">
        <f t="shared" si="14"/>
        <v>21329</v>
      </c>
      <c r="F147" s="214">
        <f t="shared" si="15"/>
        <v>12.691867124856815</v>
      </c>
      <c r="G147" s="280">
        <f t="shared" si="16"/>
        <v>29731.625</v>
      </c>
      <c r="H147" s="278">
        <v>5</v>
      </c>
      <c r="I147" s="210">
        <f t="shared" si="17"/>
        <v>7.7225</v>
      </c>
      <c r="J147" s="217">
        <f t="shared" si="18"/>
        <v>0.17691867124856817</v>
      </c>
      <c r="K147" s="221">
        <f t="shared" si="19"/>
        <v>3.0576005625</v>
      </c>
      <c r="L147" s="211">
        <f t="shared" si="20"/>
        <v>16.747167999217343</v>
      </c>
      <c r="M147" s="222">
        <v>48.921609</v>
      </c>
    </row>
    <row r="148" spans="1:13" s="7" customFormat="1" ht="15">
      <c r="A148" s="196" t="s">
        <v>305</v>
      </c>
      <c r="B148" s="182">
        <v>10450</v>
      </c>
      <c r="C148" s="289">
        <f>Volume!J148</f>
        <v>25.55</v>
      </c>
      <c r="D148" s="323">
        <v>4.43</v>
      </c>
      <c r="E148" s="209">
        <f t="shared" si="14"/>
        <v>46293.5</v>
      </c>
      <c r="F148" s="214">
        <f t="shared" si="15"/>
        <v>17.338551859099802</v>
      </c>
      <c r="G148" s="280">
        <f t="shared" si="16"/>
        <v>59643.375</v>
      </c>
      <c r="H148" s="278">
        <v>5</v>
      </c>
      <c r="I148" s="210">
        <f t="shared" si="17"/>
        <v>5.7075</v>
      </c>
      <c r="J148" s="217">
        <f t="shared" si="18"/>
        <v>0.22338551859099803</v>
      </c>
      <c r="K148" s="221">
        <f t="shared" si="19"/>
        <v>3.3860664375</v>
      </c>
      <c r="L148" s="211">
        <f t="shared" si="20"/>
        <v>18.546249690299067</v>
      </c>
      <c r="M148" s="222">
        <v>54.177063</v>
      </c>
    </row>
    <row r="149" spans="1:13" s="8" customFormat="1" ht="15">
      <c r="A149" s="196" t="s">
        <v>173</v>
      </c>
      <c r="B149" s="182">
        <v>2950</v>
      </c>
      <c r="C149" s="289">
        <f>Volume!J149</f>
        <v>75.8</v>
      </c>
      <c r="D149" s="323">
        <v>8.27</v>
      </c>
      <c r="E149" s="209">
        <f t="shared" si="14"/>
        <v>24396.5</v>
      </c>
      <c r="F149" s="214">
        <f t="shared" si="15"/>
        <v>10.910290237467018</v>
      </c>
      <c r="G149" s="280">
        <f t="shared" si="16"/>
        <v>35577</v>
      </c>
      <c r="H149" s="278">
        <v>5</v>
      </c>
      <c r="I149" s="210">
        <f t="shared" si="17"/>
        <v>12.06</v>
      </c>
      <c r="J149" s="217">
        <f t="shared" si="18"/>
        <v>0.1591029023746702</v>
      </c>
      <c r="K149" s="221">
        <f t="shared" si="19"/>
        <v>2.736723</v>
      </c>
      <c r="L149" s="211">
        <f t="shared" si="20"/>
        <v>14.989649207432107</v>
      </c>
      <c r="M149" s="222">
        <v>43.787568</v>
      </c>
    </row>
    <row r="150" spans="1:13" s="7" customFormat="1" ht="15">
      <c r="A150" s="196" t="s">
        <v>306</v>
      </c>
      <c r="B150" s="182">
        <v>200</v>
      </c>
      <c r="C150" s="289">
        <f>Volume!J150</f>
        <v>1061.75</v>
      </c>
      <c r="D150" s="323">
        <v>139.81</v>
      </c>
      <c r="E150" s="209">
        <f t="shared" si="14"/>
        <v>27962</v>
      </c>
      <c r="F150" s="214">
        <f t="shared" si="15"/>
        <v>13.167883211678832</v>
      </c>
      <c r="G150" s="280">
        <f t="shared" si="16"/>
        <v>38579.5</v>
      </c>
      <c r="H150" s="278">
        <v>5</v>
      </c>
      <c r="I150" s="210">
        <f t="shared" si="17"/>
        <v>192.8975</v>
      </c>
      <c r="J150" s="217">
        <f t="shared" si="18"/>
        <v>0.18167883211678834</v>
      </c>
      <c r="K150" s="221">
        <f t="shared" si="19"/>
        <v>2.5993168125</v>
      </c>
      <c r="L150" s="211">
        <f t="shared" si="20"/>
        <v>14.237044523086764</v>
      </c>
      <c r="M150" s="222">
        <v>41.589069</v>
      </c>
    </row>
    <row r="151" spans="1:13" s="7" customFormat="1" ht="15">
      <c r="A151" s="196" t="s">
        <v>82</v>
      </c>
      <c r="B151" s="182">
        <v>4200</v>
      </c>
      <c r="C151" s="289">
        <f>Volume!J151</f>
        <v>110.65</v>
      </c>
      <c r="D151" s="323">
        <v>11.99</v>
      </c>
      <c r="E151" s="209">
        <f t="shared" si="14"/>
        <v>50358</v>
      </c>
      <c r="F151" s="214">
        <f t="shared" si="15"/>
        <v>10.835969272480794</v>
      </c>
      <c r="G151" s="280">
        <f t="shared" si="16"/>
        <v>73594.5</v>
      </c>
      <c r="H151" s="278">
        <v>5</v>
      </c>
      <c r="I151" s="210">
        <f t="shared" si="17"/>
        <v>17.5225</v>
      </c>
      <c r="J151" s="217">
        <f t="shared" si="18"/>
        <v>0.15835969272480796</v>
      </c>
      <c r="K151" s="221">
        <f t="shared" si="19"/>
        <v>3.184963</v>
      </c>
      <c r="L151" s="211">
        <f t="shared" si="20"/>
        <v>17.444760799193265</v>
      </c>
      <c r="M151" s="222">
        <v>50.959408</v>
      </c>
    </row>
    <row r="152" spans="1:13" s="8" customFormat="1" ht="15">
      <c r="A152" s="196" t="s">
        <v>153</v>
      </c>
      <c r="B152" s="182">
        <v>900</v>
      </c>
      <c r="C152" s="289">
        <f>Volume!J152</f>
        <v>573.3</v>
      </c>
      <c r="D152" s="323">
        <v>93.58</v>
      </c>
      <c r="E152" s="209">
        <f t="shared" si="14"/>
        <v>84222</v>
      </c>
      <c r="F152" s="214">
        <f t="shared" si="15"/>
        <v>16.323042037327752</v>
      </c>
      <c r="G152" s="280">
        <f t="shared" si="16"/>
        <v>110020.5</v>
      </c>
      <c r="H152" s="278">
        <v>5</v>
      </c>
      <c r="I152" s="210">
        <f t="shared" si="17"/>
        <v>122.245</v>
      </c>
      <c r="J152" s="217">
        <f t="shared" si="18"/>
        <v>0.21323042037327755</v>
      </c>
      <c r="K152" s="221">
        <f t="shared" si="19"/>
        <v>2.238566375</v>
      </c>
      <c r="L152" s="211">
        <f t="shared" si="20"/>
        <v>12.261133000600688</v>
      </c>
      <c r="M152" s="222">
        <v>35.817062</v>
      </c>
    </row>
    <row r="153" spans="1:13" s="7" customFormat="1" ht="15">
      <c r="A153" s="196" t="s">
        <v>154</v>
      </c>
      <c r="B153" s="182">
        <v>6900</v>
      </c>
      <c r="C153" s="289">
        <f>Volume!J153</f>
        <v>50.25</v>
      </c>
      <c r="D153" s="323">
        <v>5.95</v>
      </c>
      <c r="E153" s="209">
        <f t="shared" si="14"/>
        <v>41055</v>
      </c>
      <c r="F153" s="214">
        <f t="shared" si="15"/>
        <v>11.840796019900496</v>
      </c>
      <c r="G153" s="280">
        <f t="shared" si="16"/>
        <v>58391.25</v>
      </c>
      <c r="H153" s="278">
        <v>5</v>
      </c>
      <c r="I153" s="210">
        <f t="shared" si="17"/>
        <v>8.4625</v>
      </c>
      <c r="J153" s="217">
        <f t="shared" si="18"/>
        <v>0.16840796019900497</v>
      </c>
      <c r="K153" s="221">
        <f t="shared" si="19"/>
        <v>2.8847229375</v>
      </c>
      <c r="L153" s="211">
        <f t="shared" si="20"/>
        <v>15.800278250213154</v>
      </c>
      <c r="M153" s="222">
        <v>46.155567</v>
      </c>
    </row>
    <row r="154" spans="1:13" s="7" customFormat="1" ht="15">
      <c r="A154" s="196" t="s">
        <v>307</v>
      </c>
      <c r="B154" s="182">
        <v>1800</v>
      </c>
      <c r="C154" s="289">
        <f>Volume!J154</f>
        <v>99.45</v>
      </c>
      <c r="D154" s="323">
        <v>12.19</v>
      </c>
      <c r="E154" s="209">
        <f t="shared" si="14"/>
        <v>21942</v>
      </c>
      <c r="F154" s="214">
        <f t="shared" si="15"/>
        <v>12.25741578682755</v>
      </c>
      <c r="G154" s="280">
        <f t="shared" si="16"/>
        <v>30892.5</v>
      </c>
      <c r="H154" s="278">
        <v>5</v>
      </c>
      <c r="I154" s="210">
        <f t="shared" si="17"/>
        <v>17.1625</v>
      </c>
      <c r="J154" s="217">
        <f t="shared" si="18"/>
        <v>0.1725741578682755</v>
      </c>
      <c r="K154" s="221">
        <f t="shared" si="19"/>
        <v>3.3780660625</v>
      </c>
      <c r="L154" s="211">
        <f t="shared" si="20"/>
        <v>18.50242983173906</v>
      </c>
      <c r="M154" s="222">
        <v>54.049057</v>
      </c>
    </row>
    <row r="155" spans="1:13" s="8" customFormat="1" ht="15">
      <c r="A155" s="196" t="s">
        <v>155</v>
      </c>
      <c r="B155" s="182">
        <v>525</v>
      </c>
      <c r="C155" s="289">
        <f>Volume!J155</f>
        <v>490.05</v>
      </c>
      <c r="D155" s="323">
        <v>71.38</v>
      </c>
      <c r="E155" s="209">
        <f t="shared" si="14"/>
        <v>37474.5</v>
      </c>
      <c r="F155" s="214">
        <f t="shared" si="15"/>
        <v>14.565860626466687</v>
      </c>
      <c r="G155" s="280">
        <f t="shared" si="16"/>
        <v>50338.3125</v>
      </c>
      <c r="H155" s="278">
        <v>5</v>
      </c>
      <c r="I155" s="210">
        <f t="shared" si="17"/>
        <v>95.8825</v>
      </c>
      <c r="J155" s="217">
        <f t="shared" si="18"/>
        <v>0.19565860626466686</v>
      </c>
      <c r="K155" s="221">
        <f t="shared" si="19"/>
        <v>2.8725259375</v>
      </c>
      <c r="L155" s="211">
        <f t="shared" si="20"/>
        <v>15.733472529874248</v>
      </c>
      <c r="M155" s="222">
        <v>45.960415</v>
      </c>
    </row>
    <row r="156" spans="1:13" s="7" customFormat="1" ht="15">
      <c r="A156" s="196" t="s">
        <v>38</v>
      </c>
      <c r="B156" s="182">
        <v>600</v>
      </c>
      <c r="C156" s="289">
        <f>Volume!J156</f>
        <v>643.1</v>
      </c>
      <c r="D156" s="323">
        <v>68.34</v>
      </c>
      <c r="E156" s="209">
        <f t="shared" si="14"/>
        <v>41004</v>
      </c>
      <c r="F156" s="214">
        <f t="shared" si="15"/>
        <v>10.62665215363085</v>
      </c>
      <c r="G156" s="280">
        <f t="shared" si="16"/>
        <v>60297</v>
      </c>
      <c r="H156" s="278">
        <v>5</v>
      </c>
      <c r="I156" s="210">
        <f t="shared" si="17"/>
        <v>100.495</v>
      </c>
      <c r="J156" s="217">
        <f t="shared" si="18"/>
        <v>0.15626652153630852</v>
      </c>
      <c r="K156" s="221">
        <f t="shared" si="19"/>
        <v>2.2368231875</v>
      </c>
      <c r="L156" s="211">
        <f t="shared" si="20"/>
        <v>12.251585169443578</v>
      </c>
      <c r="M156" s="222">
        <v>35.789171</v>
      </c>
    </row>
    <row r="157" spans="1:13" s="8" customFormat="1" ht="15">
      <c r="A157" s="196" t="s">
        <v>156</v>
      </c>
      <c r="B157" s="182">
        <v>600</v>
      </c>
      <c r="C157" s="289">
        <f>Volume!J157</f>
        <v>343.4</v>
      </c>
      <c r="D157" s="323">
        <v>37.7</v>
      </c>
      <c r="E157" s="209">
        <f t="shared" si="14"/>
        <v>22620</v>
      </c>
      <c r="F157" s="214">
        <f t="shared" si="15"/>
        <v>10.978450786255097</v>
      </c>
      <c r="G157" s="280">
        <f t="shared" si="16"/>
        <v>32922</v>
      </c>
      <c r="H157" s="278">
        <v>5</v>
      </c>
      <c r="I157" s="210">
        <f t="shared" si="17"/>
        <v>54.87</v>
      </c>
      <c r="J157" s="217">
        <f t="shared" si="18"/>
        <v>0.15978450786255097</v>
      </c>
      <c r="K157" s="221">
        <f t="shared" si="19"/>
        <v>2.1191735</v>
      </c>
      <c r="L157" s="211">
        <f t="shared" si="20"/>
        <v>11.607191292171741</v>
      </c>
      <c r="M157" s="222">
        <v>33.906776</v>
      </c>
    </row>
    <row r="158" spans="1:13" s="7" customFormat="1" ht="15">
      <c r="A158" s="196" t="s">
        <v>211</v>
      </c>
      <c r="B158" s="182">
        <v>700</v>
      </c>
      <c r="C158" s="289">
        <f>Volume!J158</f>
        <v>361.3</v>
      </c>
      <c r="D158" s="323">
        <v>0</v>
      </c>
      <c r="E158" s="209">
        <f t="shared" si="14"/>
        <v>0</v>
      </c>
      <c r="F158" s="214">
        <f t="shared" si="15"/>
        <v>0</v>
      </c>
      <c r="G158" s="280">
        <f t="shared" si="16"/>
        <v>12645.5</v>
      </c>
      <c r="H158" s="278">
        <v>5</v>
      </c>
      <c r="I158" s="210">
        <f t="shared" si="17"/>
        <v>18.065</v>
      </c>
      <c r="J158" s="217">
        <f t="shared" si="18"/>
        <v>0.05</v>
      </c>
      <c r="K158" s="221">
        <f t="shared" si="19"/>
        <v>3.3919564375</v>
      </c>
      <c r="L158" s="211">
        <f t="shared" si="20"/>
        <v>18.578510548936123</v>
      </c>
      <c r="M158" s="222">
        <v>54.271303</v>
      </c>
    </row>
    <row r="159" spans="3:13" ht="14.25">
      <c r="C159" s="2"/>
      <c r="D159" s="112"/>
      <c r="H159" s="278"/>
      <c r="M159" s="71"/>
    </row>
    <row r="160" spans="3:13" ht="14.25">
      <c r="C160" s="2"/>
      <c r="D160" s="113"/>
      <c r="F160" s="67"/>
      <c r="H160" s="278"/>
      <c r="M160" s="71"/>
    </row>
    <row r="161" spans="3:13" ht="12.75">
      <c r="C161" s="2"/>
      <c r="D161" s="114"/>
      <c r="M161" s="71"/>
    </row>
    <row r="162" spans="3:13" ht="12.75">
      <c r="C162" s="2"/>
      <c r="D162" s="114"/>
      <c r="M162" s="1"/>
    </row>
    <row r="163" spans="3:13" ht="12.75">
      <c r="C163" s="2"/>
      <c r="D163" s="114"/>
      <c r="M163" s="1"/>
    </row>
    <row r="164" spans="3:13" ht="12.75">
      <c r="C164" s="2"/>
      <c r="D164" s="114"/>
      <c r="M164" s="1"/>
    </row>
    <row r="165" spans="3:13" ht="12.75">
      <c r="C165" s="2"/>
      <c r="D165" s="114"/>
      <c r="M165" s="1"/>
    </row>
    <row r="166" spans="3:13" ht="12.75">
      <c r="C166" s="2"/>
      <c r="D166" s="114"/>
      <c r="E166" s="2"/>
      <c r="F166" s="5"/>
      <c r="M166" s="1"/>
    </row>
    <row r="167" spans="3:13" ht="12.75">
      <c r="C167" s="2"/>
      <c r="D167" s="114"/>
      <c r="M167" s="1"/>
    </row>
    <row r="168" spans="3:13" ht="12.75">
      <c r="C168" s="2"/>
      <c r="D168" s="113"/>
      <c r="M168" s="1"/>
    </row>
    <row r="169" spans="3:13" ht="12.75">
      <c r="C169" s="2"/>
      <c r="D169" s="113"/>
      <c r="M169" s="1"/>
    </row>
    <row r="170" spans="3:13" ht="12.75">
      <c r="C170" s="2"/>
      <c r="D170" s="113"/>
      <c r="M170" s="1"/>
    </row>
    <row r="171" spans="3:13" ht="12.75">
      <c r="C171" s="2"/>
      <c r="D171" s="113"/>
      <c r="M171" s="1"/>
    </row>
    <row r="172" spans="3:13" ht="12.75">
      <c r="C172" s="2"/>
      <c r="D172" s="113"/>
      <c r="M172" s="1"/>
    </row>
    <row r="173" spans="1:13" ht="12.75">
      <c r="A173" s="76"/>
      <c r="C173" s="2"/>
      <c r="D173" s="113"/>
      <c r="M173" s="1"/>
    </row>
    <row r="174" spans="3:13" ht="12.75">
      <c r="C174" s="2"/>
      <c r="D174" s="113"/>
      <c r="M174" s="1"/>
    </row>
    <row r="175" spans="3:13" ht="12.75">
      <c r="C175" s="2"/>
      <c r="D175" s="113"/>
      <c r="M175" s="1"/>
    </row>
    <row r="176" spans="3:13" ht="12.75">
      <c r="C176" s="2"/>
      <c r="D176" s="113"/>
      <c r="M176" s="1"/>
    </row>
    <row r="177" spans="3:13" ht="12.75">
      <c r="C177" s="2"/>
      <c r="D177" s="113"/>
      <c r="M177" s="1"/>
    </row>
    <row r="178" spans="3:13" ht="12.75">
      <c r="C178" s="2"/>
      <c r="D178" s="113"/>
      <c r="M178" s="1"/>
    </row>
    <row r="179" spans="3:13" ht="12.75">
      <c r="C179" s="2"/>
      <c r="D179" s="113"/>
      <c r="M179" s="1"/>
    </row>
    <row r="180" spans="3:13" ht="12.75">
      <c r="C180" s="2"/>
      <c r="D180" s="113"/>
      <c r="M180" s="1"/>
    </row>
    <row r="181" spans="3:13" ht="12.75">
      <c r="C181" s="2"/>
      <c r="D181" s="113"/>
      <c r="M181" s="1"/>
    </row>
    <row r="182" spans="3:13" ht="12.75">
      <c r="C182" s="2"/>
      <c r="D182" s="113"/>
      <c r="M182" s="1"/>
    </row>
    <row r="183" spans="3:13" ht="12.75">
      <c r="C183" s="2"/>
      <c r="D183" s="113"/>
      <c r="M183" s="1"/>
    </row>
    <row r="184" spans="3:13" ht="12.75">
      <c r="C184" s="2"/>
      <c r="D184" s="113"/>
      <c r="M184" s="1"/>
    </row>
    <row r="185" spans="3:13" ht="12.75">
      <c r="C185" s="2"/>
      <c r="D185" s="113"/>
      <c r="M185" s="1"/>
    </row>
    <row r="186" spans="3:13" ht="12.75">
      <c r="C186" s="2"/>
      <c r="D186" s="113"/>
      <c r="M186" s="1"/>
    </row>
    <row r="187" spans="3:13" ht="12.75">
      <c r="C187" s="2"/>
      <c r="D187" s="113"/>
      <c r="M187" s="1"/>
    </row>
    <row r="188" spans="3:13" ht="12.75">
      <c r="C188" s="2"/>
      <c r="D188" s="113"/>
      <c r="M188" s="1"/>
    </row>
    <row r="189" spans="3:13" ht="12.75">
      <c r="C189" s="2"/>
      <c r="D189" s="113"/>
      <c r="M189" s="1"/>
    </row>
    <row r="190" spans="3:13" ht="12.75">
      <c r="C190" s="2"/>
      <c r="M190" s="1"/>
    </row>
    <row r="191" spans="3:13" ht="12.75">
      <c r="C191" s="2"/>
      <c r="M191" s="1"/>
    </row>
    <row r="192" ht="12.75">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5"/>
    </row>
    <row r="291" ht="12.75">
      <c r="M291" s="5"/>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2"/>
    </row>
    <row r="444" ht="12.75">
      <c r="M444" s="2"/>
    </row>
    <row r="445" ht="12.75">
      <c r="M445" s="2"/>
    </row>
    <row r="446" ht="12.75">
      <c r="M446" s="2"/>
    </row>
    <row r="447" ht="12.75">
      <c r="M447" s="2"/>
    </row>
    <row r="448" ht="12.75">
      <c r="M448"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pc</cp:lastModifiedBy>
  <cp:lastPrinted>2006-08-05T05:58:00Z</cp:lastPrinted>
  <dcterms:created xsi:type="dcterms:W3CDTF">2003-08-14T05:49:12Z</dcterms:created>
  <dcterms:modified xsi:type="dcterms:W3CDTF">2007-02-09T13:50:42Z</dcterms:modified>
  <cp:category/>
  <cp:version/>
  <cp:contentType/>
  <cp:contentStatus/>
</cp:coreProperties>
</file>