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<sst xmlns="http://schemas.openxmlformats.org/spreadsheetml/2006/main" count="1850" uniqueCount="502">
  <si>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</si>
  <si>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</si>
  <si>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</si>
  <si>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</si>
  <si>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</si>
  <si>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</si>
  <si>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</si>
  <si>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</si>
  <si>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</si>
  <si>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</si>
  <si>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</si>
  <si>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</si>
  <si>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</si>
  <si>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</si>
  <si>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</si>
  <si>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</si>
  <si>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</si>
  <si>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</si>
  <si>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</si>
  <si>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</si>
  <si>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</si>
  <si>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</si>
  <si>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</si>
  <si>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</si>
  <si>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</si>
  <si>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</si>
  <si>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</si>
  <si>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</si>
  <si>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</si>
  <si>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</si>
  <si>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</si>
  <si>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</si>
  <si>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</si>
  <si>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</si>
  <si>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</si>
  <si>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</si>
  <si>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</si>
  <si>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</si>
  <si>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</si>
  <si>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</si>
  <si>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</si>
  <si>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</si>
  <si>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</si>
  <si>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</si>
  <si>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</si>
  <si>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</si>
  <si>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</si>
  <si>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</si>
  <si>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</si>
  <si>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</si>
  <si>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</si>
  <si>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</si>
  <si>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</si>
  <si>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</si>
  <si>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</si>
  <si>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</si>
  <si>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</si>
  <si>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</si>
  <si>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</si>
  <si>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</si>
  <si>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</si>
  <si>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</si>
  <si>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</si>
  <si>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</si>
  <si>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</si>
  <si>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</si>
  <si>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</si>
  <si>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</si>
  <si>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</si>
  <si>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</si>
  <si>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</si>
  <si>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</si>
  <si>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</si>
  <si>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</si>
  <si>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</si>
  <si>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</si>
  <si>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</si>
  <si>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</si>
  <si>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</si>
  <si>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</si>
  <si>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</si>
  <si>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</si>
  <si>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</si>
  <si>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</si>
  <si>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</si>
  <si>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</si>
  <si>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</si>
  <si>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</si>
  <si>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</si>
  <si>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</si>
  <si>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</si>
  <si>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</si>
  <si>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</si>
  <si>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</si>
  <si>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</si>
  <si>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</si>
  <si>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</si>
  <si>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</si>
  <si>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</si>
  <si>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</si>
  <si>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</si>
  <si>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</si>
  <si>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</si>
  <si>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</si>
  <si>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</si>
  <si>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</si>
  <si>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</si>
  <si>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</si>
  <si>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</si>
  <si>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</si>
  <si>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</si>
  <si>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</si>
  <si>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</si>
  <si>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</si>
  <si>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</si>
  <si>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</si>
  <si>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</si>
  <si>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</si>
  <si>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</si>
  <si>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</si>
  <si>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</si>
  <si>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</si>
  <si>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</si>
  <si>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</si>
  <si>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</si>
  <si>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</si>
  <si>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</si>
  <si>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</si>
  <si>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</si>
  <si>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</si>
  <si>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</si>
  <si>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</si>
  <si>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</si>
  <si>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</si>
  <si>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</si>
  <si>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</si>
  <si>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</si>
  <si>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</si>
  <si>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</si>
  <si>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</si>
  <si>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</si>
  <si>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</si>
  <si>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</si>
  <si>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</si>
  <si>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</si>
  <si>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</si>
  <si>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</si>
  <si>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</si>
  <si>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</si>
  <si>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</si>
  <si>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</si>
  <si>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</si>
  <si>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</si>
  <si>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</si>
  <si>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</si>
  <si>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</si>
  <si>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</si>
  <si>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</si>
  <si>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</si>
  <si>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</si>
  <si>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</si>
  <si>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</si>
  <si>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</si>
  <si>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</si>
  <si>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</si>
  <si>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</si>
  <si>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</si>
  <si>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</si>
  <si>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</si>
  <si>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</si>
  <si>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</si>
  <si>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</si>
  <si>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</si>
  <si>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</si>
  <si>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</si>
  <si>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</si>
  <si>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</si>
  <si>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</si>
  <si>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</si>
  <si>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</si>
  <si>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</si>
  <si>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</si>
  <si>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</si>
  <si>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</si>
  <si>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</si>
  <si>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</si>
  <si>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</si>
  <si>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</si>
  <si>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</si>
  <si>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</si>
  <si>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</si>
  <si>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</si>
  <si>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</si>
  <si>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</si>
  <si>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</si>
  <si>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</si>
  <si>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</si>
  <si>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</si>
  <si>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</si>
  <si>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</si>
  <si>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</si>
  <si>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</si>
  <si>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</si>
  <si>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</si>
  <si>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</si>
  <si>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</si>
  <si>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</si>
  <si>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</si>
  <si>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</si>
  <si>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</si>
  <si>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</si>
  <si>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</si>
  <si>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</si>
  <si>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</si>
  <si>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</si>
  <si>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</si>
  <si>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</si>
  <si>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</si>
  <si>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</si>
  <si>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</si>
  <si>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</si>
  <si>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</si>
  <si>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</si>
  <si>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</si>
  <si>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</si>
  <si>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</si>
  <si>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</si>
  <si>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</si>
  <si>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</si>
  <si>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</si>
  <si>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</si>
  <si>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</si>
  <si>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</si>
  <si>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</si>
  <si>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</si>
  <si>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</si>
  <si>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</si>
  <si>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</si>
  <si>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</si>
  <si>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</si>
  <si>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</si>
  <si>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</si>
  <si>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</si>
  <si>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</si>
  <si>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</si>
  <si>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</si>
  <si>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</si>
  <si>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</si>
  <si>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</si>
  <si>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</si>
  <si>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</si>
  <si>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</si>
  <si>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</si>
  <si>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</si>
  <si>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</si>
  <si>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</si>
  <si>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</si>
  <si>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</si>
  <si>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</si>
  <si>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</si>
  <si>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</si>
  <si>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</si>
  <si>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</si>
  <si>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</si>
  <si>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</si>
  <si>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</si>
  <si>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</si>
  <si>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</si>
  <si>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</si>
  <si>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</si>
  <si>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</si>
  <si>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</si>
  <si>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</si>
  <si>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</si>
  <si>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</si>
  <si>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</si>
  <si>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</si>
  <si>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</si>
  <si>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</si>
  <si>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</si>
  <si>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</si>
  <si>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</si>
  <si>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</si>
  <si>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</si>
  <si>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</si>
  <si>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</si>
  <si>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</si>
  <si>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</si>
  <si>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</si>
  <si>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</si>
  <si>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</si>
  <si>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</si>
  <si>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</si>
  <si>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</si>
  <si>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</si>
  <si>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</si>
  <si>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</si>
  <si>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</si>
  <si>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</si>
  <si>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</si>
  <si>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</si>
  <si>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</si>
  <si>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</si>
  <si>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</si>
  <si>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</si>
  <si>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</si>
  <si>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</si>
  <si>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</si>
  <si>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</si>
  <si>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</si>
  <si>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</si>
  <si>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</si>
  <si>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</si>
  <si>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</si>
  <si>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</si>
  <si>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</si>
  <si>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</si>
  <si>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</si>
  <si>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</si>
  <si>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</si>
  <si>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</si>
  <si>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</si>
  <si>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</si>
  <si>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</si>
  <si>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</si>
  <si>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</si>
  <si>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</si>
  <si>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</si>
  <si>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</si>
  <si>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</si>
  <si>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</si>
  <si>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</si>
  <si>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</si>
  <si>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</si>
  <si>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</si>
  <si>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</si>
  <si>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</si>
  <si>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</si>
  <si>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</si>
  <si>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</si>
  <si>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</si>
  <si>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</si>
  <si>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</si>
  <si>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</si>
  <si>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</si>
  <si>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</si>
  <si>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</si>
  <si>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</si>
  <si>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</si>
  <si>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</si>
  <si>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</si>
  <si>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</si>
  <si>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</si>
  <si>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</si>
  <si>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</si>
  <si>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</si>
  <si>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</si>
  <si>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</si>
  <si>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</si>
  <si>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</si>
  <si>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</si>
  <si>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</si>
  <si>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</si>
  <si>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</si>
  <si>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</si>
  <si>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</si>
  <si>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</si>
  <si>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</si>
  <si>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</si>
  <si>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</si>
  <si>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</si>
  <si>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</si>
  <si>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</si>
  <si>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</si>
  <si>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</si>
  <si>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</si>
  <si>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</si>
  <si>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</si>
  <si>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</si>
  <si>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</si>
  <si>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</si>
  <si>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</si>
  <si>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</si>
  <si>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</si>
  <si>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</si>
  <si>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</si>
  <si>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</si>
  <si>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</si>
  <si>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</si>
  <si>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</si>
  <si>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</si>
  <si>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</si>
  <si>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</si>
  <si>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</si>
  <si>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</si>
  <si>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</si>
  <si>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</si>
  <si>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</si>
  <si>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</si>
  <si>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</si>
  <si>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</si>
  <si>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HINDUJATMT</t>
  </si>
  <si>
    <t>AGM</t>
  </si>
  <si>
    <t>AGM/DIV-RS.3.50 PER SH</t>
  </si>
  <si>
    <t>Jul</t>
  </si>
  <si>
    <t>BONUS 1:1</t>
  </si>
  <si>
    <t>AGM/DIV-RE 0.75 PER SH</t>
  </si>
  <si>
    <t>AGM/DIVIDEND - 115%</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</si>
  <si>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</si>
  <si>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</si>
  <si>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</si>
  <si>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</si>
  <si>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</si>
  <si>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</si>
  <si>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</si>
  <si>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</si>
  <si>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</si>
  <si>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</si>
  <si>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</si>
  <si>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</si>
  <si>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</si>
  <si>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</si>
  <si>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</si>
  <si>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</si>
  <si>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</si>
  <si>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</si>
  <si>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</si>
  <si>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</si>
  <si>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</si>
  <si>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</si>
  <si>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</si>
  <si>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</si>
  <si>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</si>
  <si>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</si>
  <si>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</si>
  <si>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</si>
  <si>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</si>
  <si>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</si>
  <si>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</si>
  <si>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</si>
  <si>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</si>
  <si>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Hindalco</t>
  </si>
  <si>
    <t>HINDALCO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</si>
  <si>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</si>
  <si>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</si>
  <si>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</si>
  <si>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</si>
  <si>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</si>
  <si>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</si>
  <si>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</si>
  <si>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</si>
  <si>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</si>
  <si>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</si>
  <si>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</si>
  <si>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</si>
  <si>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</si>
  <si>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</si>
  <si>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</si>
  <si>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</si>
  <si>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</si>
  <si>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</si>
  <si>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</si>
  <si>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</si>
  <si>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</si>
  <si>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</si>
  <si>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</si>
  <si>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</si>
  <si>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</si>
  <si>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</si>
  <si>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</si>
  <si>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</si>
  <si>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AGM/DIVIDEND - 30%</t>
  </si>
  <si>
    <t>AGM/DIV - RS. 22 PER SH</t>
  </si>
  <si>
    <t>AGM/DIVIDEND -100%</t>
  </si>
  <si>
    <t>AGM/FIN DIV-RS6.50 PER SH</t>
  </si>
  <si>
    <t>FINAL DIVIDEND - 15%</t>
  </si>
  <si>
    <t>AGM/FINAL DIVIDEND-50%</t>
  </si>
  <si>
    <t>AGM/DIV -RS.2.50/- PER SH</t>
  </si>
  <si>
    <t>AGM/FINAL DIVIDEND-150%</t>
  </si>
  <si>
    <t>AGM/DIVIDEND-12.5%</t>
  </si>
  <si>
    <t>DIVIDEND-RS.14/- PER SH  PURPOSE REVISED</t>
  </si>
  <si>
    <t>AGM/FINAL DIVIDEND-13%</t>
  </si>
  <si>
    <t>AGM/DIV FIN-130%+SPL-25%</t>
  </si>
  <si>
    <t>AGM/DIVIDEND - 10%</t>
  </si>
  <si>
    <t>AGM/DIV-RS.40/- PER SH</t>
  </si>
  <si>
    <t>AGM/DIVIDEND-30%</t>
  </si>
  <si>
    <t>AGM/FINAL DIVIDEND-25%</t>
  </si>
  <si>
    <t>AGM/DIVIDEND-27%</t>
  </si>
  <si>
    <t>AGM/DIV-RS.5.30 PER SH</t>
  </si>
  <si>
    <t>AGM/DIVIDEND-20%</t>
  </si>
  <si>
    <t>AGM/FIN DIV-RE.1/- PER SH</t>
  </si>
  <si>
    <t>AGM/FINAL DIVIDEND-18%</t>
  </si>
  <si>
    <t>AGM/DIV-RE.1/- PER SH</t>
  </si>
  <si>
    <t>AGM/DIV FIN-20% + SPL-10%</t>
  </si>
  <si>
    <t>AGM/DIVIDEND-35%</t>
  </si>
  <si>
    <t>AGM/DIVIDEND-150%</t>
  </si>
  <si>
    <t>AGM/FINAL DIVIDEND-20%</t>
  </si>
  <si>
    <t>AGM/FIN DIV-RS.6/- PER SH</t>
  </si>
  <si>
    <t>AGM/FIN DIV-RS.4/- PER SH</t>
  </si>
  <si>
    <t>CNX100</t>
  </si>
  <si>
    <t>JUNIOR</t>
  </si>
  <si>
    <t>Derivatives Info Kit for 1 JUNE,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</si>
</sst>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0"/>
  <sheetViews>
    <sheetView tabSelected="1" workbookViewId="0" topLeftCell="A1">
      <pane xSplit="1" ySplit="3" topLeftCell="B186" activePane="bottomRight" state="frozen"/>
      <selection pane="topLeft" activeCell="E255" sqref="E255"/>
      <selection pane="topRight" activeCell="E255" sqref="E255"/>
      <selection pane="bottomLeft" activeCell="E255" sqref="E255"/>
      <selection pane="bottomRight" activeCell="F258" sqref="F25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3" t="s">
        <v>501</v>
      </c>
      <c r="B1" s="394"/>
      <c r="C1" s="394"/>
      <c r="D1" s="394"/>
      <c r="E1" s="394"/>
      <c r="F1" s="394"/>
      <c r="G1" s="394"/>
      <c r="H1" s="394"/>
      <c r="I1" s="394"/>
      <c r="J1" s="394"/>
      <c r="K1" s="394"/>
    </row>
    <row r="2" spans="1:11" ht="15.75" thickBot="1">
      <c r="A2" s="27"/>
      <c r="B2" s="102"/>
      <c r="C2" s="28"/>
      <c r="D2" s="390" t="s">
        <v>100</v>
      </c>
      <c r="E2" s="392"/>
      <c r="F2" s="392"/>
      <c r="G2" s="387" t="s">
        <v>103</v>
      </c>
      <c r="H2" s="388"/>
      <c r="I2" s="389"/>
      <c r="J2" s="390" t="s">
        <v>52</v>
      </c>
      <c r="K2" s="391"/>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6404.8</v>
      </c>
      <c r="D4" s="180">
        <f>Volume!M4</f>
        <v>1.2696655862123516</v>
      </c>
      <c r="E4" s="181">
        <f>Volume!C4*100</f>
        <v>-13</v>
      </c>
      <c r="F4" s="371">
        <f>'Open Int.'!D4*100</f>
        <v>18</v>
      </c>
      <c r="G4" s="372">
        <f>'Open Int.'!R4</f>
        <v>116.983672</v>
      </c>
      <c r="H4" s="372">
        <f>'Open Int.'!Z4</f>
        <v>18.764186999999993</v>
      </c>
      <c r="I4" s="373">
        <f>'Open Int.'!O4</f>
        <v>1</v>
      </c>
      <c r="J4" s="183">
        <f>IF(Volume!D4=0,0,Volume!F4/Volume!D4)</f>
        <v>0</v>
      </c>
      <c r="K4" s="186">
        <f>IF('Open Int.'!E4=0,0,'Open Int.'!H4/'Open Int.'!E4)</f>
        <v>0</v>
      </c>
    </row>
    <row r="5" spans="1:11" ht="15">
      <c r="A5" s="201" t="s">
        <v>499</v>
      </c>
      <c r="B5" s="287">
        <f>Margins!B5</f>
        <v>50</v>
      </c>
      <c r="C5" s="287">
        <f>Volume!J5</f>
        <v>4189.8</v>
      </c>
      <c r="D5" s="182">
        <f>Volume!M5</f>
        <v>0.21167438022459883</v>
      </c>
      <c r="E5" s="175">
        <f>Volume!C5*100</f>
        <v>0</v>
      </c>
      <c r="F5" s="384">
        <f>'Open Int.'!D5*100</f>
        <v>0</v>
      </c>
      <c r="G5" s="385">
        <f>'Open Int.'!R5</f>
        <v>55.158717</v>
      </c>
      <c r="H5" s="385">
        <f>'Open Int.'!Z5</f>
        <v>55.158717</v>
      </c>
      <c r="I5" s="386">
        <f>'Open Int.'!O5</f>
        <v>1</v>
      </c>
      <c r="J5" s="185">
        <f>IF(Volume!D5=0,0,Volume!F5/Volume!D5)</f>
        <v>0</v>
      </c>
      <c r="K5" s="187">
        <f>IF('Open Int.'!E5=0,0,'Open Int.'!H5/'Open Int.'!E5)</f>
        <v>0</v>
      </c>
    </row>
    <row r="6" spans="1:11" ht="15">
      <c r="A6" s="201" t="s">
        <v>74</v>
      </c>
      <c r="B6" s="287">
        <f>Margins!B6</f>
        <v>50</v>
      </c>
      <c r="C6" s="287">
        <f>Volume!J6</f>
        <v>5269.95</v>
      </c>
      <c r="D6" s="182">
        <f>Volume!M6</f>
        <v>0.9888183046365125</v>
      </c>
      <c r="E6" s="175">
        <f>Volume!C6*100</f>
        <v>-22</v>
      </c>
      <c r="F6" s="347">
        <f>'Open Int.'!D6*100</f>
        <v>19</v>
      </c>
      <c r="G6" s="176">
        <f>'Open Int.'!R6</f>
        <v>80.76198375</v>
      </c>
      <c r="H6" s="176">
        <f>'Open Int.'!Z6</f>
        <v>13.627910999999997</v>
      </c>
      <c r="I6" s="171">
        <f>'Open Int.'!O6</f>
        <v>1</v>
      </c>
      <c r="J6" s="185">
        <f>IF(Volume!D6=0,0,Volume!F6/Volume!D6)</f>
        <v>0</v>
      </c>
      <c r="K6" s="187">
        <f>IF('Open Int.'!E6=0,0,'Open Int.'!H6/'Open Int.'!E6)</f>
        <v>0</v>
      </c>
    </row>
    <row r="7" spans="1:11" ht="15">
      <c r="A7" s="201" t="s">
        <v>500</v>
      </c>
      <c r="B7" s="287">
        <f>Margins!B7</f>
        <v>25</v>
      </c>
      <c r="C7" s="287">
        <f>Volume!J7</f>
        <v>8133.55</v>
      </c>
      <c r="D7" s="182">
        <f>Volume!M7</f>
        <v>1.3835999775632437</v>
      </c>
      <c r="E7" s="175">
        <f>Volume!C7*100</f>
        <v>0</v>
      </c>
      <c r="F7" s="347">
        <f>'Open Int.'!D7*100</f>
        <v>0</v>
      </c>
      <c r="G7" s="176">
        <f>'Open Int.'!R7</f>
        <v>66.69511</v>
      </c>
      <c r="H7" s="176">
        <f>'Open Int.'!Z7</f>
        <v>66.69511</v>
      </c>
      <c r="I7" s="171">
        <f>'Open Int.'!O7</f>
        <v>1</v>
      </c>
      <c r="J7" s="185">
        <f>IF(Volume!D7=0,0,Volume!F7/Volume!D7)</f>
        <v>0.009836065573770493</v>
      </c>
      <c r="K7" s="187">
        <f>IF('Open Int.'!E7=0,0,'Open Int.'!H7/'Open Int.'!E7)</f>
        <v>0.011363636363636364</v>
      </c>
    </row>
    <row r="8" spans="1:11" ht="15">
      <c r="A8" s="201" t="s">
        <v>9</v>
      </c>
      <c r="B8" s="287">
        <f>Margins!B8</f>
        <v>50</v>
      </c>
      <c r="C8" s="287">
        <f>Volume!J8</f>
        <v>4297.05</v>
      </c>
      <c r="D8" s="182">
        <f>Volume!M8</f>
        <v>0.029098188928721076</v>
      </c>
      <c r="E8" s="175">
        <f>Volume!C8*100</f>
        <v>-12</v>
      </c>
      <c r="F8" s="347">
        <f>'Open Int.'!D8*100</f>
        <v>3</v>
      </c>
      <c r="G8" s="176">
        <f>'Open Int.'!R8</f>
        <v>22408.9008975</v>
      </c>
      <c r="H8" s="176">
        <f>'Open Int.'!Z8</f>
        <v>1503.690903499999</v>
      </c>
      <c r="I8" s="171">
        <f>'Open Int.'!O8</f>
        <v>0.9504952108840928</v>
      </c>
      <c r="J8" s="185">
        <f>IF(Volume!D8=0,0,Volume!F8/Volume!D8)</f>
        <v>1.1516069403669011</v>
      </c>
      <c r="K8" s="187">
        <f>IF('Open Int.'!E8=0,0,'Open Int.'!H8/'Open Int.'!E8)</f>
        <v>1.6291354004436265</v>
      </c>
    </row>
    <row r="9" spans="1:11" ht="15">
      <c r="A9" s="201" t="s">
        <v>279</v>
      </c>
      <c r="B9" s="287">
        <f>Margins!B9</f>
        <v>200</v>
      </c>
      <c r="C9" s="287">
        <f>Volume!J9</f>
        <v>2661.45</v>
      </c>
      <c r="D9" s="182">
        <f>Volume!M9</f>
        <v>5.55654708786959</v>
      </c>
      <c r="E9" s="175">
        <f>Volume!C9*100</f>
        <v>-31</v>
      </c>
      <c r="F9" s="347">
        <f>'Open Int.'!D9*100</f>
        <v>0</v>
      </c>
      <c r="G9" s="176">
        <f>'Open Int.'!R9</f>
        <v>155.215764</v>
      </c>
      <c r="H9" s="176">
        <f>'Open Int.'!Z9</f>
        <v>7.716789000000006</v>
      </c>
      <c r="I9" s="171">
        <f>'Open Int.'!O9</f>
        <v>0.9993141289437586</v>
      </c>
      <c r="J9" s="185">
        <f>IF(Volume!D9=0,0,Volume!F9/Volume!D9)</f>
        <v>0</v>
      </c>
      <c r="K9" s="187">
        <f>IF('Open Int.'!E9=0,0,'Open Int.'!H9/'Open Int.'!E9)</f>
        <v>0</v>
      </c>
    </row>
    <row r="10" spans="1:11" ht="15">
      <c r="A10" s="201" t="s">
        <v>134</v>
      </c>
      <c r="B10" s="287">
        <f>Margins!B10</f>
        <v>100</v>
      </c>
      <c r="C10" s="287">
        <f>Volume!J10</f>
        <v>4698.35</v>
      </c>
      <c r="D10" s="182">
        <f>Volume!M10</f>
        <v>4.105870752595255</v>
      </c>
      <c r="E10" s="175">
        <f>Volume!C10*100</f>
        <v>92</v>
      </c>
      <c r="F10" s="347">
        <f>'Open Int.'!D10*100</f>
        <v>11</v>
      </c>
      <c r="G10" s="176">
        <f>'Open Int.'!R10</f>
        <v>132.4464865</v>
      </c>
      <c r="H10" s="176">
        <f>'Open Int.'!Z10</f>
        <v>17.995538499999995</v>
      </c>
      <c r="I10" s="171">
        <f>'Open Int.'!O10</f>
        <v>0.9957431713373537</v>
      </c>
      <c r="J10" s="185">
        <f>IF(Volume!D10=0,0,Volume!F10/Volume!D10)</f>
        <v>0</v>
      </c>
      <c r="K10" s="187">
        <f>IF('Open Int.'!E10=0,0,'Open Int.'!H10/'Open Int.'!E10)</f>
        <v>0</v>
      </c>
    </row>
    <row r="11" spans="1:11" ht="15">
      <c r="A11" s="201" t="s">
        <v>408</v>
      </c>
      <c r="B11" s="287">
        <f>Margins!B11</f>
        <v>200</v>
      </c>
      <c r="C11" s="287">
        <f>Volume!J11</f>
        <v>1370</v>
      </c>
      <c r="D11" s="182">
        <f>Volume!M11</f>
        <v>0.3773308422171001</v>
      </c>
      <c r="E11" s="175">
        <f>Volume!C11*100</f>
        <v>-28.000000000000004</v>
      </c>
      <c r="F11" s="347">
        <f>'Open Int.'!D11*100</f>
        <v>6</v>
      </c>
      <c r="G11" s="176">
        <f>'Open Int.'!R11</f>
        <v>61.9514</v>
      </c>
      <c r="H11" s="176">
        <f>'Open Int.'!Z11</f>
        <v>3.535820000000001</v>
      </c>
      <c r="I11" s="171">
        <f>'Open Int.'!O11</f>
        <v>1</v>
      </c>
      <c r="J11" s="185">
        <f>IF(Volume!D11=0,0,Volume!F11/Volume!D11)</f>
        <v>0</v>
      </c>
      <c r="K11" s="187">
        <f>IF('Open Int.'!E11=0,0,'Open Int.'!H11/'Open Int.'!E11)</f>
        <v>0</v>
      </c>
    </row>
    <row r="12" spans="1:11" ht="15">
      <c r="A12" s="201" t="s">
        <v>0</v>
      </c>
      <c r="B12" s="287">
        <f>Margins!B12</f>
        <v>375</v>
      </c>
      <c r="C12" s="287">
        <f>Volume!J12</f>
        <v>852.35</v>
      </c>
      <c r="D12" s="182">
        <f>Volume!M12</f>
        <v>-0.9298541291334922</v>
      </c>
      <c r="E12" s="175">
        <f>Volume!C12*100</f>
        <v>-44</v>
      </c>
      <c r="F12" s="347">
        <f>'Open Int.'!D12*100</f>
        <v>5</v>
      </c>
      <c r="G12" s="176">
        <f>'Open Int.'!R12</f>
        <v>139.93456125</v>
      </c>
      <c r="H12" s="176">
        <f>'Open Int.'!Z12</f>
        <v>5.590908750000011</v>
      </c>
      <c r="I12" s="171">
        <f>'Open Int.'!O12</f>
        <v>1</v>
      </c>
      <c r="J12" s="185">
        <f>IF(Volume!D12=0,0,Volume!F12/Volume!D12)</f>
        <v>0</v>
      </c>
      <c r="K12" s="187">
        <f>IF('Open Int.'!E12=0,0,'Open Int.'!H12/'Open Int.'!E12)</f>
        <v>0.04</v>
      </c>
    </row>
    <row r="13" spans="1:11" ht="15">
      <c r="A13" s="201" t="s">
        <v>409</v>
      </c>
      <c r="B13" s="287">
        <f>Margins!B13</f>
        <v>450</v>
      </c>
      <c r="C13" s="287">
        <f>Volume!J13</f>
        <v>526.35</v>
      </c>
      <c r="D13" s="182">
        <f>Volume!M13</f>
        <v>0.2475954670983846</v>
      </c>
      <c r="E13" s="175">
        <f>Volume!C13*100</f>
        <v>-35</v>
      </c>
      <c r="F13" s="347">
        <f>'Open Int.'!D13*100</f>
        <v>4</v>
      </c>
      <c r="G13" s="176">
        <f>'Open Int.'!R13</f>
        <v>52.3455075</v>
      </c>
      <c r="H13" s="176">
        <f>'Open Int.'!Z13</f>
        <v>2.019465000000004</v>
      </c>
      <c r="I13" s="171">
        <f>'Open Int.'!O13</f>
        <v>0.9995475113122172</v>
      </c>
      <c r="J13" s="185">
        <f>IF(Volume!D13=0,0,Volume!F13/Volume!D13)</f>
        <v>0</v>
      </c>
      <c r="K13" s="187">
        <f>IF('Open Int.'!E13=0,0,'Open Int.'!H13/'Open Int.'!E13)</f>
        <v>0</v>
      </c>
    </row>
    <row r="14" spans="1:11" ht="15">
      <c r="A14" s="201" t="s">
        <v>410</v>
      </c>
      <c r="B14" s="287">
        <f>Margins!B14</f>
        <v>200</v>
      </c>
      <c r="C14" s="287">
        <f>Volume!J14</f>
        <v>1541.55</v>
      </c>
      <c r="D14" s="182">
        <f>Volume!M14</f>
        <v>-0.07454462954560775</v>
      </c>
      <c r="E14" s="175">
        <f>Volume!C14*100</f>
        <v>-16</v>
      </c>
      <c r="F14" s="347">
        <f>'Open Int.'!D14*100</f>
        <v>9</v>
      </c>
      <c r="G14" s="176">
        <f>'Open Int.'!R14</f>
        <v>43.687527</v>
      </c>
      <c r="H14" s="176">
        <f>'Open Int.'!Z14</f>
        <v>3.700743000000003</v>
      </c>
      <c r="I14" s="171">
        <f>'Open Int.'!O14</f>
        <v>0.9978828510938603</v>
      </c>
      <c r="J14" s="185">
        <f>IF(Volume!D14=0,0,Volume!F14/Volume!D14)</f>
        <v>0</v>
      </c>
      <c r="K14" s="187">
        <f>IF('Open Int.'!E14=0,0,'Open Int.'!H14/'Open Int.'!E14)</f>
        <v>0</v>
      </c>
    </row>
    <row r="15" spans="1:11" ht="15">
      <c r="A15" s="201" t="s">
        <v>411</v>
      </c>
      <c r="B15" s="287">
        <f>Margins!B15</f>
        <v>1700</v>
      </c>
      <c r="C15" s="287">
        <f>Volume!J15</f>
        <v>145.4</v>
      </c>
      <c r="D15" s="182">
        <f>Volume!M15</f>
        <v>11.034746086292492</v>
      </c>
      <c r="E15" s="175">
        <f>Volume!C15*100</f>
        <v>3</v>
      </c>
      <c r="F15" s="347">
        <f>'Open Int.'!D15*100</f>
        <v>-17</v>
      </c>
      <c r="G15" s="176">
        <f>'Open Int.'!R15</f>
        <v>75.241592</v>
      </c>
      <c r="H15" s="176">
        <f>'Open Int.'!Z15</f>
        <v>-3.5195949999999954</v>
      </c>
      <c r="I15" s="171">
        <f>'Open Int.'!O15</f>
        <v>0.9934296977660972</v>
      </c>
      <c r="J15" s="185">
        <f>IF(Volume!D15=0,0,Volume!F15/Volume!D15)</f>
        <v>0.02531645569620253</v>
      </c>
      <c r="K15" s="187">
        <f>IF('Open Int.'!E15=0,0,'Open Int.'!H15/'Open Int.'!E15)</f>
        <v>0.05</v>
      </c>
    </row>
    <row r="16" spans="1:11" ht="15">
      <c r="A16" s="201" t="s">
        <v>135</v>
      </c>
      <c r="B16" s="287">
        <f>Margins!B16</f>
        <v>2450</v>
      </c>
      <c r="C16" s="287">
        <f>Volume!J16</f>
        <v>86.15</v>
      </c>
      <c r="D16" s="182">
        <f>Volume!M16</f>
        <v>-0.5196304849884396</v>
      </c>
      <c r="E16" s="175">
        <f>Volume!C16*100</f>
        <v>-77</v>
      </c>
      <c r="F16" s="347">
        <f>'Open Int.'!D16*100</f>
        <v>3</v>
      </c>
      <c r="G16" s="176">
        <f>'Open Int.'!R16</f>
        <v>24.420509750000004</v>
      </c>
      <c r="H16" s="176">
        <f>'Open Int.'!Z16</f>
        <v>1.0393757500000085</v>
      </c>
      <c r="I16" s="171">
        <f>'Open Int.'!O16</f>
        <v>0.9956784788245462</v>
      </c>
      <c r="J16" s="185">
        <f>IF(Volume!D16=0,0,Volume!F16/Volume!D16)</f>
        <v>0</v>
      </c>
      <c r="K16" s="187">
        <f>IF('Open Int.'!E16=0,0,'Open Int.'!H16/'Open Int.'!E16)</f>
        <v>0</v>
      </c>
    </row>
    <row r="17" spans="1:11" ht="15">
      <c r="A17" s="201" t="s">
        <v>174</v>
      </c>
      <c r="B17" s="287">
        <f>Margins!B17</f>
        <v>3350</v>
      </c>
      <c r="C17" s="287">
        <f>Volume!J17</f>
        <v>58.5</v>
      </c>
      <c r="D17" s="182">
        <f>Volume!M17</f>
        <v>-1.5979814970563544</v>
      </c>
      <c r="E17" s="175">
        <f>Volume!C17*100</f>
        <v>-74</v>
      </c>
      <c r="F17" s="347">
        <f>'Open Int.'!D17*100</f>
        <v>3</v>
      </c>
      <c r="G17" s="176">
        <f>'Open Int.'!R17</f>
        <v>44.60391</v>
      </c>
      <c r="H17" s="176">
        <f>'Open Int.'!Z17</f>
        <v>0.8888387499999979</v>
      </c>
      <c r="I17" s="171">
        <f>'Open Int.'!O17</f>
        <v>1</v>
      </c>
      <c r="J17" s="185">
        <f>IF(Volume!D17=0,0,Volume!F17/Volume!D17)</f>
        <v>0</v>
      </c>
      <c r="K17" s="187">
        <f>IF('Open Int.'!E17=0,0,'Open Int.'!H17/'Open Int.'!E17)</f>
        <v>0</v>
      </c>
    </row>
    <row r="18" spans="1:11" ht="15">
      <c r="A18" s="201" t="s">
        <v>280</v>
      </c>
      <c r="B18" s="287">
        <f>Margins!B18</f>
        <v>600</v>
      </c>
      <c r="C18" s="287">
        <f>Volume!J18</f>
        <v>411.35</v>
      </c>
      <c r="D18" s="182">
        <f>Volume!M18</f>
        <v>1.8319098898378596</v>
      </c>
      <c r="E18" s="175">
        <f>Volume!C18*100</f>
        <v>55.00000000000001</v>
      </c>
      <c r="F18" s="347">
        <f>'Open Int.'!D18*100</f>
        <v>4</v>
      </c>
      <c r="G18" s="176">
        <f>'Open Int.'!R18</f>
        <v>59.110995</v>
      </c>
      <c r="H18" s="176">
        <f>'Open Int.'!Z18</f>
        <v>3.487080000000006</v>
      </c>
      <c r="I18" s="171">
        <f>'Open Int.'!O18</f>
        <v>0.9991649269311065</v>
      </c>
      <c r="J18" s="185">
        <f>IF(Volume!D18=0,0,Volume!F18/Volume!D18)</f>
        <v>0</v>
      </c>
      <c r="K18" s="187">
        <f>IF('Open Int.'!E18=0,0,'Open Int.'!H18/'Open Int.'!E18)</f>
        <v>0</v>
      </c>
    </row>
    <row r="19" spans="1:11" ht="15">
      <c r="A19" s="201" t="s">
        <v>75</v>
      </c>
      <c r="B19" s="287">
        <f>Margins!B19</f>
        <v>2300</v>
      </c>
      <c r="C19" s="287">
        <f>Volume!J19</f>
        <v>87.25</v>
      </c>
      <c r="D19" s="182">
        <f>Volume!M19</f>
        <v>0.634371395617067</v>
      </c>
      <c r="E19" s="175">
        <f>Volume!C19*100</f>
        <v>-56.99999999999999</v>
      </c>
      <c r="F19" s="347">
        <f>'Open Int.'!D19*100</f>
        <v>2</v>
      </c>
      <c r="G19" s="176">
        <f>'Open Int.'!R19</f>
        <v>28.857065</v>
      </c>
      <c r="H19" s="176">
        <f>'Open Int.'!Z19</f>
        <v>0.9596059999999973</v>
      </c>
      <c r="I19" s="171">
        <f>'Open Int.'!O19</f>
        <v>0.9986091794158554</v>
      </c>
      <c r="J19" s="185">
        <f>IF(Volume!D19=0,0,Volume!F19/Volume!D19)</f>
        <v>0</v>
      </c>
      <c r="K19" s="187">
        <f>IF('Open Int.'!E19=0,0,'Open Int.'!H19/'Open Int.'!E19)</f>
        <v>0</v>
      </c>
    </row>
    <row r="20" spans="1:11" ht="15">
      <c r="A20" s="201" t="s">
        <v>412</v>
      </c>
      <c r="B20" s="287">
        <f>Margins!B20</f>
        <v>650</v>
      </c>
      <c r="C20" s="287">
        <f>Volume!J20</f>
        <v>336.7</v>
      </c>
      <c r="D20" s="182">
        <f>Volume!M20</f>
        <v>4.419289812374012</v>
      </c>
      <c r="E20" s="175">
        <f>Volume!C20*100</f>
        <v>332</v>
      </c>
      <c r="F20" s="347">
        <f>'Open Int.'!D20*100</f>
        <v>50</v>
      </c>
      <c r="G20" s="176">
        <f>'Open Int.'!R20</f>
        <v>34.2945785</v>
      </c>
      <c r="H20" s="176">
        <f>'Open Int.'!Z20</f>
        <v>12.35024375</v>
      </c>
      <c r="I20" s="171">
        <f>'Open Int.'!O20</f>
        <v>1</v>
      </c>
      <c r="J20" s="185">
        <f>IF(Volume!D20=0,0,Volume!F20/Volume!D20)</f>
        <v>0</v>
      </c>
      <c r="K20" s="187">
        <f>IF('Open Int.'!E20=0,0,'Open Int.'!H20/'Open Int.'!E20)</f>
        <v>0</v>
      </c>
    </row>
    <row r="21" spans="1:11" ht="15">
      <c r="A21" s="201" t="s">
        <v>413</v>
      </c>
      <c r="B21" s="287">
        <f>Margins!B21</f>
        <v>400</v>
      </c>
      <c r="C21" s="287">
        <f>Volume!J21</f>
        <v>591.3</v>
      </c>
      <c r="D21" s="182">
        <f>Volume!M21</f>
        <v>4.67339352097716</v>
      </c>
      <c r="E21" s="175">
        <f>Volume!C21*100</f>
        <v>333</v>
      </c>
      <c r="F21" s="347">
        <f>'Open Int.'!D21*100</f>
        <v>11</v>
      </c>
      <c r="G21" s="176">
        <f>'Open Int.'!R21</f>
        <v>46.49983199999999</v>
      </c>
      <c r="H21" s="176">
        <f>'Open Int.'!Z21</f>
        <v>6.43712399999999</v>
      </c>
      <c r="I21" s="171">
        <f>'Open Int.'!O21</f>
        <v>0.9949135300101729</v>
      </c>
      <c r="J21" s="185">
        <f>IF(Volume!D21=0,0,Volume!F21/Volume!D21)</f>
        <v>0</v>
      </c>
      <c r="K21" s="187">
        <f>IF('Open Int.'!E21=0,0,'Open Int.'!H21/'Open Int.'!E21)</f>
        <v>0</v>
      </c>
    </row>
    <row r="22" spans="1:11" ht="15">
      <c r="A22" s="201" t="s">
        <v>88</v>
      </c>
      <c r="B22" s="287">
        <f>Margins!B22</f>
        <v>4300</v>
      </c>
      <c r="C22" s="287">
        <f>Volume!J22</f>
        <v>45.85</v>
      </c>
      <c r="D22" s="182">
        <f>Volume!M22</f>
        <v>3.850509626274072</v>
      </c>
      <c r="E22" s="175">
        <f>Volume!C22*100</f>
        <v>-38</v>
      </c>
      <c r="F22" s="347">
        <f>'Open Int.'!D22*100</f>
        <v>12</v>
      </c>
      <c r="G22" s="176">
        <f>'Open Int.'!R22</f>
        <v>93.1557375</v>
      </c>
      <c r="H22" s="176">
        <f>'Open Int.'!Z22</f>
        <v>16.55328</v>
      </c>
      <c r="I22" s="171">
        <f>'Open Int.'!O22</f>
        <v>0.9968253968253968</v>
      </c>
      <c r="J22" s="185">
        <f>IF(Volume!D22=0,0,Volume!F22/Volume!D22)</f>
        <v>0.05761316872427984</v>
      </c>
      <c r="K22" s="187">
        <f>IF('Open Int.'!E22=0,0,'Open Int.'!H22/'Open Int.'!E22)</f>
        <v>0.045871559633027525</v>
      </c>
    </row>
    <row r="23" spans="1:11" ht="15">
      <c r="A23" s="201" t="s">
        <v>136</v>
      </c>
      <c r="B23" s="287">
        <f>Margins!B23</f>
        <v>4775</v>
      </c>
      <c r="C23" s="287">
        <f>Volume!J23</f>
        <v>38.35</v>
      </c>
      <c r="D23" s="182">
        <f>Volume!M23</f>
        <v>2.5401069518716657</v>
      </c>
      <c r="E23" s="175">
        <f>Volume!C23*100</f>
        <v>-22</v>
      </c>
      <c r="F23" s="347">
        <f>'Open Int.'!D23*100</f>
        <v>1</v>
      </c>
      <c r="G23" s="176">
        <f>'Open Int.'!R23</f>
        <v>130.327393625</v>
      </c>
      <c r="H23" s="176">
        <f>'Open Int.'!Z23</f>
        <v>11.56836862500002</v>
      </c>
      <c r="I23" s="171">
        <f>'Open Int.'!O23</f>
        <v>0.9935366025010538</v>
      </c>
      <c r="J23" s="185">
        <f>IF(Volume!D23=0,0,Volume!F23/Volume!D23)</f>
        <v>0.13449367088607594</v>
      </c>
      <c r="K23" s="187">
        <f>IF('Open Int.'!E23=0,0,'Open Int.'!H23/'Open Int.'!E23)</f>
        <v>0.20860495436766624</v>
      </c>
    </row>
    <row r="24" spans="1:11" ht="15">
      <c r="A24" s="201" t="s">
        <v>157</v>
      </c>
      <c r="B24" s="287">
        <f>Margins!B24</f>
        <v>350</v>
      </c>
      <c r="C24" s="287">
        <f>Volume!J24</f>
        <v>698.95</v>
      </c>
      <c r="D24" s="182">
        <f>Volume!M24</f>
        <v>1.9323319235817413</v>
      </c>
      <c r="E24" s="175">
        <f>Volume!C24*100</f>
        <v>21</v>
      </c>
      <c r="F24" s="347">
        <f>'Open Int.'!D24*100</f>
        <v>5</v>
      </c>
      <c r="G24" s="176">
        <f>'Open Int.'!R24</f>
        <v>81.04674725</v>
      </c>
      <c r="H24" s="176">
        <f>'Open Int.'!Z24</f>
        <v>5.976311249999995</v>
      </c>
      <c r="I24" s="171">
        <f>'Open Int.'!O24</f>
        <v>0.9993963175369756</v>
      </c>
      <c r="J24" s="185">
        <f>IF(Volume!D24=0,0,Volume!F24/Volume!D24)</f>
        <v>0</v>
      </c>
      <c r="K24" s="187">
        <f>IF('Open Int.'!E24=0,0,'Open Int.'!H24/'Open Int.'!E24)</f>
        <v>0</v>
      </c>
    </row>
    <row r="25" spans="1:11" s="8" customFormat="1" ht="15">
      <c r="A25" s="201" t="s">
        <v>193</v>
      </c>
      <c r="B25" s="287">
        <f>Margins!B25</f>
        <v>100</v>
      </c>
      <c r="C25" s="287">
        <f>Volume!J25</f>
        <v>2242.05</v>
      </c>
      <c r="D25" s="182">
        <f>Volume!M25</f>
        <v>1.8049312082822504</v>
      </c>
      <c r="E25" s="175">
        <f>Volume!C25*100</f>
        <v>-35</v>
      </c>
      <c r="F25" s="347">
        <f>'Open Int.'!D25*100</f>
        <v>-1</v>
      </c>
      <c r="G25" s="176">
        <f>'Open Int.'!R25</f>
        <v>459.934137</v>
      </c>
      <c r="H25" s="176">
        <f>'Open Int.'!Z25</f>
        <v>3.9919680000000426</v>
      </c>
      <c r="I25" s="171">
        <f>'Open Int.'!O25</f>
        <v>0.9954665106756362</v>
      </c>
      <c r="J25" s="185">
        <f>IF(Volume!D25=0,0,Volume!F25/Volume!D25)</f>
        <v>0.03428571428571429</v>
      </c>
      <c r="K25" s="187">
        <f>IF('Open Int.'!E25=0,0,'Open Int.'!H25/'Open Int.'!E25)</f>
        <v>0.06432748538011696</v>
      </c>
    </row>
    <row r="26" spans="1:11" s="8" customFormat="1" ht="15">
      <c r="A26" s="201" t="s">
        <v>281</v>
      </c>
      <c r="B26" s="287">
        <f>Margins!B26</f>
        <v>1900</v>
      </c>
      <c r="C26" s="287">
        <f>Volume!J26</f>
        <v>174.95</v>
      </c>
      <c r="D26" s="182">
        <f>Volume!M26</f>
        <v>2.6701877934272202</v>
      </c>
      <c r="E26" s="175">
        <f>Volume!C26*100</f>
        <v>214</v>
      </c>
      <c r="F26" s="347">
        <f>'Open Int.'!D26*100</f>
        <v>27</v>
      </c>
      <c r="G26" s="176">
        <f>'Open Int.'!R26</f>
        <v>120.33061</v>
      </c>
      <c r="H26" s="176">
        <f>'Open Int.'!Z26</f>
        <v>30.292953999999995</v>
      </c>
      <c r="I26" s="171">
        <f>'Open Int.'!O26</f>
        <v>0.9953038674033149</v>
      </c>
      <c r="J26" s="185">
        <f>IF(Volume!D26=0,0,Volume!F26/Volume!D26)</f>
        <v>0.017142857142857144</v>
      </c>
      <c r="K26" s="187">
        <f>IF('Open Int.'!E26=0,0,'Open Int.'!H26/'Open Int.'!E26)</f>
        <v>0.035398230088495575</v>
      </c>
    </row>
    <row r="27" spans="1:11" s="8" customFormat="1" ht="15">
      <c r="A27" s="201" t="s">
        <v>282</v>
      </c>
      <c r="B27" s="287">
        <f>Margins!B27</f>
        <v>4800</v>
      </c>
      <c r="C27" s="287">
        <f>Volume!J27</f>
        <v>76.9</v>
      </c>
      <c r="D27" s="182">
        <f>Volume!M27</f>
        <v>9.00070871722184</v>
      </c>
      <c r="E27" s="175">
        <f>Volume!C27*100</f>
        <v>227</v>
      </c>
      <c r="F27" s="347">
        <f>'Open Int.'!D27*100</f>
        <v>40</v>
      </c>
      <c r="G27" s="176">
        <f>'Open Int.'!R27</f>
        <v>70.058976</v>
      </c>
      <c r="H27" s="176">
        <f>'Open Int.'!Z27</f>
        <v>26.306688</v>
      </c>
      <c r="I27" s="171">
        <f>'Open Int.'!O27</f>
        <v>0.9931506849315068</v>
      </c>
      <c r="J27" s="185">
        <f>IF(Volume!D27=0,0,Volume!F27/Volume!D27)</f>
        <v>0.041353383458646614</v>
      </c>
      <c r="K27" s="187">
        <f>IF('Open Int.'!E27=0,0,'Open Int.'!H27/'Open Int.'!E27)</f>
        <v>0.05426356589147287</v>
      </c>
    </row>
    <row r="28" spans="1:11" ht="15">
      <c r="A28" s="201" t="s">
        <v>76</v>
      </c>
      <c r="B28" s="287">
        <f>Margins!B28</f>
        <v>1400</v>
      </c>
      <c r="C28" s="287">
        <f>Volume!J28</f>
        <v>272.3</v>
      </c>
      <c r="D28" s="182">
        <f>Volume!M28</f>
        <v>-0.05505597357312435</v>
      </c>
      <c r="E28" s="175">
        <f>Volume!C28*100</f>
        <v>-64</v>
      </c>
      <c r="F28" s="347">
        <f>'Open Int.'!D28*100</f>
        <v>2</v>
      </c>
      <c r="G28" s="176">
        <f>'Open Int.'!R28</f>
        <v>159.426204</v>
      </c>
      <c r="H28" s="176">
        <f>'Open Int.'!Z28</f>
        <v>2.963618000000025</v>
      </c>
      <c r="I28" s="171">
        <f>'Open Int.'!O28</f>
        <v>1</v>
      </c>
      <c r="J28" s="185">
        <f>IF(Volume!D28=0,0,Volume!F28/Volume!D28)</f>
        <v>0</v>
      </c>
      <c r="K28" s="187">
        <f>IF('Open Int.'!E28=0,0,'Open Int.'!H28/'Open Int.'!E28)</f>
        <v>0</v>
      </c>
    </row>
    <row r="29" spans="1:11" ht="15">
      <c r="A29" s="201" t="s">
        <v>77</v>
      </c>
      <c r="B29" s="287">
        <f>Margins!B29</f>
        <v>1900</v>
      </c>
      <c r="C29" s="287">
        <f>Volume!J29</f>
        <v>211.7</v>
      </c>
      <c r="D29" s="182">
        <f>Volume!M29</f>
        <v>1.2192206550322653</v>
      </c>
      <c r="E29" s="175">
        <f>Volume!C29*100</f>
        <v>-33</v>
      </c>
      <c r="F29" s="347">
        <f>'Open Int.'!D29*100</f>
        <v>4</v>
      </c>
      <c r="G29" s="176">
        <f>'Open Int.'!R29</f>
        <v>81.813582</v>
      </c>
      <c r="H29" s="176">
        <f>'Open Int.'!Z29</f>
        <v>4.522199499999999</v>
      </c>
      <c r="I29" s="171">
        <f>'Open Int.'!O29</f>
        <v>0.9985250737463127</v>
      </c>
      <c r="J29" s="185">
        <f>IF(Volume!D29=0,0,Volume!F29/Volume!D29)</f>
        <v>0.29411764705882354</v>
      </c>
      <c r="K29" s="187">
        <f>IF('Open Int.'!E29=0,0,'Open Int.'!H29/'Open Int.'!E29)</f>
        <v>0.23333333333333334</v>
      </c>
    </row>
    <row r="30" spans="1:11" ht="15">
      <c r="A30" s="201" t="s">
        <v>283</v>
      </c>
      <c r="B30" s="287">
        <f>Margins!B30</f>
        <v>1050</v>
      </c>
      <c r="C30" s="287">
        <f>Volume!J30</f>
        <v>183.75</v>
      </c>
      <c r="D30" s="182">
        <f>Volume!M30</f>
        <v>5.724971231300338</v>
      </c>
      <c r="E30" s="175">
        <f>Volume!C30*100</f>
        <v>860</v>
      </c>
      <c r="F30" s="347">
        <f>'Open Int.'!D30*100</f>
        <v>28.000000000000004</v>
      </c>
      <c r="G30" s="176">
        <f>'Open Int.'!R30</f>
        <v>35.63555625</v>
      </c>
      <c r="H30" s="176">
        <f>'Open Int.'!Z30</f>
        <v>9.448241249999999</v>
      </c>
      <c r="I30" s="171">
        <f>'Open Int.'!O30</f>
        <v>0.9956686518678939</v>
      </c>
      <c r="J30" s="185">
        <f>IF(Volume!D30=0,0,Volume!F30/Volume!D30)</f>
        <v>0</v>
      </c>
      <c r="K30" s="187">
        <f>IF('Open Int.'!E30=0,0,'Open Int.'!H30/'Open Int.'!E30)</f>
        <v>0</v>
      </c>
    </row>
    <row r="31" spans="1:11" s="8" customFormat="1" ht="15">
      <c r="A31" s="201" t="s">
        <v>34</v>
      </c>
      <c r="B31" s="287">
        <f>Margins!B31</f>
        <v>275</v>
      </c>
      <c r="C31" s="287">
        <f>Volume!J31</f>
        <v>1889.9</v>
      </c>
      <c r="D31" s="182">
        <f>Volume!M31</f>
        <v>4.029283866351078</v>
      </c>
      <c r="E31" s="175">
        <f>Volume!C31*100</f>
        <v>163</v>
      </c>
      <c r="F31" s="347">
        <f>'Open Int.'!D31*100</f>
        <v>17</v>
      </c>
      <c r="G31" s="176">
        <f>'Open Int.'!R31</f>
        <v>173.53534275</v>
      </c>
      <c r="H31" s="176">
        <f>'Open Int.'!Z31</f>
        <v>31.601113500000025</v>
      </c>
      <c r="I31" s="171">
        <f>'Open Int.'!O31</f>
        <v>0.9991015274034142</v>
      </c>
      <c r="J31" s="185">
        <f>IF(Volume!D31=0,0,Volume!F31/Volume!D31)</f>
        <v>0.3333333333333333</v>
      </c>
      <c r="K31" s="187">
        <f>IF('Open Int.'!E31=0,0,'Open Int.'!H31/'Open Int.'!E31)</f>
        <v>0.3333333333333333</v>
      </c>
    </row>
    <row r="32" spans="1:11" s="8" customFormat="1" ht="15">
      <c r="A32" s="201" t="s">
        <v>284</v>
      </c>
      <c r="B32" s="287">
        <f>Margins!B32</f>
        <v>250</v>
      </c>
      <c r="C32" s="287">
        <f>Volume!J32</f>
        <v>1068.15</v>
      </c>
      <c r="D32" s="182">
        <f>Volume!M32</f>
        <v>2.830324909747301</v>
      </c>
      <c r="E32" s="175">
        <f>Volume!C32*100</f>
        <v>73</v>
      </c>
      <c r="F32" s="347">
        <f>'Open Int.'!D32*100</f>
        <v>11</v>
      </c>
      <c r="G32" s="176">
        <f>'Open Int.'!R32</f>
        <v>52.57968375000001</v>
      </c>
      <c r="H32" s="176">
        <f>'Open Int.'!Z32</f>
        <v>6.6409650000000084</v>
      </c>
      <c r="I32" s="171">
        <f>'Open Int.'!O32</f>
        <v>1</v>
      </c>
      <c r="J32" s="185">
        <f>IF(Volume!D32=0,0,Volume!F32/Volume!D32)</f>
        <v>0</v>
      </c>
      <c r="K32" s="187">
        <f>IF('Open Int.'!E32=0,0,'Open Int.'!H32/'Open Int.'!E32)</f>
        <v>0</v>
      </c>
    </row>
    <row r="33" spans="1:11" s="8" customFormat="1" ht="15">
      <c r="A33" s="201" t="s">
        <v>137</v>
      </c>
      <c r="B33" s="287">
        <f>Margins!B33</f>
        <v>1000</v>
      </c>
      <c r="C33" s="287">
        <f>Volume!J33</f>
        <v>335.55</v>
      </c>
      <c r="D33" s="182">
        <f>Volume!M33</f>
        <v>4.924953095684803</v>
      </c>
      <c r="E33" s="175">
        <f>Volume!C33*100</f>
        <v>-14.000000000000002</v>
      </c>
      <c r="F33" s="347">
        <f>'Open Int.'!D33*100</f>
        <v>-2</v>
      </c>
      <c r="G33" s="176">
        <f>'Open Int.'!R33</f>
        <v>252.53493</v>
      </c>
      <c r="H33" s="176">
        <f>'Open Int.'!Z33</f>
        <v>6.224970000000013</v>
      </c>
      <c r="I33" s="171">
        <f>'Open Int.'!O33</f>
        <v>0.9994685091682168</v>
      </c>
      <c r="J33" s="185">
        <f>IF(Volume!D33=0,0,Volume!F33/Volume!D33)</f>
        <v>0.09523809523809523</v>
      </c>
      <c r="K33" s="187">
        <f>IF('Open Int.'!E33=0,0,'Open Int.'!H33/'Open Int.'!E33)</f>
        <v>0.09523809523809523</v>
      </c>
    </row>
    <row r="34" spans="1:11" s="8" customFormat="1" ht="15">
      <c r="A34" s="201" t="s">
        <v>232</v>
      </c>
      <c r="B34" s="287">
        <f>Margins!B34</f>
        <v>500</v>
      </c>
      <c r="C34" s="287">
        <f>Volume!J34</f>
        <v>841.3</v>
      </c>
      <c r="D34" s="182">
        <f>Volume!M34</f>
        <v>1.0934871425138077</v>
      </c>
      <c r="E34" s="175">
        <f>Volume!C34*100</f>
        <v>-20</v>
      </c>
      <c r="F34" s="347">
        <f>'Open Int.'!D34*100</f>
        <v>0</v>
      </c>
      <c r="G34" s="176">
        <f>'Open Int.'!R34</f>
        <v>603.63275</v>
      </c>
      <c r="H34" s="176">
        <f>'Open Int.'!Z34</f>
        <v>9.400340000000028</v>
      </c>
      <c r="I34" s="171">
        <f>'Open Int.'!O34</f>
        <v>0.998815331010453</v>
      </c>
      <c r="J34" s="185">
        <f>IF(Volume!D34=0,0,Volume!F34/Volume!D34)</f>
        <v>0.11267605633802817</v>
      </c>
      <c r="K34" s="187">
        <f>IF('Open Int.'!E34=0,0,'Open Int.'!H34/'Open Int.'!E34)</f>
        <v>0.12987012987012986</v>
      </c>
    </row>
    <row r="35" spans="1:11" ht="15">
      <c r="A35" s="201" t="s">
        <v>1</v>
      </c>
      <c r="B35" s="287">
        <f>Margins!B35</f>
        <v>300</v>
      </c>
      <c r="C35" s="287">
        <f>Volume!J35</f>
        <v>1418.75</v>
      </c>
      <c r="D35" s="182">
        <f>Volume!M35</f>
        <v>-48.740877231013805</v>
      </c>
      <c r="E35" s="175">
        <f>Volume!C35*100</f>
        <v>-41</v>
      </c>
      <c r="F35" s="347">
        <f>'Open Int.'!D35*100</f>
        <v>3</v>
      </c>
      <c r="G35" s="176">
        <f>'Open Int.'!R35</f>
        <v>356.588625</v>
      </c>
      <c r="H35" s="176">
        <f>'Open Int.'!Z35</f>
        <v>-321.38398500000005</v>
      </c>
      <c r="I35" s="171">
        <f>'Open Int.'!O35</f>
        <v>0.9974934351873955</v>
      </c>
      <c r="J35" s="185">
        <f>IF(Volume!D35=0,0,Volume!F35/Volume!D35)</f>
        <v>0</v>
      </c>
      <c r="K35" s="187">
        <f>IF('Open Int.'!E35=0,0,'Open Int.'!H35/'Open Int.'!E35)</f>
        <v>0.05263157894736842</v>
      </c>
    </row>
    <row r="36" spans="1:11" ht="15">
      <c r="A36" s="201" t="s">
        <v>158</v>
      </c>
      <c r="B36" s="287">
        <f>Margins!B36</f>
        <v>1900</v>
      </c>
      <c r="C36" s="287">
        <f>Volume!J36</f>
        <v>117.1</v>
      </c>
      <c r="D36" s="182">
        <f>Volume!M36</f>
        <v>0.9047824213700966</v>
      </c>
      <c r="E36" s="175">
        <f>Volume!C36*100</f>
        <v>-16</v>
      </c>
      <c r="F36" s="347">
        <f>'Open Int.'!D36*100</f>
        <v>14.000000000000002</v>
      </c>
      <c r="G36" s="176">
        <f>'Open Int.'!R36</f>
        <v>26.854543</v>
      </c>
      <c r="H36" s="176">
        <f>'Open Int.'!Z36</f>
        <v>3.4600234999999984</v>
      </c>
      <c r="I36" s="171">
        <f>'Open Int.'!O36</f>
        <v>1</v>
      </c>
      <c r="J36" s="185">
        <f>IF(Volume!D36=0,0,Volume!F36/Volume!D36)</f>
        <v>0</v>
      </c>
      <c r="K36" s="187">
        <f>IF('Open Int.'!E36=0,0,'Open Int.'!H36/'Open Int.'!E36)</f>
        <v>0</v>
      </c>
    </row>
    <row r="37" spans="1:11" ht="15">
      <c r="A37" s="201" t="s">
        <v>414</v>
      </c>
      <c r="B37" s="287">
        <f>Margins!B37</f>
        <v>4950</v>
      </c>
      <c r="C37" s="287">
        <f>Volume!J37</f>
        <v>42.1</v>
      </c>
      <c r="D37" s="182">
        <f>Volume!M37</f>
        <v>1.3237063778580127</v>
      </c>
      <c r="E37" s="175">
        <f>Volume!C37*100</f>
        <v>62</v>
      </c>
      <c r="F37" s="347">
        <f>'Open Int.'!D37*100</f>
        <v>18</v>
      </c>
      <c r="G37" s="176">
        <f>'Open Int.'!R37</f>
        <v>56.4958845</v>
      </c>
      <c r="H37" s="176">
        <f>'Open Int.'!Z37</f>
        <v>9.355747500000007</v>
      </c>
      <c r="I37" s="171">
        <f>'Open Int.'!O37</f>
        <v>0.99889339727038</v>
      </c>
      <c r="J37" s="185">
        <f>IF(Volume!D37=0,0,Volume!F37/Volume!D37)</f>
        <v>0</v>
      </c>
      <c r="K37" s="187">
        <f>IF('Open Int.'!E37=0,0,'Open Int.'!H37/'Open Int.'!E37)</f>
        <v>0</v>
      </c>
    </row>
    <row r="38" spans="1:11" ht="15">
      <c r="A38" s="201" t="s">
        <v>415</v>
      </c>
      <c r="B38" s="287">
        <f>Margins!B38</f>
        <v>850</v>
      </c>
      <c r="C38" s="287">
        <f>Volume!J38</f>
        <v>246.4</v>
      </c>
      <c r="D38" s="182">
        <f>Volume!M38</f>
        <v>-1.5777910924705367</v>
      </c>
      <c r="E38" s="175">
        <f>Volume!C38*100</f>
        <v>-41</v>
      </c>
      <c r="F38" s="347">
        <f>'Open Int.'!D38*100</f>
        <v>2</v>
      </c>
      <c r="G38" s="176">
        <f>'Open Int.'!R38</f>
        <v>17.969952</v>
      </c>
      <c r="H38" s="176">
        <f>'Open Int.'!Z38</f>
        <v>0.009843000000000046</v>
      </c>
      <c r="I38" s="171">
        <f>'Open Int.'!O38</f>
        <v>1</v>
      </c>
      <c r="J38" s="185">
        <f>IF(Volume!D38=0,0,Volume!F38/Volume!D38)</f>
        <v>0</v>
      </c>
      <c r="K38" s="187">
        <f>IF('Open Int.'!E38=0,0,'Open Int.'!H38/'Open Int.'!E38)</f>
        <v>0</v>
      </c>
    </row>
    <row r="39" spans="1:11" ht="15">
      <c r="A39" s="201" t="s">
        <v>285</v>
      </c>
      <c r="B39" s="287">
        <f>Margins!B39</f>
        <v>300</v>
      </c>
      <c r="C39" s="287">
        <f>Volume!J39</f>
        <v>560.7</v>
      </c>
      <c r="D39" s="182">
        <f>Volume!M39</f>
        <v>-0.6643635397289396</v>
      </c>
      <c r="E39" s="175">
        <f>Volume!C39*100</f>
        <v>-44</v>
      </c>
      <c r="F39" s="347">
        <f>'Open Int.'!D39*100</f>
        <v>1</v>
      </c>
      <c r="G39" s="176">
        <f>'Open Int.'!R39</f>
        <v>31.774869</v>
      </c>
      <c r="H39" s="176">
        <f>'Open Int.'!Z39</f>
        <v>0.1430909999999983</v>
      </c>
      <c r="I39" s="171">
        <f>'Open Int.'!O39</f>
        <v>0.9984118581259925</v>
      </c>
      <c r="J39" s="185">
        <f>IF(Volume!D39=0,0,Volume!F39/Volume!D39)</f>
        <v>0</v>
      </c>
      <c r="K39" s="187">
        <f>IF('Open Int.'!E39=0,0,'Open Int.'!H39/'Open Int.'!E39)</f>
        <v>0</v>
      </c>
    </row>
    <row r="40" spans="1:11" ht="15">
      <c r="A40" s="201" t="s">
        <v>159</v>
      </c>
      <c r="B40" s="287">
        <f>Margins!B40</f>
        <v>4500</v>
      </c>
      <c r="C40" s="287">
        <f>Volume!J40</f>
        <v>50.5</v>
      </c>
      <c r="D40" s="182">
        <f>Volume!M40</f>
        <v>0</v>
      </c>
      <c r="E40" s="175">
        <f>Volume!C40*100</f>
        <v>-37</v>
      </c>
      <c r="F40" s="347">
        <f>'Open Int.'!D40*100</f>
        <v>7.000000000000001</v>
      </c>
      <c r="G40" s="176">
        <f>'Open Int.'!R40</f>
        <v>11.13525</v>
      </c>
      <c r="H40" s="176">
        <f>'Open Int.'!Z40</f>
        <v>0.8408249999999988</v>
      </c>
      <c r="I40" s="171">
        <f>'Open Int.'!O40</f>
        <v>0.9959183673469387</v>
      </c>
      <c r="J40" s="185">
        <f>IF(Volume!D40=0,0,Volume!F40/Volume!D40)</f>
        <v>0</v>
      </c>
      <c r="K40" s="187">
        <f>IF('Open Int.'!E40=0,0,'Open Int.'!H40/'Open Int.'!E40)</f>
        <v>0</v>
      </c>
    </row>
    <row r="41" spans="1:11" ht="15">
      <c r="A41" s="201" t="s">
        <v>2</v>
      </c>
      <c r="B41" s="287">
        <f>Margins!B41</f>
        <v>1100</v>
      </c>
      <c r="C41" s="287">
        <f>Volume!J41</f>
        <v>360.95</v>
      </c>
      <c r="D41" s="182">
        <f>Volume!M41</f>
        <v>2.223166241857821</v>
      </c>
      <c r="E41" s="175">
        <f>Volume!C41*100</f>
        <v>-70</v>
      </c>
      <c r="F41" s="347">
        <f>'Open Int.'!D41*100</f>
        <v>1</v>
      </c>
      <c r="G41" s="176">
        <f>'Open Int.'!R41</f>
        <v>77.82082</v>
      </c>
      <c r="H41" s="176">
        <f>'Open Int.'!Z41</f>
        <v>2.4692799999999977</v>
      </c>
      <c r="I41" s="171">
        <f>'Open Int.'!O41</f>
        <v>1</v>
      </c>
      <c r="J41" s="185">
        <f>IF(Volume!D41=0,0,Volume!F41/Volume!D41)</f>
        <v>0</v>
      </c>
      <c r="K41" s="187">
        <f>IF('Open Int.'!E41=0,0,'Open Int.'!H41/'Open Int.'!E41)</f>
        <v>0</v>
      </c>
    </row>
    <row r="42" spans="1:11" ht="15">
      <c r="A42" s="201" t="s">
        <v>416</v>
      </c>
      <c r="B42" s="287">
        <f>Margins!B42</f>
        <v>1150</v>
      </c>
      <c r="C42" s="287">
        <f>Volume!J42</f>
        <v>231.35</v>
      </c>
      <c r="D42" s="182">
        <f>Volume!M42</f>
        <v>0.8280671170189609</v>
      </c>
      <c r="E42" s="175">
        <f>Volume!C42*100</f>
        <v>-4</v>
      </c>
      <c r="F42" s="347">
        <f>'Open Int.'!D42*100</f>
        <v>5</v>
      </c>
      <c r="G42" s="176">
        <f>'Open Int.'!R42</f>
        <v>129.00885725</v>
      </c>
      <c r="H42" s="176">
        <f>'Open Int.'!Z42</f>
        <v>7.102072250000006</v>
      </c>
      <c r="I42" s="171">
        <f>'Open Int.'!O42</f>
        <v>0.9995875438234687</v>
      </c>
      <c r="J42" s="185">
        <f>IF(Volume!D42=0,0,Volume!F42/Volume!D42)</f>
        <v>0</v>
      </c>
      <c r="K42" s="187">
        <f>IF('Open Int.'!E42=0,0,'Open Int.'!H42/'Open Int.'!E42)</f>
        <v>0</v>
      </c>
    </row>
    <row r="43" spans="1:11" ht="15">
      <c r="A43" s="201" t="s">
        <v>391</v>
      </c>
      <c r="B43" s="287">
        <f>Margins!B43</f>
        <v>2500</v>
      </c>
      <c r="C43" s="287">
        <f>Volume!J43</f>
        <v>143.05</v>
      </c>
      <c r="D43" s="182">
        <f>Volume!M43</f>
        <v>-2.321611471491962</v>
      </c>
      <c r="E43" s="175">
        <f>Volume!C43*100</f>
        <v>-56.99999999999999</v>
      </c>
      <c r="F43" s="347">
        <f>'Open Int.'!D43*100</f>
        <v>5</v>
      </c>
      <c r="G43" s="176">
        <f>'Open Int.'!R43</f>
        <v>173.7699875</v>
      </c>
      <c r="H43" s="176">
        <f>'Open Int.'!Z43</f>
        <v>5.279262500000044</v>
      </c>
      <c r="I43" s="171">
        <f>'Open Int.'!O43</f>
        <v>0.9995883926733896</v>
      </c>
      <c r="J43" s="185">
        <f>IF(Volume!D43=0,0,Volume!F43/Volume!D43)</f>
        <v>0.140625</v>
      </c>
      <c r="K43" s="187">
        <f>IF('Open Int.'!E43=0,0,'Open Int.'!H43/'Open Int.'!E43)</f>
        <v>0.08333333333333333</v>
      </c>
    </row>
    <row r="44" spans="1:11" ht="15">
      <c r="A44" s="201" t="s">
        <v>78</v>
      </c>
      <c r="B44" s="287">
        <f>Margins!B44</f>
        <v>1600</v>
      </c>
      <c r="C44" s="287">
        <f>Volume!J44</f>
        <v>255.65</v>
      </c>
      <c r="D44" s="182">
        <f>Volume!M44</f>
        <v>-1.4646367315474977</v>
      </c>
      <c r="E44" s="175">
        <f>Volume!C44*100</f>
        <v>5</v>
      </c>
      <c r="F44" s="347">
        <f>'Open Int.'!D44*100</f>
        <v>7.000000000000001</v>
      </c>
      <c r="G44" s="176">
        <f>'Open Int.'!R44</f>
        <v>37.140832</v>
      </c>
      <c r="H44" s="176">
        <f>'Open Int.'!Z44</f>
        <v>1.8971440000000044</v>
      </c>
      <c r="I44" s="171">
        <f>'Open Int.'!O44</f>
        <v>0.9647577092511013</v>
      </c>
      <c r="J44" s="185">
        <f>IF(Volume!D44=0,0,Volume!F44/Volume!D44)</f>
        <v>0</v>
      </c>
      <c r="K44" s="187">
        <f>IF('Open Int.'!E44=0,0,'Open Int.'!H44/'Open Int.'!E44)</f>
        <v>0</v>
      </c>
    </row>
    <row r="45" spans="1:11" ht="15">
      <c r="A45" s="201" t="s">
        <v>138</v>
      </c>
      <c r="B45" s="287">
        <f>Margins!B45</f>
        <v>425</v>
      </c>
      <c r="C45" s="287">
        <f>Volume!J45</f>
        <v>612.8</v>
      </c>
      <c r="D45" s="182">
        <f>Volume!M45</f>
        <v>1.1972586904467013</v>
      </c>
      <c r="E45" s="175">
        <f>Volume!C45*100</f>
        <v>-28.999999999999996</v>
      </c>
      <c r="F45" s="347">
        <f>'Open Int.'!D45*100</f>
        <v>4</v>
      </c>
      <c r="G45" s="176">
        <f>'Open Int.'!R45</f>
        <v>348.07805999999994</v>
      </c>
      <c r="H45" s="176">
        <f>'Open Int.'!Z45</f>
        <v>17.32059449999997</v>
      </c>
      <c r="I45" s="171">
        <f>'Open Int.'!O45</f>
        <v>0.9997755331088665</v>
      </c>
      <c r="J45" s="185">
        <f>IF(Volume!D45=0,0,Volume!F45/Volume!D45)</f>
        <v>0.0392156862745098</v>
      </c>
      <c r="K45" s="187">
        <f>IF('Open Int.'!E45=0,0,'Open Int.'!H45/'Open Int.'!E45)</f>
        <v>0.041666666666666664</v>
      </c>
    </row>
    <row r="46" spans="1:11" ht="15">
      <c r="A46" s="201" t="s">
        <v>160</v>
      </c>
      <c r="B46" s="287">
        <f>Margins!B46</f>
        <v>550</v>
      </c>
      <c r="C46" s="287">
        <f>Volume!J46</f>
        <v>363.55</v>
      </c>
      <c r="D46" s="182">
        <f>Volume!M46</f>
        <v>0.4836926478717523</v>
      </c>
      <c r="E46" s="175">
        <f>Volume!C46*100</f>
        <v>-64</v>
      </c>
      <c r="F46" s="347">
        <f>'Open Int.'!D46*100</f>
        <v>-1</v>
      </c>
      <c r="G46" s="176">
        <f>'Open Int.'!R46</f>
        <v>72.302824</v>
      </c>
      <c r="H46" s="176">
        <f>'Open Int.'!Z46</f>
        <v>-0.08973799999999699</v>
      </c>
      <c r="I46" s="171">
        <f>'Open Int.'!O46</f>
        <v>1</v>
      </c>
      <c r="J46" s="185">
        <f>IF(Volume!D46=0,0,Volume!F46/Volume!D46)</f>
        <v>0</v>
      </c>
      <c r="K46" s="187">
        <f>IF('Open Int.'!E46=0,0,'Open Int.'!H46/'Open Int.'!E46)</f>
        <v>0</v>
      </c>
    </row>
    <row r="47" spans="1:11" ht="15">
      <c r="A47" s="201" t="s">
        <v>161</v>
      </c>
      <c r="B47" s="287">
        <f>Margins!B47</f>
        <v>6900</v>
      </c>
      <c r="C47" s="287">
        <f>Volume!J47</f>
        <v>34.85</v>
      </c>
      <c r="D47" s="182">
        <f>Volume!M47</f>
        <v>1.7518248175182525</v>
      </c>
      <c r="E47" s="175">
        <f>Volume!C47*100</f>
        <v>6</v>
      </c>
      <c r="F47" s="347">
        <f>'Open Int.'!D47*100</f>
        <v>5</v>
      </c>
      <c r="G47" s="176">
        <f>'Open Int.'!R47</f>
        <v>27.8218005</v>
      </c>
      <c r="H47" s="176">
        <f>'Open Int.'!Z47</f>
        <v>2.771350499999997</v>
      </c>
      <c r="I47" s="171">
        <f>'Open Int.'!O47</f>
        <v>0.9835782195332757</v>
      </c>
      <c r="J47" s="185">
        <f>IF(Volume!D47=0,0,Volume!F47/Volume!D47)</f>
        <v>0.014925373134328358</v>
      </c>
      <c r="K47" s="187">
        <f>IF('Open Int.'!E47=0,0,'Open Int.'!H47/'Open Int.'!E47)</f>
        <v>0.011235955056179775</v>
      </c>
    </row>
    <row r="48" spans="1:11" ht="15">
      <c r="A48" s="201" t="s">
        <v>392</v>
      </c>
      <c r="B48" s="287">
        <f>Margins!B48</f>
        <v>1800</v>
      </c>
      <c r="C48" s="287">
        <f>Volume!J48</f>
        <v>249.4</v>
      </c>
      <c r="D48" s="182">
        <f>Volume!M48</f>
        <v>-2.003929273084477</v>
      </c>
      <c r="E48" s="175">
        <f>Volume!C48*100</f>
        <v>8</v>
      </c>
      <c r="F48" s="347">
        <f>'Open Int.'!D48*100</f>
        <v>12</v>
      </c>
      <c r="G48" s="176">
        <f>'Open Int.'!R48</f>
        <v>7.721424</v>
      </c>
      <c r="H48" s="176">
        <f>'Open Int.'!Z48</f>
        <v>0.666684</v>
      </c>
      <c r="I48" s="171">
        <f>'Open Int.'!O48</f>
        <v>1</v>
      </c>
      <c r="J48" s="185">
        <f>IF(Volume!D48=0,0,Volume!F48/Volume!D48)</f>
        <v>0</v>
      </c>
      <c r="K48" s="187">
        <f>IF('Open Int.'!E48=0,0,'Open Int.'!H48/'Open Int.'!E48)</f>
        <v>0</v>
      </c>
    </row>
    <row r="49" spans="1:11" ht="15">
      <c r="A49" s="201" t="s">
        <v>3</v>
      </c>
      <c r="B49" s="287">
        <f>Margins!B49</f>
        <v>1250</v>
      </c>
      <c r="C49" s="287">
        <f>Volume!J49</f>
        <v>223.75</v>
      </c>
      <c r="D49" s="182">
        <f>Volume!M49</f>
        <v>4.166666666666661</v>
      </c>
      <c r="E49" s="175">
        <f>Volume!C49*100</f>
        <v>48</v>
      </c>
      <c r="F49" s="347">
        <f>'Open Int.'!D49*100</f>
        <v>6</v>
      </c>
      <c r="G49" s="176">
        <f>'Open Int.'!R49</f>
        <v>198.7459375</v>
      </c>
      <c r="H49" s="176">
        <f>'Open Int.'!Z49</f>
        <v>21.13318749999999</v>
      </c>
      <c r="I49" s="171">
        <f>'Open Int.'!O49</f>
        <v>0.9977483816493105</v>
      </c>
      <c r="J49" s="185">
        <f>IF(Volume!D49=0,0,Volume!F49/Volume!D49)</f>
        <v>0.07207207207207207</v>
      </c>
      <c r="K49" s="187">
        <f>IF('Open Int.'!E49=0,0,'Open Int.'!H49/'Open Int.'!E49)</f>
        <v>0.06315789473684211</v>
      </c>
    </row>
    <row r="50" spans="1:11" ht="15">
      <c r="A50" s="201" t="s">
        <v>218</v>
      </c>
      <c r="B50" s="287">
        <f>Margins!B50</f>
        <v>1050</v>
      </c>
      <c r="C50" s="287">
        <f>Volume!J50</f>
        <v>358.35</v>
      </c>
      <c r="D50" s="182">
        <f>Volume!M50</f>
        <v>1.0147991543340444</v>
      </c>
      <c r="E50" s="175">
        <f>Volume!C50*100</f>
        <v>-73</v>
      </c>
      <c r="F50" s="347">
        <f>'Open Int.'!D50*100</f>
        <v>5</v>
      </c>
      <c r="G50" s="176">
        <f>'Open Int.'!R50</f>
        <v>34.27796925</v>
      </c>
      <c r="H50" s="176">
        <f>'Open Int.'!Z50</f>
        <v>2.0950492499999953</v>
      </c>
      <c r="I50" s="171">
        <f>'Open Int.'!O50</f>
        <v>1</v>
      </c>
      <c r="J50" s="185">
        <f>IF(Volume!D50=0,0,Volume!F50/Volume!D50)</f>
        <v>0</v>
      </c>
      <c r="K50" s="187">
        <f>IF('Open Int.'!E50=0,0,'Open Int.'!H50/'Open Int.'!E50)</f>
        <v>0.5</v>
      </c>
    </row>
    <row r="51" spans="1:11" ht="15">
      <c r="A51" s="201" t="s">
        <v>162</v>
      </c>
      <c r="B51" s="287">
        <f>Margins!B51</f>
        <v>1200</v>
      </c>
      <c r="C51" s="287">
        <f>Volume!J51</f>
        <v>332.1</v>
      </c>
      <c r="D51" s="182">
        <f>Volume!M51</f>
        <v>-1.5854200622314316</v>
      </c>
      <c r="E51" s="175">
        <f>Volume!C51*100</f>
        <v>-11</v>
      </c>
      <c r="F51" s="347">
        <f>'Open Int.'!D51*100</f>
        <v>14.000000000000002</v>
      </c>
      <c r="G51" s="176">
        <f>'Open Int.'!R51</f>
        <v>15.821244</v>
      </c>
      <c r="H51" s="176">
        <f>'Open Int.'!Z51</f>
        <v>1.7293319999999994</v>
      </c>
      <c r="I51" s="171">
        <f>'Open Int.'!O51</f>
        <v>0.9974811083123426</v>
      </c>
      <c r="J51" s="185">
        <f>IF(Volume!D51=0,0,Volume!F51/Volume!D51)</f>
        <v>0</v>
      </c>
      <c r="K51" s="187">
        <f>IF('Open Int.'!E51=0,0,'Open Int.'!H51/'Open Int.'!E51)</f>
        <v>0</v>
      </c>
    </row>
    <row r="52" spans="1:11" ht="15">
      <c r="A52" s="201" t="s">
        <v>286</v>
      </c>
      <c r="B52" s="287">
        <f>Margins!B52</f>
        <v>1000</v>
      </c>
      <c r="C52" s="287">
        <f>Volume!J52</f>
        <v>250.05</v>
      </c>
      <c r="D52" s="182">
        <f>Volume!M52</f>
        <v>6.088247772592288</v>
      </c>
      <c r="E52" s="175">
        <f>Volume!C52*100</f>
        <v>-19</v>
      </c>
      <c r="F52" s="347">
        <f>'Open Int.'!D52*100</f>
        <v>-37</v>
      </c>
      <c r="G52" s="176">
        <f>'Open Int.'!R52</f>
        <v>19.678935</v>
      </c>
      <c r="H52" s="176">
        <f>'Open Int.'!Z52</f>
        <v>-9.595005</v>
      </c>
      <c r="I52" s="171">
        <f>'Open Int.'!O52</f>
        <v>1</v>
      </c>
      <c r="J52" s="185">
        <f>IF(Volume!D52=0,0,Volume!F52/Volume!D52)</f>
        <v>0</v>
      </c>
      <c r="K52" s="187">
        <f>IF('Open Int.'!E52=0,0,'Open Int.'!H52/'Open Int.'!E52)</f>
        <v>0</v>
      </c>
    </row>
    <row r="53" spans="1:11" ht="15">
      <c r="A53" s="201" t="s">
        <v>183</v>
      </c>
      <c r="B53" s="287">
        <f>Margins!B53</f>
        <v>950</v>
      </c>
      <c r="C53" s="287">
        <f>Volume!J53</f>
        <v>314.65</v>
      </c>
      <c r="D53" s="182">
        <f>Volume!M53</f>
        <v>3.9306358381502813</v>
      </c>
      <c r="E53" s="175">
        <f>Volume!C53*100</f>
        <v>36</v>
      </c>
      <c r="F53" s="347">
        <f>'Open Int.'!D53*100</f>
        <v>10</v>
      </c>
      <c r="G53" s="176">
        <f>'Open Int.'!R53</f>
        <v>39.96526975</v>
      </c>
      <c r="H53" s="176">
        <f>'Open Int.'!Z53</f>
        <v>4.991589749999996</v>
      </c>
      <c r="I53" s="171">
        <f>'Open Int.'!O53</f>
        <v>1</v>
      </c>
      <c r="J53" s="185">
        <f>IF(Volume!D53=0,0,Volume!F53/Volume!D53)</f>
        <v>0</v>
      </c>
      <c r="K53" s="187">
        <f>IF('Open Int.'!E53=0,0,'Open Int.'!H53/'Open Int.'!E53)</f>
        <v>0</v>
      </c>
    </row>
    <row r="54" spans="1:11" ht="15">
      <c r="A54" s="201" t="s">
        <v>219</v>
      </c>
      <c r="B54" s="287">
        <f>Margins!B54</f>
        <v>2700</v>
      </c>
      <c r="C54" s="287">
        <f>Volume!J54</f>
        <v>98.05</v>
      </c>
      <c r="D54" s="182">
        <f>Volume!M54</f>
        <v>-0.15274949083503633</v>
      </c>
      <c r="E54" s="175">
        <f>Volume!C54*100</f>
        <v>-68</v>
      </c>
      <c r="F54" s="347">
        <f>'Open Int.'!D54*100</f>
        <v>2</v>
      </c>
      <c r="G54" s="176">
        <f>'Open Int.'!R54</f>
        <v>54.1383075</v>
      </c>
      <c r="H54" s="176">
        <f>'Open Int.'!Z54</f>
        <v>1.5080175000000011</v>
      </c>
      <c r="I54" s="171">
        <f>'Open Int.'!O54</f>
        <v>0.9970660146699266</v>
      </c>
      <c r="J54" s="185">
        <f>IF(Volume!D54=0,0,Volume!F54/Volume!D54)</f>
        <v>0</v>
      </c>
      <c r="K54" s="187">
        <f>IF('Open Int.'!E54=0,0,'Open Int.'!H54/'Open Int.'!E54)</f>
        <v>0</v>
      </c>
    </row>
    <row r="55" spans="1:11" ht="15">
      <c r="A55" s="201" t="s">
        <v>417</v>
      </c>
      <c r="B55" s="287">
        <f>Margins!B55</f>
        <v>5250</v>
      </c>
      <c r="C55" s="287">
        <f>Volume!J55</f>
        <v>44.85</v>
      </c>
      <c r="D55" s="182">
        <f>Volume!M55</f>
        <v>4.545454545454552</v>
      </c>
      <c r="E55" s="175">
        <f>Volume!C55*100</f>
        <v>-56.99999999999999</v>
      </c>
      <c r="F55" s="347">
        <f>'Open Int.'!D55*100</f>
        <v>4</v>
      </c>
      <c r="G55" s="176">
        <f>'Open Int.'!R55</f>
        <v>58.1592375</v>
      </c>
      <c r="H55" s="176">
        <f>'Open Int.'!Z55</f>
        <v>5.366497500000001</v>
      </c>
      <c r="I55" s="171">
        <f>'Open Int.'!O55</f>
        <v>0.9991902834008097</v>
      </c>
      <c r="J55" s="185">
        <f>IF(Volume!D55=0,0,Volume!F55/Volume!D55)</f>
        <v>0.20512820512820512</v>
      </c>
      <c r="K55" s="187">
        <f>IF('Open Int.'!E55=0,0,'Open Int.'!H55/'Open Int.'!E55)</f>
        <v>0.14285714285714285</v>
      </c>
    </row>
    <row r="56" spans="1:11" ht="15">
      <c r="A56" s="201" t="s">
        <v>163</v>
      </c>
      <c r="B56" s="287">
        <f>Margins!B56</f>
        <v>62</v>
      </c>
      <c r="C56" s="287">
        <f>Volume!J56</f>
        <v>4976.25</v>
      </c>
      <c r="D56" s="182">
        <f>Volume!M56</f>
        <v>1.103221284247101</v>
      </c>
      <c r="E56" s="175">
        <f>Volume!C56*100</f>
        <v>-41</v>
      </c>
      <c r="F56" s="347">
        <f>'Open Int.'!D56*100</f>
        <v>1</v>
      </c>
      <c r="G56" s="176">
        <f>'Open Int.'!R56</f>
        <v>171.94237575</v>
      </c>
      <c r="H56" s="176">
        <f>'Open Int.'!Z56</f>
        <v>3.5545911300000057</v>
      </c>
      <c r="I56" s="171">
        <f>'Open Int.'!O56</f>
        <v>0.996411268616544</v>
      </c>
      <c r="J56" s="185">
        <f>IF(Volume!D56=0,0,Volume!F56/Volume!D56)</f>
        <v>0</v>
      </c>
      <c r="K56" s="187">
        <f>IF('Open Int.'!E56=0,0,'Open Int.'!H56/'Open Int.'!E56)</f>
        <v>0.6666666666666666</v>
      </c>
    </row>
    <row r="57" spans="1:11" ht="15">
      <c r="A57" s="201" t="s">
        <v>194</v>
      </c>
      <c r="B57" s="287">
        <f>Margins!B57</f>
        <v>400</v>
      </c>
      <c r="C57" s="287">
        <f>Volume!J57</f>
        <v>648.35</v>
      </c>
      <c r="D57" s="182">
        <f>Volume!M57</f>
        <v>-0.7349000995177148</v>
      </c>
      <c r="E57" s="175">
        <f>Volume!C57*100</f>
        <v>-73</v>
      </c>
      <c r="F57" s="347">
        <f>'Open Int.'!D57*100</f>
        <v>2</v>
      </c>
      <c r="G57" s="176">
        <f>'Open Int.'!R57</f>
        <v>346.400438</v>
      </c>
      <c r="H57" s="176">
        <f>'Open Int.'!Z57</f>
        <v>4.620106000000021</v>
      </c>
      <c r="I57" s="171">
        <f>'Open Int.'!O57</f>
        <v>0.997229916897507</v>
      </c>
      <c r="J57" s="185">
        <f>IF(Volume!D57=0,0,Volume!F57/Volume!D57)</f>
        <v>0.0875</v>
      </c>
      <c r="K57" s="187">
        <f>IF('Open Int.'!E57=0,0,'Open Int.'!H57/'Open Int.'!E57)</f>
        <v>0.08108108108108109</v>
      </c>
    </row>
    <row r="58" spans="1:11" ht="15">
      <c r="A58" s="201" t="s">
        <v>418</v>
      </c>
      <c r="B58" s="287">
        <f>Margins!B58</f>
        <v>150</v>
      </c>
      <c r="C58" s="287">
        <f>Volume!J58</f>
        <v>1877.3</v>
      </c>
      <c r="D58" s="182">
        <f>Volume!M58</f>
        <v>3.458157669945717</v>
      </c>
      <c r="E58" s="175">
        <f>Volume!C58*100</f>
        <v>433</v>
      </c>
      <c r="F58" s="347">
        <f>'Open Int.'!D58*100</f>
        <v>32</v>
      </c>
      <c r="G58" s="176">
        <f>'Open Int.'!R58</f>
        <v>28.5818925</v>
      </c>
      <c r="H58" s="176">
        <f>'Open Int.'!Z58</f>
        <v>7.678276499999999</v>
      </c>
      <c r="I58" s="171">
        <f>'Open Int.'!O58</f>
        <v>0.994088669950739</v>
      </c>
      <c r="J58" s="185">
        <f>IF(Volume!D58=0,0,Volume!F58/Volume!D58)</f>
        <v>0</v>
      </c>
      <c r="K58" s="187">
        <f>IF('Open Int.'!E58=0,0,'Open Int.'!H58/'Open Int.'!E58)</f>
        <v>0</v>
      </c>
    </row>
    <row r="59" spans="1:11" ht="15">
      <c r="A59" s="201" t="s">
        <v>419</v>
      </c>
      <c r="B59" s="287">
        <f>Margins!B59</f>
        <v>200</v>
      </c>
      <c r="C59" s="287">
        <f>Volume!J59</f>
        <v>1130.4</v>
      </c>
      <c r="D59" s="182">
        <f>Volume!M59</f>
        <v>2.8758645795413305</v>
      </c>
      <c r="E59" s="175">
        <f>Volume!C59*100</f>
        <v>299</v>
      </c>
      <c r="F59" s="347">
        <f>'Open Int.'!D59*100</f>
        <v>31</v>
      </c>
      <c r="G59" s="176">
        <f>'Open Int.'!R59</f>
        <v>40.96569600000001</v>
      </c>
      <c r="H59" s="176">
        <f>'Open Int.'!Z59</f>
        <v>10.550912000000007</v>
      </c>
      <c r="I59" s="171">
        <f>'Open Int.'!O59</f>
        <v>1</v>
      </c>
      <c r="J59" s="185">
        <f>IF(Volume!D59=0,0,Volume!F59/Volume!D59)</f>
        <v>0</v>
      </c>
      <c r="K59" s="187">
        <f>IF('Open Int.'!E59=0,0,'Open Int.'!H59/'Open Int.'!E59)</f>
        <v>0</v>
      </c>
    </row>
    <row r="60" spans="1:11" ht="15">
      <c r="A60" s="201" t="s">
        <v>220</v>
      </c>
      <c r="B60" s="287">
        <f>Margins!B60</f>
        <v>2400</v>
      </c>
      <c r="C60" s="287">
        <f>Volume!J60</f>
        <v>124.5</v>
      </c>
      <c r="D60" s="182">
        <f>Volume!M60</f>
        <v>-0.5988023952095809</v>
      </c>
      <c r="E60" s="175">
        <f>Volume!C60*100</f>
        <v>-71</v>
      </c>
      <c r="F60" s="347">
        <f>'Open Int.'!D60*100</f>
        <v>1</v>
      </c>
      <c r="G60" s="176">
        <f>'Open Int.'!R60</f>
        <v>66.90132</v>
      </c>
      <c r="H60" s="176">
        <f>'Open Int.'!Z60</f>
        <v>0.5588999999999942</v>
      </c>
      <c r="I60" s="171">
        <f>'Open Int.'!O60</f>
        <v>1</v>
      </c>
      <c r="J60" s="185">
        <f>IF(Volume!D60=0,0,Volume!F60/Volume!D60)</f>
        <v>0.12</v>
      </c>
      <c r="K60" s="187">
        <f>IF('Open Int.'!E60=0,0,'Open Int.'!H60/'Open Int.'!E60)</f>
        <v>0.1111111111111111</v>
      </c>
    </row>
    <row r="61" spans="1:11" ht="15">
      <c r="A61" s="201" t="s">
        <v>164</v>
      </c>
      <c r="B61" s="287">
        <f>Margins!B61</f>
        <v>5650</v>
      </c>
      <c r="C61" s="287">
        <f>Volume!J61</f>
        <v>55.25</v>
      </c>
      <c r="D61" s="182">
        <f>Volume!M61</f>
        <v>-1.0743061772605218</v>
      </c>
      <c r="E61" s="175">
        <f>Volume!C61*100</f>
        <v>-69</v>
      </c>
      <c r="F61" s="347">
        <f>'Open Int.'!D61*100</f>
        <v>2</v>
      </c>
      <c r="G61" s="176">
        <f>'Open Int.'!R61</f>
        <v>113.78323125</v>
      </c>
      <c r="H61" s="176">
        <f>'Open Int.'!Z61</f>
        <v>1.919870000000003</v>
      </c>
      <c r="I61" s="171">
        <f>'Open Int.'!O61</f>
        <v>0.9964334705075446</v>
      </c>
      <c r="J61" s="185">
        <f>IF(Volume!D61=0,0,Volume!F61/Volume!D61)</f>
        <v>0.027777777777777776</v>
      </c>
      <c r="K61" s="187">
        <f>IF('Open Int.'!E61=0,0,'Open Int.'!H61/'Open Int.'!E61)</f>
        <v>0.016666666666666666</v>
      </c>
    </row>
    <row r="62" spans="1:11" ht="15">
      <c r="A62" s="201" t="s">
        <v>165</v>
      </c>
      <c r="B62" s="287">
        <f>Margins!B62</f>
        <v>1300</v>
      </c>
      <c r="C62" s="287">
        <f>Volume!J62</f>
        <v>270.65</v>
      </c>
      <c r="D62" s="182">
        <f>Volume!M62</f>
        <v>0.6507995537374489</v>
      </c>
      <c r="E62" s="175">
        <f>Volume!C62*100</f>
        <v>-47</v>
      </c>
      <c r="F62" s="347">
        <f>'Open Int.'!D62*100</f>
        <v>5</v>
      </c>
      <c r="G62" s="176">
        <f>'Open Int.'!R62</f>
        <v>7.1424535</v>
      </c>
      <c r="H62" s="176">
        <f>'Open Int.'!Z62</f>
        <v>0.3957525000000004</v>
      </c>
      <c r="I62" s="171">
        <f>'Open Int.'!O62</f>
        <v>1</v>
      </c>
      <c r="J62" s="185">
        <f>IF(Volume!D62=0,0,Volume!F62/Volume!D62)</f>
        <v>0</v>
      </c>
      <c r="K62" s="187">
        <f>IF('Open Int.'!E62=0,0,'Open Int.'!H62/'Open Int.'!E62)</f>
        <v>0</v>
      </c>
    </row>
    <row r="63" spans="1:11" ht="15">
      <c r="A63" s="201" t="s">
        <v>420</v>
      </c>
      <c r="B63" s="287">
        <f>Margins!B63</f>
        <v>150</v>
      </c>
      <c r="C63" s="287">
        <f>Volume!J63</f>
        <v>2334.7</v>
      </c>
      <c r="D63" s="182">
        <f>Volume!M63</f>
        <v>5.041279553685904</v>
      </c>
      <c r="E63" s="175">
        <f>Volume!C63*100</f>
        <v>48</v>
      </c>
      <c r="F63" s="347">
        <f>'Open Int.'!D63*100</f>
        <v>-1</v>
      </c>
      <c r="G63" s="176">
        <f>'Open Int.'!R63</f>
        <v>64.2626175</v>
      </c>
      <c r="H63" s="176">
        <f>'Open Int.'!Z63</f>
        <v>2.6174197500000034</v>
      </c>
      <c r="I63" s="171">
        <f>'Open Int.'!O63</f>
        <v>0.9989100817438692</v>
      </c>
      <c r="J63" s="185">
        <f>IF(Volume!D63=0,0,Volume!F63/Volume!D63)</f>
        <v>0</v>
      </c>
      <c r="K63" s="187">
        <f>IF('Open Int.'!E63=0,0,'Open Int.'!H63/'Open Int.'!E63)</f>
        <v>0</v>
      </c>
    </row>
    <row r="64" spans="1:11" ht="15">
      <c r="A64" s="201" t="s">
        <v>89</v>
      </c>
      <c r="B64" s="287">
        <f>Margins!B64</f>
        <v>750</v>
      </c>
      <c r="C64" s="287">
        <f>Volume!J64</f>
        <v>315.75</v>
      </c>
      <c r="D64" s="182">
        <f>Volume!M64</f>
        <v>5.039920159680631</v>
      </c>
      <c r="E64" s="175">
        <f>Volume!C64*100</f>
        <v>83</v>
      </c>
      <c r="F64" s="347">
        <f>'Open Int.'!D64*100</f>
        <v>16</v>
      </c>
      <c r="G64" s="176">
        <f>'Open Int.'!R64</f>
        <v>102.84766875</v>
      </c>
      <c r="H64" s="176">
        <f>'Open Int.'!Z64</f>
        <v>18.93517874999999</v>
      </c>
      <c r="I64" s="171">
        <f>'Open Int.'!O64</f>
        <v>0.992862076905365</v>
      </c>
      <c r="J64" s="185">
        <f>IF(Volume!D64=0,0,Volume!F64/Volume!D64)</f>
        <v>0.013333333333333334</v>
      </c>
      <c r="K64" s="187">
        <f>IF('Open Int.'!E64=0,0,'Open Int.'!H64/'Open Int.'!E64)</f>
        <v>0.011363636363636364</v>
      </c>
    </row>
    <row r="65" spans="1:11" ht="15">
      <c r="A65" s="201" t="s">
        <v>287</v>
      </c>
      <c r="B65" s="287">
        <f>Margins!B65</f>
        <v>2000</v>
      </c>
      <c r="C65" s="287">
        <f>Volume!J65</f>
        <v>182.6</v>
      </c>
      <c r="D65" s="182">
        <f>Volume!M65</f>
        <v>-0.3003003003003065</v>
      </c>
      <c r="E65" s="175">
        <f>Volume!C65*100</f>
        <v>-40</v>
      </c>
      <c r="F65" s="347">
        <f>'Open Int.'!D65*100</f>
        <v>1</v>
      </c>
      <c r="G65" s="176">
        <f>'Open Int.'!R65</f>
        <v>32.42976</v>
      </c>
      <c r="H65" s="176">
        <f>'Open Int.'!Z65</f>
        <v>0.2686199999999985</v>
      </c>
      <c r="I65" s="171">
        <f>'Open Int.'!O65</f>
        <v>0.9966216216216216</v>
      </c>
      <c r="J65" s="185">
        <f>IF(Volume!D65=0,0,Volume!F65/Volume!D65)</f>
        <v>0</v>
      </c>
      <c r="K65" s="187">
        <f>IF('Open Int.'!E65=0,0,'Open Int.'!H65/'Open Int.'!E65)</f>
        <v>0</v>
      </c>
    </row>
    <row r="66" spans="1:11" ht="15">
      <c r="A66" s="201" t="s">
        <v>421</v>
      </c>
      <c r="B66" s="287">
        <f>Margins!B66</f>
        <v>350</v>
      </c>
      <c r="C66" s="287">
        <f>Volume!J66</f>
        <v>601.3</v>
      </c>
      <c r="D66" s="182">
        <f>Volume!M66</f>
        <v>-0.9390444810543732</v>
      </c>
      <c r="E66" s="175">
        <f>Volume!C66*100</f>
        <v>-11</v>
      </c>
      <c r="F66" s="347">
        <f>'Open Int.'!D66*100</f>
        <v>16</v>
      </c>
      <c r="G66" s="176">
        <f>'Open Int.'!R66</f>
        <v>39.312994</v>
      </c>
      <c r="H66" s="176">
        <f>'Open Int.'!Z66</f>
        <v>5.044809000000001</v>
      </c>
      <c r="I66" s="171">
        <f>'Open Int.'!O66</f>
        <v>0.9994646680942184</v>
      </c>
      <c r="J66" s="185">
        <f>IF(Volume!D66=0,0,Volume!F66/Volume!D66)</f>
        <v>0</v>
      </c>
      <c r="K66" s="187">
        <f>IF('Open Int.'!E66=0,0,'Open Int.'!H66/'Open Int.'!E66)</f>
        <v>0</v>
      </c>
    </row>
    <row r="67" spans="1:11" ht="15">
      <c r="A67" s="201" t="s">
        <v>271</v>
      </c>
      <c r="B67" s="287">
        <f>Margins!B67</f>
        <v>1200</v>
      </c>
      <c r="C67" s="287">
        <f>Volume!J67</f>
        <v>292.15</v>
      </c>
      <c r="D67" s="182">
        <f>Volume!M67</f>
        <v>2.36510161177295</v>
      </c>
      <c r="E67" s="175">
        <f>Volume!C67*100</f>
        <v>-51</v>
      </c>
      <c r="F67" s="347">
        <f>'Open Int.'!D67*100</f>
        <v>13</v>
      </c>
      <c r="G67" s="176">
        <f>'Open Int.'!R67</f>
        <v>45.855864</v>
      </c>
      <c r="H67" s="176">
        <f>'Open Int.'!Z67</f>
        <v>6.196680000000001</v>
      </c>
      <c r="I67" s="171">
        <f>'Open Int.'!O67</f>
        <v>0.9908256880733946</v>
      </c>
      <c r="J67" s="185">
        <f>IF(Volume!D67=0,0,Volume!F67/Volume!D67)</f>
        <v>0.5</v>
      </c>
      <c r="K67" s="187">
        <f>IF('Open Int.'!E67=0,0,'Open Int.'!H67/'Open Int.'!E67)</f>
        <v>0.3333333333333333</v>
      </c>
    </row>
    <row r="68" spans="1:11" ht="15">
      <c r="A68" s="201" t="s">
        <v>221</v>
      </c>
      <c r="B68" s="287">
        <f>Margins!B68</f>
        <v>300</v>
      </c>
      <c r="C68" s="287">
        <f>Volume!J68</f>
        <v>1299.95</v>
      </c>
      <c r="D68" s="182">
        <f>Volume!M68</f>
        <v>3.1338014201277318</v>
      </c>
      <c r="E68" s="175">
        <f>Volume!C68*100</f>
        <v>-12</v>
      </c>
      <c r="F68" s="347">
        <f>'Open Int.'!D68*100</f>
        <v>8</v>
      </c>
      <c r="G68" s="176">
        <f>'Open Int.'!R68</f>
        <v>64.6985115</v>
      </c>
      <c r="H68" s="176">
        <f>'Open Int.'!Z68</f>
        <v>6.541348499999998</v>
      </c>
      <c r="I68" s="171">
        <f>'Open Int.'!O68</f>
        <v>1</v>
      </c>
      <c r="J68" s="185">
        <f>IF(Volume!D68=0,0,Volume!F68/Volume!D68)</f>
        <v>0</v>
      </c>
      <c r="K68" s="187">
        <f>IF('Open Int.'!E68=0,0,'Open Int.'!H68/'Open Int.'!E68)</f>
        <v>0</v>
      </c>
    </row>
    <row r="69" spans="1:11" ht="15">
      <c r="A69" s="201" t="s">
        <v>233</v>
      </c>
      <c r="B69" s="287">
        <f>Margins!B69</f>
        <v>1000</v>
      </c>
      <c r="C69" s="287">
        <f>Volume!J69</f>
        <v>500</v>
      </c>
      <c r="D69" s="182">
        <f>Volume!M69</f>
        <v>0.8471157724889045</v>
      </c>
      <c r="E69" s="175">
        <f>Volume!C69*100</f>
        <v>22</v>
      </c>
      <c r="F69" s="347">
        <f>'Open Int.'!D69*100</f>
        <v>6</v>
      </c>
      <c r="G69" s="176">
        <f>'Open Int.'!R69</f>
        <v>173.2</v>
      </c>
      <c r="H69" s="176">
        <f>'Open Int.'!Z69</f>
        <v>11.668359999999979</v>
      </c>
      <c r="I69" s="171">
        <f>'Open Int.'!O69</f>
        <v>0.999133949191686</v>
      </c>
      <c r="J69" s="185">
        <f>IF(Volume!D69=0,0,Volume!F69/Volume!D69)</f>
        <v>0</v>
      </c>
      <c r="K69" s="187">
        <f>IF('Open Int.'!E69=0,0,'Open Int.'!H69/'Open Int.'!E69)</f>
        <v>0</v>
      </c>
    </row>
    <row r="70" spans="1:11" ht="15">
      <c r="A70" s="201" t="s">
        <v>166</v>
      </c>
      <c r="B70" s="287">
        <f>Margins!B70</f>
        <v>2950</v>
      </c>
      <c r="C70" s="287">
        <f>Volume!J70</f>
        <v>111.85</v>
      </c>
      <c r="D70" s="182">
        <f>Volume!M70</f>
        <v>4.532710280373826</v>
      </c>
      <c r="E70" s="175">
        <f>Volume!C70*100</f>
        <v>125</v>
      </c>
      <c r="F70" s="347">
        <f>'Open Int.'!D70*100</f>
        <v>10</v>
      </c>
      <c r="G70" s="176">
        <f>'Open Int.'!R70</f>
        <v>44.37928375</v>
      </c>
      <c r="H70" s="176">
        <f>'Open Int.'!Z70</f>
        <v>6.532848749999999</v>
      </c>
      <c r="I70" s="171">
        <f>'Open Int.'!O70</f>
        <v>0.9977695167286246</v>
      </c>
      <c r="J70" s="185">
        <f>IF(Volume!D70=0,0,Volume!F70/Volume!D70)</f>
        <v>0.18421052631578946</v>
      </c>
      <c r="K70" s="187">
        <f>IF('Open Int.'!E70=0,0,'Open Int.'!H70/'Open Int.'!E70)</f>
        <v>0.2916666666666667</v>
      </c>
    </row>
    <row r="71" spans="1:11" ht="15">
      <c r="A71" s="201" t="s">
        <v>222</v>
      </c>
      <c r="B71" s="287">
        <f>Margins!B71</f>
        <v>88</v>
      </c>
      <c r="C71" s="287">
        <f>Volume!J71</f>
        <v>2518.85</v>
      </c>
      <c r="D71" s="182">
        <f>Volume!M71</f>
        <v>1.0044911380222843</v>
      </c>
      <c r="E71" s="175">
        <f>Volume!C71*100</f>
        <v>-53</v>
      </c>
      <c r="F71" s="347">
        <f>'Open Int.'!D71*100</f>
        <v>2</v>
      </c>
      <c r="G71" s="176">
        <f>'Open Int.'!R71</f>
        <v>141.10799208</v>
      </c>
      <c r="H71" s="176">
        <f>'Open Int.'!Z71</f>
        <v>4.2562282399999845</v>
      </c>
      <c r="I71" s="171">
        <f>'Open Int.'!O71</f>
        <v>1</v>
      </c>
      <c r="J71" s="185">
        <f>IF(Volume!D71=0,0,Volume!F71/Volume!D71)</f>
        <v>0</v>
      </c>
      <c r="K71" s="187">
        <f>IF('Open Int.'!E71=0,0,'Open Int.'!H71/'Open Int.'!E71)</f>
        <v>0</v>
      </c>
    </row>
    <row r="72" spans="1:11" ht="15">
      <c r="A72" s="201" t="s">
        <v>288</v>
      </c>
      <c r="B72" s="287">
        <f>Margins!B72</f>
        <v>1500</v>
      </c>
      <c r="C72" s="287">
        <f>Volume!J72</f>
        <v>210.95</v>
      </c>
      <c r="D72" s="182">
        <f>Volume!M72</f>
        <v>8.541291484435295</v>
      </c>
      <c r="E72" s="175">
        <f>Volume!C72*100</f>
        <v>515</v>
      </c>
      <c r="F72" s="347">
        <f>'Open Int.'!D72*100</f>
        <v>9</v>
      </c>
      <c r="G72" s="176">
        <f>'Open Int.'!R72</f>
        <v>162.5475225</v>
      </c>
      <c r="H72" s="176">
        <f>'Open Int.'!Z72</f>
        <v>29.23314000000002</v>
      </c>
      <c r="I72" s="171">
        <f>'Open Int.'!O72</f>
        <v>0.9964960093439751</v>
      </c>
      <c r="J72" s="185">
        <f>IF(Volume!D72=0,0,Volume!F72/Volume!D72)</f>
        <v>0.042606516290726815</v>
      </c>
      <c r="K72" s="187">
        <f>IF('Open Int.'!E72=0,0,'Open Int.'!H72/'Open Int.'!E72)</f>
        <v>0.06726457399103139</v>
      </c>
    </row>
    <row r="73" spans="1:11" ht="15">
      <c r="A73" s="201" t="s">
        <v>289</v>
      </c>
      <c r="B73" s="287">
        <f>Margins!B73</f>
        <v>1400</v>
      </c>
      <c r="C73" s="287">
        <f>Volume!J73</f>
        <v>153.95</v>
      </c>
      <c r="D73" s="182">
        <f>Volume!M73</f>
        <v>2.1905077995353355</v>
      </c>
      <c r="E73" s="175">
        <f>Volume!C73*100</f>
        <v>105</v>
      </c>
      <c r="F73" s="347">
        <f>'Open Int.'!D73*100</f>
        <v>17</v>
      </c>
      <c r="G73" s="176">
        <f>'Open Int.'!R73</f>
        <v>44.14054399999999</v>
      </c>
      <c r="H73" s="176">
        <f>'Open Int.'!Z73</f>
        <v>7.357839999999989</v>
      </c>
      <c r="I73" s="171">
        <f>'Open Int.'!O73</f>
        <v>0.99853515625</v>
      </c>
      <c r="J73" s="185">
        <f>IF(Volume!D73=0,0,Volume!F73/Volume!D73)</f>
        <v>0</v>
      </c>
      <c r="K73" s="187">
        <f>IF('Open Int.'!E73=0,0,'Open Int.'!H73/'Open Int.'!E73)</f>
        <v>0</v>
      </c>
    </row>
    <row r="74" spans="1:11" ht="15">
      <c r="A74" s="201" t="s">
        <v>195</v>
      </c>
      <c r="B74" s="287">
        <f>Margins!B74</f>
        <v>2062</v>
      </c>
      <c r="C74" s="287">
        <f>Volume!J74</f>
        <v>114.8</v>
      </c>
      <c r="D74" s="182">
        <f>Volume!M74</f>
        <v>-0.3904555314533647</v>
      </c>
      <c r="E74" s="175">
        <f>Volume!C74*100</f>
        <v>-51</v>
      </c>
      <c r="F74" s="347">
        <f>'Open Int.'!D74*100</f>
        <v>1</v>
      </c>
      <c r="G74" s="176">
        <f>'Open Int.'!R74</f>
        <v>212.38303072</v>
      </c>
      <c r="H74" s="176">
        <f>'Open Int.'!Z74</f>
        <v>3.801575369999995</v>
      </c>
      <c r="I74" s="171">
        <f>'Open Int.'!O74</f>
        <v>0.9993312527864467</v>
      </c>
      <c r="J74" s="185">
        <f>IF(Volume!D74=0,0,Volume!F74/Volume!D74)</f>
        <v>0.034482758620689655</v>
      </c>
      <c r="K74" s="187">
        <f>IF('Open Int.'!E74=0,0,'Open Int.'!H74/'Open Int.'!E74)</f>
        <v>0.048484848484848485</v>
      </c>
    </row>
    <row r="75" spans="1:11" ht="15">
      <c r="A75" s="201" t="s">
        <v>290</v>
      </c>
      <c r="B75" s="287">
        <f>Margins!B75</f>
        <v>1400</v>
      </c>
      <c r="C75" s="287">
        <f>Volume!J75</f>
        <v>98.4</v>
      </c>
      <c r="D75" s="182">
        <f>Volume!M75</f>
        <v>0.15267175572519662</v>
      </c>
      <c r="E75" s="175">
        <f>Volume!C75*100</f>
        <v>-30</v>
      </c>
      <c r="F75" s="347">
        <f>'Open Int.'!D75*100</f>
        <v>2</v>
      </c>
      <c r="G75" s="176">
        <f>'Open Int.'!R75</f>
        <v>65.863056</v>
      </c>
      <c r="H75" s="176">
        <f>'Open Int.'!Z75</f>
        <v>1.8335309999999936</v>
      </c>
      <c r="I75" s="171">
        <f>'Open Int.'!O75</f>
        <v>0.9987450324199958</v>
      </c>
      <c r="J75" s="185">
        <f>IF(Volume!D75=0,0,Volume!F75/Volume!D75)</f>
        <v>0.02857142857142857</v>
      </c>
      <c r="K75" s="187">
        <f>IF('Open Int.'!E75=0,0,'Open Int.'!H75/'Open Int.'!E75)</f>
        <v>0.031496062992125984</v>
      </c>
    </row>
    <row r="76" spans="1:11" ht="15">
      <c r="A76" s="201" t="s">
        <v>197</v>
      </c>
      <c r="B76" s="287">
        <f>Margins!B76</f>
        <v>650</v>
      </c>
      <c r="C76" s="287">
        <f>Volume!J76</f>
        <v>345.15</v>
      </c>
      <c r="D76" s="182">
        <f>Volume!M76</f>
        <v>0.3343023255813887</v>
      </c>
      <c r="E76" s="175">
        <f>Volume!C76*100</f>
        <v>-30</v>
      </c>
      <c r="F76" s="347">
        <f>'Open Int.'!D76*100</f>
        <v>4</v>
      </c>
      <c r="G76" s="176">
        <f>'Open Int.'!R76</f>
        <v>95.90855624999999</v>
      </c>
      <c r="H76" s="176">
        <f>'Open Int.'!Z76</f>
        <v>4.232556249999988</v>
      </c>
      <c r="I76" s="171">
        <f>'Open Int.'!O76</f>
        <v>0.99953216374269</v>
      </c>
      <c r="J76" s="185">
        <f>IF(Volume!D76=0,0,Volume!F76/Volume!D76)</f>
        <v>0</v>
      </c>
      <c r="K76" s="187">
        <f>IF('Open Int.'!E76=0,0,'Open Int.'!H76/'Open Int.'!E76)</f>
        <v>0</v>
      </c>
    </row>
    <row r="77" spans="1:11" ht="15">
      <c r="A77" s="201" t="s">
        <v>4</v>
      </c>
      <c r="B77" s="287">
        <f>Margins!B77</f>
        <v>150</v>
      </c>
      <c r="C77" s="287">
        <f>Volume!J77</f>
        <v>1863.4</v>
      </c>
      <c r="D77" s="182">
        <f>Volume!M77</f>
        <v>1.9755924040934787</v>
      </c>
      <c r="E77" s="175">
        <f>Volume!C77*100</f>
        <v>-54</v>
      </c>
      <c r="F77" s="347">
        <f>'Open Int.'!D77*100</f>
        <v>1</v>
      </c>
      <c r="G77" s="176">
        <f>'Open Int.'!R77</f>
        <v>156.581502</v>
      </c>
      <c r="H77" s="176">
        <f>'Open Int.'!Z77</f>
        <v>4.075043999999991</v>
      </c>
      <c r="I77" s="171">
        <f>'Open Int.'!O77</f>
        <v>0.9994644769725098</v>
      </c>
      <c r="J77" s="185">
        <f>IF(Volume!D77=0,0,Volume!F77/Volume!D77)</f>
        <v>0</v>
      </c>
      <c r="K77" s="187">
        <f>IF('Open Int.'!E77=0,0,'Open Int.'!H77/'Open Int.'!E77)</f>
        <v>0</v>
      </c>
    </row>
    <row r="78" spans="1:11" ht="15">
      <c r="A78" s="201" t="s">
        <v>79</v>
      </c>
      <c r="B78" s="287">
        <f>Margins!B78</f>
        <v>200</v>
      </c>
      <c r="C78" s="287">
        <f>Volume!J78</f>
        <v>1153.45</v>
      </c>
      <c r="D78" s="182">
        <f>Volume!M78</f>
        <v>4.474435034645179</v>
      </c>
      <c r="E78" s="175">
        <f>Volume!C78*100</f>
        <v>-40</v>
      </c>
      <c r="F78" s="347">
        <f>'Open Int.'!D78*100</f>
        <v>2</v>
      </c>
      <c r="G78" s="176">
        <f>'Open Int.'!R78</f>
        <v>162.498036</v>
      </c>
      <c r="H78" s="176">
        <f>'Open Int.'!Z78</f>
        <v>10.094974000000008</v>
      </c>
      <c r="I78" s="171">
        <f>'Open Int.'!O78</f>
        <v>0.999290176036343</v>
      </c>
      <c r="J78" s="185">
        <f>IF(Volume!D78=0,0,Volume!F78/Volume!D78)</f>
        <v>0</v>
      </c>
      <c r="K78" s="187">
        <f>IF('Open Int.'!E78=0,0,'Open Int.'!H78/'Open Int.'!E78)</f>
        <v>0</v>
      </c>
    </row>
    <row r="79" spans="1:11" ht="15">
      <c r="A79" s="201" t="s">
        <v>196</v>
      </c>
      <c r="B79" s="287">
        <f>Margins!B79</f>
        <v>400</v>
      </c>
      <c r="C79" s="287">
        <f>Volume!J79</f>
        <v>716.65</v>
      </c>
      <c r="D79" s="182">
        <f>Volume!M79</f>
        <v>2.7823592685550342</v>
      </c>
      <c r="E79" s="175">
        <f>Volume!C79*100</f>
        <v>-36</v>
      </c>
      <c r="F79" s="347">
        <f>'Open Int.'!D79*100</f>
        <v>13</v>
      </c>
      <c r="G79" s="176">
        <f>'Open Int.'!R79</f>
        <v>96.403758</v>
      </c>
      <c r="H79" s="176">
        <f>'Open Int.'!Z79</f>
        <v>13.765687999999997</v>
      </c>
      <c r="I79" s="171">
        <f>'Open Int.'!O79</f>
        <v>0.9925661611656259</v>
      </c>
      <c r="J79" s="185">
        <f>IF(Volume!D79=0,0,Volume!F79/Volume!D79)</f>
        <v>0.5</v>
      </c>
      <c r="K79" s="187">
        <f>IF('Open Int.'!E79=0,0,'Open Int.'!H79/'Open Int.'!E79)</f>
        <v>0.5</v>
      </c>
    </row>
    <row r="80" spans="1:11" ht="15">
      <c r="A80" s="201" t="s">
        <v>5</v>
      </c>
      <c r="B80" s="287">
        <f>Margins!B80</f>
        <v>1595</v>
      </c>
      <c r="C80" s="287">
        <f>Volume!J80</f>
        <v>140.95</v>
      </c>
      <c r="D80" s="182">
        <f>Volume!M80</f>
        <v>0.4991087344028439</v>
      </c>
      <c r="E80" s="175">
        <f>Volume!C80*100</f>
        <v>-55.00000000000001</v>
      </c>
      <c r="F80" s="347">
        <f>'Open Int.'!D80*100</f>
        <v>3</v>
      </c>
      <c r="G80" s="176">
        <f>'Open Int.'!R80</f>
        <v>416.78499197499997</v>
      </c>
      <c r="H80" s="176">
        <f>'Open Int.'!Z80</f>
        <v>20.278957599999956</v>
      </c>
      <c r="I80" s="171">
        <f>'Open Int.'!O80</f>
        <v>0.998597551108474</v>
      </c>
      <c r="J80" s="185">
        <f>IF(Volume!D80=0,0,Volume!F80/Volume!D80)</f>
        <v>0.1895910780669145</v>
      </c>
      <c r="K80" s="187">
        <f>IF('Open Int.'!E80=0,0,'Open Int.'!H80/'Open Int.'!E80)</f>
        <v>0.1640625</v>
      </c>
    </row>
    <row r="81" spans="1:11" ht="15">
      <c r="A81" s="201" t="s">
        <v>198</v>
      </c>
      <c r="B81" s="287">
        <f>Margins!B81</f>
        <v>1000</v>
      </c>
      <c r="C81" s="287">
        <f>Volume!J81</f>
        <v>201.55</v>
      </c>
      <c r="D81" s="182">
        <f>Volume!M81</f>
        <v>1.4853977844914485</v>
      </c>
      <c r="E81" s="175">
        <f>Volume!C81*100</f>
        <v>-44</v>
      </c>
      <c r="F81" s="347">
        <f>'Open Int.'!D81*100</f>
        <v>-1</v>
      </c>
      <c r="G81" s="176">
        <f>'Open Int.'!R81</f>
        <v>163.21519</v>
      </c>
      <c r="H81" s="176">
        <f>'Open Int.'!Z81</f>
        <v>4.096869999999996</v>
      </c>
      <c r="I81" s="171">
        <f>'Open Int.'!O81</f>
        <v>0.9992590763151395</v>
      </c>
      <c r="J81" s="185">
        <f>IF(Volume!D81=0,0,Volume!F81/Volume!D81)</f>
        <v>0.20918367346938777</v>
      </c>
      <c r="K81" s="187">
        <f>IF('Open Int.'!E81=0,0,'Open Int.'!H81/'Open Int.'!E81)</f>
        <v>0.11722488038277512</v>
      </c>
    </row>
    <row r="82" spans="1:11" ht="15">
      <c r="A82" s="201" t="s">
        <v>199</v>
      </c>
      <c r="B82" s="287">
        <f>Margins!B82</f>
        <v>1300</v>
      </c>
      <c r="C82" s="287">
        <f>Volume!J82</f>
        <v>295.8</v>
      </c>
      <c r="D82" s="182">
        <f>Volume!M82</f>
        <v>6.059519541054154</v>
      </c>
      <c r="E82" s="175">
        <f>Volume!C82*100</f>
        <v>-41</v>
      </c>
      <c r="F82" s="347">
        <f>'Open Int.'!D82*100</f>
        <v>-4</v>
      </c>
      <c r="G82" s="176">
        <f>'Open Int.'!R82</f>
        <v>101.403198</v>
      </c>
      <c r="H82" s="176">
        <f>'Open Int.'!Z82</f>
        <v>1.696448000000018</v>
      </c>
      <c r="I82" s="171">
        <f>'Open Int.'!O82</f>
        <v>1</v>
      </c>
      <c r="J82" s="185">
        <f>IF(Volume!D82=0,0,Volume!F82/Volume!D82)</f>
        <v>0.1111111111111111</v>
      </c>
      <c r="K82" s="187">
        <f>IF('Open Int.'!E82=0,0,'Open Int.'!H82/'Open Int.'!E82)</f>
        <v>0.03125</v>
      </c>
    </row>
    <row r="83" spans="1:11" ht="15">
      <c r="A83" s="201" t="s">
        <v>401</v>
      </c>
      <c r="B83" s="287">
        <f>Margins!B83</f>
        <v>250</v>
      </c>
      <c r="C83" s="287">
        <f>Volume!J83</f>
        <v>600.1</v>
      </c>
      <c r="D83" s="182">
        <f>Volume!M83</f>
        <v>7.419672424595014</v>
      </c>
      <c r="E83" s="175">
        <f>Volume!C83*100</f>
        <v>192</v>
      </c>
      <c r="F83" s="347">
        <f>'Open Int.'!D83*100</f>
        <v>55.00000000000001</v>
      </c>
      <c r="G83" s="176">
        <f>'Open Int.'!R83</f>
        <v>12.872145</v>
      </c>
      <c r="H83" s="176">
        <f>'Open Int.'!Z83</f>
        <v>5.14880875</v>
      </c>
      <c r="I83" s="171">
        <f>'Open Int.'!O83</f>
        <v>0.9976689976689976</v>
      </c>
      <c r="J83" s="185">
        <f>IF(Volume!D83=0,0,Volume!F83/Volume!D83)</f>
        <v>0</v>
      </c>
      <c r="K83" s="187">
        <f>IF('Open Int.'!E83=0,0,'Open Int.'!H83/'Open Int.'!E83)</f>
        <v>0</v>
      </c>
    </row>
    <row r="84" spans="1:11" ht="15">
      <c r="A84" s="201" t="s">
        <v>422</v>
      </c>
      <c r="B84" s="287">
        <f>Margins!B84</f>
        <v>3750</v>
      </c>
      <c r="C84" s="287">
        <f>Volume!J84</f>
        <v>58.05</v>
      </c>
      <c r="D84" s="182">
        <f>Volume!M84</f>
        <v>-0.42881646655231564</v>
      </c>
      <c r="E84" s="175">
        <f>Volume!C84*100</f>
        <v>-61</v>
      </c>
      <c r="F84" s="347">
        <f>'Open Int.'!D84*100</f>
        <v>3</v>
      </c>
      <c r="G84" s="176">
        <f>'Open Int.'!R84</f>
        <v>54.6831</v>
      </c>
      <c r="H84" s="176">
        <f>'Open Int.'!Z84</f>
        <v>2.016337500000006</v>
      </c>
      <c r="I84" s="171">
        <f>'Open Int.'!O84</f>
        <v>0.9880573248407644</v>
      </c>
      <c r="J84" s="185">
        <f>IF(Volume!D84=0,0,Volume!F84/Volume!D84)</f>
        <v>0.047619047619047616</v>
      </c>
      <c r="K84" s="187">
        <f>IF('Open Int.'!E84=0,0,'Open Int.'!H84/'Open Int.'!E84)</f>
        <v>0.024691358024691357</v>
      </c>
    </row>
    <row r="85" spans="1:11" ht="15">
      <c r="A85" s="201" t="s">
        <v>43</v>
      </c>
      <c r="B85" s="287">
        <f>Margins!B85</f>
        <v>150</v>
      </c>
      <c r="C85" s="287">
        <f>Volume!J85</f>
        <v>2247.15</v>
      </c>
      <c r="D85" s="182">
        <f>Volume!M85</f>
        <v>3.286374187024567</v>
      </c>
      <c r="E85" s="175">
        <f>Volume!C85*100</f>
        <v>-22</v>
      </c>
      <c r="F85" s="347">
        <f>'Open Int.'!D85*100</f>
        <v>1</v>
      </c>
      <c r="G85" s="176">
        <f>'Open Int.'!R85</f>
        <v>128.4246225</v>
      </c>
      <c r="H85" s="176">
        <f>'Open Int.'!Z85</f>
        <v>5.62005825</v>
      </c>
      <c r="I85" s="171">
        <f>'Open Int.'!O85</f>
        <v>1</v>
      </c>
      <c r="J85" s="185">
        <f>IF(Volume!D85=0,0,Volume!F85/Volume!D85)</f>
        <v>0</v>
      </c>
      <c r="K85" s="187">
        <f>IF('Open Int.'!E85=0,0,'Open Int.'!H85/'Open Int.'!E85)</f>
        <v>0</v>
      </c>
    </row>
    <row r="86" spans="1:11" ht="15">
      <c r="A86" s="201" t="s">
        <v>200</v>
      </c>
      <c r="B86" s="287">
        <f>Margins!B86</f>
        <v>350</v>
      </c>
      <c r="C86" s="287">
        <f>Volume!J86</f>
        <v>930.45</v>
      </c>
      <c r="D86" s="182">
        <f>Volume!M86</f>
        <v>1.8387785256936537</v>
      </c>
      <c r="E86" s="175">
        <f>Volume!C86*100</f>
        <v>-22</v>
      </c>
      <c r="F86" s="347">
        <f>'Open Int.'!D86*100</f>
        <v>6</v>
      </c>
      <c r="G86" s="176">
        <f>'Open Int.'!R86</f>
        <v>637.9630425</v>
      </c>
      <c r="H86" s="176">
        <f>'Open Int.'!Z86</f>
        <v>49.860242250000056</v>
      </c>
      <c r="I86" s="171">
        <f>'Open Int.'!O86</f>
        <v>0.9576824910668709</v>
      </c>
      <c r="J86" s="185">
        <f>IF(Volume!D86=0,0,Volume!F86/Volume!D86)</f>
        <v>0.08108108108108109</v>
      </c>
      <c r="K86" s="187">
        <f>IF('Open Int.'!E86=0,0,'Open Int.'!H86/'Open Int.'!E86)</f>
        <v>0.11363636363636363</v>
      </c>
    </row>
    <row r="87" spans="1:11" ht="15">
      <c r="A87" s="201" t="s">
        <v>141</v>
      </c>
      <c r="B87" s="287">
        <f>Margins!B87</f>
        <v>2400</v>
      </c>
      <c r="C87" s="287">
        <f>Volume!J87</f>
        <v>97.8</v>
      </c>
      <c r="D87" s="182">
        <f>Volume!M87</f>
        <v>5.672609400324149</v>
      </c>
      <c r="E87" s="175">
        <f>Volume!C87*100</f>
        <v>54</v>
      </c>
      <c r="F87" s="347">
        <f>'Open Int.'!D87*100</f>
        <v>8</v>
      </c>
      <c r="G87" s="176">
        <f>'Open Int.'!R87</f>
        <v>445.02912</v>
      </c>
      <c r="H87" s="176">
        <f>'Open Int.'!Z87</f>
        <v>67.15857599999998</v>
      </c>
      <c r="I87" s="171">
        <f>'Open Int.'!O87</f>
        <v>0.9975210970464135</v>
      </c>
      <c r="J87" s="185">
        <f>IF(Volume!D87=0,0,Volume!F87/Volume!D87)</f>
        <v>0.171</v>
      </c>
      <c r="K87" s="187">
        <f>IF('Open Int.'!E87=0,0,'Open Int.'!H87/'Open Int.'!E87)</f>
        <v>0.16274309109518936</v>
      </c>
    </row>
    <row r="88" spans="1:11" ht="15">
      <c r="A88" s="201" t="s">
        <v>398</v>
      </c>
      <c r="B88" s="287">
        <f>Margins!B88</f>
        <v>2700</v>
      </c>
      <c r="C88" s="287">
        <f>Volume!J88</f>
        <v>125</v>
      </c>
      <c r="D88" s="182">
        <f>Volume!M88</f>
        <v>1.7501017501017548</v>
      </c>
      <c r="E88" s="175">
        <f>Volume!C88*100</f>
        <v>7.000000000000001</v>
      </c>
      <c r="F88" s="347">
        <f>'Open Int.'!D88*100</f>
        <v>10</v>
      </c>
      <c r="G88" s="176">
        <f>'Open Int.'!R88</f>
        <v>451.60875</v>
      </c>
      <c r="H88" s="176">
        <f>'Open Int.'!Z88</f>
        <v>58.94820899999996</v>
      </c>
      <c r="I88" s="171">
        <f>'Open Int.'!O88</f>
        <v>0.9928256483073014</v>
      </c>
      <c r="J88" s="185">
        <f>IF(Volume!D88=0,0,Volume!F88/Volume!D88)</f>
        <v>0.12374581939799331</v>
      </c>
      <c r="K88" s="187">
        <f>IF('Open Int.'!E88=0,0,'Open Int.'!H88/'Open Int.'!E88)</f>
        <v>0.08695652173913043</v>
      </c>
    </row>
    <row r="89" spans="1:11" ht="15">
      <c r="A89" s="201" t="s">
        <v>184</v>
      </c>
      <c r="B89" s="287">
        <f>Margins!B89</f>
        <v>2950</v>
      </c>
      <c r="C89" s="287">
        <f>Volume!J89</f>
        <v>115.25</v>
      </c>
      <c r="D89" s="182">
        <f>Volume!M89</f>
        <v>1.991150442477876</v>
      </c>
      <c r="E89" s="175">
        <f>Volume!C89*100</f>
        <v>20</v>
      </c>
      <c r="F89" s="347">
        <f>'Open Int.'!D89*100</f>
        <v>8</v>
      </c>
      <c r="G89" s="176">
        <f>'Open Int.'!R89</f>
        <v>159.55613375</v>
      </c>
      <c r="H89" s="176">
        <f>'Open Int.'!Z89</f>
        <v>18.949103749999978</v>
      </c>
      <c r="I89" s="171">
        <f>'Open Int.'!O89</f>
        <v>0.997229916897507</v>
      </c>
      <c r="J89" s="185">
        <f>IF(Volume!D89=0,0,Volume!F89/Volume!D89)</f>
        <v>0.084070796460177</v>
      </c>
      <c r="K89" s="187">
        <f>IF('Open Int.'!E89=0,0,'Open Int.'!H89/'Open Int.'!E89)</f>
        <v>0.07633587786259542</v>
      </c>
    </row>
    <row r="90" spans="1:11" ht="15">
      <c r="A90" s="201" t="s">
        <v>175</v>
      </c>
      <c r="B90" s="287">
        <f>Margins!B90</f>
        <v>7875</v>
      </c>
      <c r="C90" s="287">
        <f>Volume!J90</f>
        <v>47.2</v>
      </c>
      <c r="D90" s="182">
        <f>Volume!M90</f>
        <v>-0.4219409282700332</v>
      </c>
      <c r="E90" s="175">
        <f>Volume!C90*100</f>
        <v>-15</v>
      </c>
      <c r="F90" s="347">
        <f>'Open Int.'!D90*100</f>
        <v>5</v>
      </c>
      <c r="G90" s="176">
        <f>'Open Int.'!R90</f>
        <v>429.79671</v>
      </c>
      <c r="H90" s="176">
        <f>'Open Int.'!Z90</f>
        <v>37.26071999999999</v>
      </c>
      <c r="I90" s="171">
        <f>'Open Int.'!O90</f>
        <v>0.9963677246389345</v>
      </c>
      <c r="J90" s="185">
        <f>IF(Volume!D90=0,0,Volume!F90/Volume!D90)</f>
        <v>0.10010764262648009</v>
      </c>
      <c r="K90" s="187">
        <f>IF('Open Int.'!E90=0,0,'Open Int.'!H90/'Open Int.'!E90)</f>
        <v>0.18287037037037038</v>
      </c>
    </row>
    <row r="91" spans="1:11" ht="15">
      <c r="A91" s="201" t="s">
        <v>142</v>
      </c>
      <c r="B91" s="287">
        <f>Margins!B91</f>
        <v>1750</v>
      </c>
      <c r="C91" s="287">
        <f>Volume!J91</f>
        <v>148.9</v>
      </c>
      <c r="D91" s="182">
        <f>Volume!M91</f>
        <v>2.407152682255846</v>
      </c>
      <c r="E91" s="175">
        <f>Volume!C91*100</f>
        <v>51</v>
      </c>
      <c r="F91" s="347">
        <f>'Open Int.'!D91*100</f>
        <v>9</v>
      </c>
      <c r="G91" s="176">
        <f>'Open Int.'!R91</f>
        <v>152.957525</v>
      </c>
      <c r="H91" s="176">
        <f>'Open Int.'!Z91</f>
        <v>16.597769999999997</v>
      </c>
      <c r="I91" s="171">
        <f>'Open Int.'!O91</f>
        <v>0.9988074957410562</v>
      </c>
      <c r="J91" s="185">
        <f>IF(Volume!D91=0,0,Volume!F91/Volume!D91)</f>
        <v>0</v>
      </c>
      <c r="K91" s="187">
        <f>IF('Open Int.'!E91=0,0,'Open Int.'!H91/'Open Int.'!E91)</f>
        <v>0</v>
      </c>
    </row>
    <row r="92" spans="1:11" ht="15">
      <c r="A92" s="201" t="s">
        <v>176</v>
      </c>
      <c r="B92" s="287">
        <f>Margins!B92</f>
        <v>1450</v>
      </c>
      <c r="C92" s="287">
        <f>Volume!J92</f>
        <v>181.25</v>
      </c>
      <c r="D92" s="182">
        <f>Volume!M92</f>
        <v>-0.7393209200438084</v>
      </c>
      <c r="E92" s="175">
        <f>Volume!C92*100</f>
        <v>-66</v>
      </c>
      <c r="F92" s="347">
        <f>'Open Int.'!D92*100</f>
        <v>-1</v>
      </c>
      <c r="G92" s="176">
        <f>'Open Int.'!R92</f>
        <v>179.10671875</v>
      </c>
      <c r="H92" s="176">
        <f>'Open Int.'!Z92</f>
        <v>-1.4399442499999964</v>
      </c>
      <c r="I92" s="171">
        <f>'Open Int.'!O92</f>
        <v>0.9995597945707997</v>
      </c>
      <c r="J92" s="185">
        <f>IF(Volume!D92=0,0,Volume!F92/Volume!D92)</f>
        <v>0.1</v>
      </c>
      <c r="K92" s="187">
        <f>IF('Open Int.'!E92=0,0,'Open Int.'!H92/'Open Int.'!E92)</f>
        <v>0.056910569105691054</v>
      </c>
    </row>
    <row r="93" spans="1:11" ht="15">
      <c r="A93" s="201" t="s">
        <v>423</v>
      </c>
      <c r="B93" s="287">
        <f>Margins!B93</f>
        <v>500</v>
      </c>
      <c r="C93" s="287">
        <f>Volume!J93</f>
        <v>637.95</v>
      </c>
      <c r="D93" s="182">
        <f>Volume!M93</f>
        <v>2.4983933161953837</v>
      </c>
      <c r="E93" s="175">
        <f>Volume!C93*100</f>
        <v>-32</v>
      </c>
      <c r="F93" s="347">
        <f>'Open Int.'!D93*100</f>
        <v>8</v>
      </c>
      <c r="G93" s="176">
        <f>'Open Int.'!R93</f>
        <v>70.8443475</v>
      </c>
      <c r="H93" s="176">
        <f>'Open Int.'!Z93</f>
        <v>6.986107499999996</v>
      </c>
      <c r="I93" s="171">
        <f>'Open Int.'!O93</f>
        <v>0.9963980189104007</v>
      </c>
      <c r="J93" s="185">
        <f>IF(Volume!D93=0,0,Volume!F93/Volume!D93)</f>
        <v>0</v>
      </c>
      <c r="K93" s="187">
        <f>IF('Open Int.'!E93=0,0,'Open Int.'!H93/'Open Int.'!E93)</f>
        <v>0</v>
      </c>
    </row>
    <row r="94" spans="1:11" ht="15">
      <c r="A94" s="201" t="s">
        <v>397</v>
      </c>
      <c r="B94" s="287">
        <f>Margins!B94</f>
        <v>2200</v>
      </c>
      <c r="C94" s="287">
        <f>Volume!J94</f>
        <v>128.45</v>
      </c>
      <c r="D94" s="182">
        <f>Volume!M94</f>
        <v>0.4692999608916655</v>
      </c>
      <c r="E94" s="175">
        <f>Volume!C94*100</f>
        <v>-10</v>
      </c>
      <c r="F94" s="347">
        <f>'Open Int.'!D94*100</f>
        <v>8</v>
      </c>
      <c r="G94" s="176">
        <f>'Open Int.'!R94</f>
        <v>19.018306999999997</v>
      </c>
      <c r="H94" s="176">
        <f>'Open Int.'!Z94</f>
        <v>1.4389319999999977</v>
      </c>
      <c r="I94" s="171">
        <f>'Open Int.'!O94</f>
        <v>0.9985141158989599</v>
      </c>
      <c r="J94" s="185">
        <f>IF(Volume!D94=0,0,Volume!F94/Volume!D94)</f>
        <v>0</v>
      </c>
      <c r="K94" s="187">
        <f>IF('Open Int.'!E94=0,0,'Open Int.'!H94/'Open Int.'!E94)</f>
        <v>0</v>
      </c>
    </row>
    <row r="95" spans="1:11" ht="15">
      <c r="A95" s="201" t="s">
        <v>167</v>
      </c>
      <c r="B95" s="287">
        <f>Margins!B95</f>
        <v>3850</v>
      </c>
      <c r="C95" s="287">
        <f>Volume!J95</f>
        <v>45.9</v>
      </c>
      <c r="D95" s="182">
        <f>Volume!M95</f>
        <v>-0.5417118093174431</v>
      </c>
      <c r="E95" s="175">
        <f>Volume!C95*100</f>
        <v>-69</v>
      </c>
      <c r="F95" s="347">
        <f>'Open Int.'!D95*100</f>
        <v>0</v>
      </c>
      <c r="G95" s="176">
        <f>'Open Int.'!R95</f>
        <v>53.933418</v>
      </c>
      <c r="H95" s="176">
        <f>'Open Int.'!Z95</f>
        <v>0.25704525000000444</v>
      </c>
      <c r="I95" s="171">
        <f>'Open Int.'!O95</f>
        <v>1</v>
      </c>
      <c r="J95" s="185">
        <f>IF(Volume!D95=0,0,Volume!F95/Volume!D95)</f>
        <v>0</v>
      </c>
      <c r="K95" s="187">
        <f>IF('Open Int.'!E95=0,0,'Open Int.'!H95/'Open Int.'!E95)</f>
        <v>0.010869565217391304</v>
      </c>
    </row>
    <row r="96" spans="1:11" ht="15">
      <c r="A96" s="201" t="s">
        <v>201</v>
      </c>
      <c r="B96" s="287">
        <f>Margins!B96</f>
        <v>100</v>
      </c>
      <c r="C96" s="287">
        <f>Volume!J96</f>
        <v>1938.55</v>
      </c>
      <c r="D96" s="182">
        <f>Volume!M96</f>
        <v>1.6997612989533804</v>
      </c>
      <c r="E96" s="175">
        <f>Volume!C96*100</f>
        <v>-32</v>
      </c>
      <c r="F96" s="347">
        <f>'Open Int.'!D96*100</f>
        <v>1</v>
      </c>
      <c r="G96" s="176">
        <f>'Open Int.'!R96</f>
        <v>1414.6568625</v>
      </c>
      <c r="H96" s="176">
        <f>'Open Int.'!Z96</f>
        <v>69.01026999999999</v>
      </c>
      <c r="I96" s="171">
        <f>'Open Int.'!O96</f>
        <v>0.9761973278520041</v>
      </c>
      <c r="J96" s="185">
        <f>IF(Volume!D96=0,0,Volume!F96/Volume!D96)</f>
        <v>0.18204868154158216</v>
      </c>
      <c r="K96" s="187">
        <f>IF('Open Int.'!E96=0,0,'Open Int.'!H96/'Open Int.'!E96)</f>
        <v>0.17009132420091325</v>
      </c>
    </row>
    <row r="97" spans="1:11" ht="15">
      <c r="A97" s="201" t="s">
        <v>143</v>
      </c>
      <c r="B97" s="287">
        <f>Margins!B97</f>
        <v>2950</v>
      </c>
      <c r="C97" s="287">
        <f>Volume!J97</f>
        <v>114.75</v>
      </c>
      <c r="D97" s="182">
        <f>Volume!M97</f>
        <v>0.8791208791208791</v>
      </c>
      <c r="E97" s="175">
        <f>Volume!C97*100</f>
        <v>-7.000000000000001</v>
      </c>
      <c r="F97" s="347">
        <f>'Open Int.'!D97*100</f>
        <v>5</v>
      </c>
      <c r="G97" s="176">
        <f>'Open Int.'!R97</f>
        <v>23.39121375</v>
      </c>
      <c r="H97" s="176">
        <f>'Open Int.'!Z97</f>
        <v>1.3447575</v>
      </c>
      <c r="I97" s="171">
        <f>'Open Int.'!O97</f>
        <v>0.9985528219971056</v>
      </c>
      <c r="J97" s="185">
        <f>IF(Volume!D97=0,0,Volume!F97/Volume!D97)</f>
        <v>0</v>
      </c>
      <c r="K97" s="187">
        <f>IF('Open Int.'!E97=0,0,'Open Int.'!H97/'Open Int.'!E97)</f>
        <v>0</v>
      </c>
    </row>
    <row r="98" spans="1:11" ht="15">
      <c r="A98" s="201" t="s">
        <v>90</v>
      </c>
      <c r="B98" s="287">
        <f>Margins!B98</f>
        <v>600</v>
      </c>
      <c r="C98" s="287">
        <f>Volume!J98</f>
        <v>465.9</v>
      </c>
      <c r="D98" s="182">
        <f>Volume!M98</f>
        <v>-0.766773162939302</v>
      </c>
      <c r="E98" s="175">
        <f>Volume!C98*100</f>
        <v>-63</v>
      </c>
      <c r="F98" s="347">
        <f>'Open Int.'!D98*100</f>
        <v>3</v>
      </c>
      <c r="G98" s="176">
        <f>'Open Int.'!R98</f>
        <v>82.827702</v>
      </c>
      <c r="H98" s="176">
        <f>'Open Int.'!Z98</f>
        <v>1.6981020000000058</v>
      </c>
      <c r="I98" s="171">
        <f>'Open Int.'!O98</f>
        <v>0.9979750253121836</v>
      </c>
      <c r="J98" s="185">
        <f>IF(Volume!D98=0,0,Volume!F98/Volume!D98)</f>
        <v>0</v>
      </c>
      <c r="K98" s="187">
        <f>IF('Open Int.'!E98=0,0,'Open Int.'!H98/'Open Int.'!E98)</f>
        <v>0</v>
      </c>
    </row>
    <row r="99" spans="1:11" ht="15">
      <c r="A99" s="201" t="s">
        <v>35</v>
      </c>
      <c r="B99" s="287">
        <f>Margins!B99</f>
        <v>1100</v>
      </c>
      <c r="C99" s="287">
        <f>Volume!J99</f>
        <v>349.7</v>
      </c>
      <c r="D99" s="182">
        <f>Volume!M99</f>
        <v>-0.9769219878238677</v>
      </c>
      <c r="E99" s="175">
        <f>Volume!C99*100</f>
        <v>-65</v>
      </c>
      <c r="F99" s="347">
        <f>'Open Int.'!D99*100</f>
        <v>0</v>
      </c>
      <c r="G99" s="176">
        <f>'Open Int.'!R99</f>
        <v>50.968775</v>
      </c>
      <c r="H99" s="176">
        <f>'Open Int.'!Z99</f>
        <v>-0.619376999999993</v>
      </c>
      <c r="I99" s="171">
        <f>'Open Int.'!O99</f>
        <v>0.999245283018868</v>
      </c>
      <c r="J99" s="185">
        <f>IF(Volume!D99=0,0,Volume!F99/Volume!D99)</f>
        <v>0</v>
      </c>
      <c r="K99" s="187">
        <f>IF('Open Int.'!E99=0,0,'Open Int.'!H99/'Open Int.'!E99)</f>
        <v>0</v>
      </c>
    </row>
    <row r="100" spans="1:11" ht="15">
      <c r="A100" s="201" t="s">
        <v>6</v>
      </c>
      <c r="B100" s="287">
        <f>Margins!B100</f>
        <v>2250</v>
      </c>
      <c r="C100" s="287">
        <f>Volume!J100</f>
        <v>161.05</v>
      </c>
      <c r="D100" s="182">
        <f>Volume!M100</f>
        <v>-0.7701786814540973</v>
      </c>
      <c r="E100" s="175">
        <f>Volume!C100*100</f>
        <v>-11</v>
      </c>
      <c r="F100" s="347">
        <f>'Open Int.'!D100*100</f>
        <v>17</v>
      </c>
      <c r="G100" s="176">
        <f>'Open Int.'!R100</f>
        <v>196.00187625000004</v>
      </c>
      <c r="H100" s="176">
        <f>'Open Int.'!Z100</f>
        <v>30.21242625000005</v>
      </c>
      <c r="I100" s="171">
        <f>'Open Int.'!O100</f>
        <v>0.9816971713810316</v>
      </c>
      <c r="J100" s="185">
        <f>IF(Volume!D100=0,0,Volume!F100/Volume!D100)</f>
        <v>0.14906832298136646</v>
      </c>
      <c r="K100" s="187">
        <f>IF('Open Int.'!E100=0,0,'Open Int.'!H100/'Open Int.'!E100)</f>
        <v>0.18410041841004185</v>
      </c>
    </row>
    <row r="101" spans="1:11" ht="15">
      <c r="A101" s="201" t="s">
        <v>177</v>
      </c>
      <c r="B101" s="287">
        <f>Margins!B101</f>
        <v>500</v>
      </c>
      <c r="C101" s="287">
        <f>Volume!J101</f>
        <v>355.3</v>
      </c>
      <c r="D101" s="182">
        <f>Volume!M101</f>
        <v>1.936594462774351</v>
      </c>
      <c r="E101" s="175">
        <f>Volume!C101*100</f>
        <v>-51</v>
      </c>
      <c r="F101" s="347">
        <f>'Open Int.'!D101*100</f>
        <v>-2</v>
      </c>
      <c r="G101" s="176">
        <f>'Open Int.'!R101</f>
        <v>166.795585</v>
      </c>
      <c r="H101" s="176">
        <f>'Open Int.'!Z101</f>
        <v>1.164625000000001</v>
      </c>
      <c r="I101" s="171">
        <f>'Open Int.'!O101</f>
        <v>0.9986154010011716</v>
      </c>
      <c r="J101" s="185">
        <f>IF(Volume!D101=0,0,Volume!F101/Volume!D101)</f>
        <v>0.08771929824561403</v>
      </c>
      <c r="K101" s="187">
        <f>IF('Open Int.'!E101=0,0,'Open Int.'!H101/'Open Int.'!E101)</f>
        <v>0.06315789473684211</v>
      </c>
    </row>
    <row r="102" spans="1:11" ht="15">
      <c r="A102" s="201" t="s">
        <v>168</v>
      </c>
      <c r="B102" s="287">
        <f>Margins!B102</f>
        <v>300</v>
      </c>
      <c r="C102" s="287">
        <f>Volume!J102</f>
        <v>650.3</v>
      </c>
      <c r="D102" s="182">
        <f>Volume!M102</f>
        <v>-1.4174183279011632</v>
      </c>
      <c r="E102" s="175">
        <f>Volume!C102*100</f>
        <v>-76</v>
      </c>
      <c r="F102" s="347">
        <f>'Open Int.'!D102*100</f>
        <v>1</v>
      </c>
      <c r="G102" s="176">
        <f>'Open Int.'!R102</f>
        <v>11.003075999999998</v>
      </c>
      <c r="H102" s="176">
        <f>'Open Int.'!Z102</f>
        <v>-0.09883350000000135</v>
      </c>
      <c r="I102" s="171">
        <f>'Open Int.'!O102</f>
        <v>0.99822695035461</v>
      </c>
      <c r="J102" s="185">
        <f>IF(Volume!D102=0,0,Volume!F102/Volume!D102)</f>
        <v>0</v>
      </c>
      <c r="K102" s="187">
        <f>IF('Open Int.'!E102=0,0,'Open Int.'!H102/'Open Int.'!E102)</f>
        <v>0</v>
      </c>
    </row>
    <row r="103" spans="1:11" ht="15">
      <c r="A103" s="201" t="s">
        <v>132</v>
      </c>
      <c r="B103" s="287">
        <f>Margins!B103</f>
        <v>400</v>
      </c>
      <c r="C103" s="287">
        <f>Volume!J103</f>
        <v>783.8</v>
      </c>
      <c r="D103" s="182">
        <f>Volume!M103</f>
        <v>3.390054082574849</v>
      </c>
      <c r="E103" s="175">
        <f>Volume!C103*100</f>
        <v>-35</v>
      </c>
      <c r="F103" s="347">
        <f>'Open Int.'!D103*100</f>
        <v>-14.000000000000002</v>
      </c>
      <c r="G103" s="176">
        <f>'Open Int.'!R103</f>
        <v>136.22444</v>
      </c>
      <c r="H103" s="176">
        <f>'Open Int.'!Z103</f>
        <v>-16.274956000000003</v>
      </c>
      <c r="I103" s="171">
        <f>'Open Int.'!O103</f>
        <v>0.9997698504027618</v>
      </c>
      <c r="J103" s="185">
        <f>IF(Volume!D103=0,0,Volume!F103/Volume!D103)</f>
        <v>0</v>
      </c>
      <c r="K103" s="187">
        <f>IF('Open Int.'!E103=0,0,'Open Int.'!H103/'Open Int.'!E103)</f>
        <v>0.125</v>
      </c>
    </row>
    <row r="104" spans="1:11" ht="15">
      <c r="A104" s="201" t="s">
        <v>144</v>
      </c>
      <c r="B104" s="287">
        <f>Margins!B104</f>
        <v>125</v>
      </c>
      <c r="C104" s="287">
        <f>Volume!J104</f>
        <v>3308.1</v>
      </c>
      <c r="D104" s="182">
        <f>Volume!M104</f>
        <v>3.595027087965419</v>
      </c>
      <c r="E104" s="175">
        <f>Volume!C104*100</f>
        <v>-18</v>
      </c>
      <c r="F104" s="347">
        <f>'Open Int.'!D104*100</f>
        <v>6</v>
      </c>
      <c r="G104" s="176">
        <f>'Open Int.'!R104</f>
        <v>72.24063375</v>
      </c>
      <c r="H104" s="176">
        <f>'Open Int.'!Z104</f>
        <v>6.578402499999996</v>
      </c>
      <c r="I104" s="171">
        <f>'Open Int.'!O104</f>
        <v>1</v>
      </c>
      <c r="J104" s="185">
        <f>IF(Volume!D104=0,0,Volume!F104/Volume!D104)</f>
        <v>0</v>
      </c>
      <c r="K104" s="187">
        <f>IF('Open Int.'!E104=0,0,'Open Int.'!H104/'Open Int.'!E104)</f>
        <v>0</v>
      </c>
    </row>
    <row r="105" spans="1:11" ht="15">
      <c r="A105" s="201" t="s">
        <v>291</v>
      </c>
      <c r="B105" s="287">
        <f>Margins!B105</f>
        <v>300</v>
      </c>
      <c r="C105" s="287">
        <f>Volume!J105</f>
        <v>697.35</v>
      </c>
      <c r="D105" s="182">
        <f>Volume!M105</f>
        <v>2.280727486066305</v>
      </c>
      <c r="E105" s="175">
        <f>Volume!C105*100</f>
        <v>-12</v>
      </c>
      <c r="F105" s="347">
        <f>'Open Int.'!D105*100</f>
        <v>0</v>
      </c>
      <c r="G105" s="176">
        <f>'Open Int.'!R105</f>
        <v>87.238485</v>
      </c>
      <c r="H105" s="176">
        <f>'Open Int.'!Z105</f>
        <v>2.3543849999999935</v>
      </c>
      <c r="I105" s="171">
        <f>'Open Int.'!O105</f>
        <v>1</v>
      </c>
      <c r="J105" s="185">
        <f>IF(Volume!D105=0,0,Volume!F105/Volume!D105)</f>
        <v>0</v>
      </c>
      <c r="K105" s="187">
        <f>IF('Open Int.'!E105=0,0,'Open Int.'!H105/'Open Int.'!E105)</f>
        <v>0</v>
      </c>
    </row>
    <row r="106" spans="1:11" ht="15">
      <c r="A106" s="201" t="s">
        <v>133</v>
      </c>
      <c r="B106" s="287">
        <f>Margins!B106</f>
        <v>6250</v>
      </c>
      <c r="C106" s="287">
        <f>Volume!J106</f>
        <v>36.15</v>
      </c>
      <c r="D106" s="182">
        <f>Volume!M106</f>
        <v>-0.8230452674897236</v>
      </c>
      <c r="E106" s="175">
        <f>Volume!C106*100</f>
        <v>32</v>
      </c>
      <c r="F106" s="347">
        <f>'Open Int.'!D106*100</f>
        <v>0</v>
      </c>
      <c r="G106" s="176">
        <f>'Open Int.'!R106</f>
        <v>98.84765625</v>
      </c>
      <c r="H106" s="176">
        <f>'Open Int.'!Z106</f>
        <v>4.168781249999995</v>
      </c>
      <c r="I106" s="171">
        <f>'Open Int.'!O106</f>
        <v>0.9844571428571428</v>
      </c>
      <c r="J106" s="185">
        <f>IF(Volume!D106=0,0,Volume!F106/Volume!D106)</f>
        <v>0.08839779005524862</v>
      </c>
      <c r="K106" s="187">
        <f>IF('Open Int.'!E106=0,0,'Open Int.'!H106/'Open Int.'!E106)</f>
        <v>0.07739307535641547</v>
      </c>
    </row>
    <row r="107" spans="1:11" ht="15">
      <c r="A107" s="201" t="s">
        <v>169</v>
      </c>
      <c r="B107" s="287">
        <f>Margins!B107</f>
        <v>2000</v>
      </c>
      <c r="C107" s="287">
        <f>Volume!J107</f>
        <v>155.2</v>
      </c>
      <c r="D107" s="182">
        <f>Volume!M107</f>
        <v>-1.272264631043257</v>
      </c>
      <c r="E107" s="175">
        <f>Volume!C107*100</f>
        <v>-48</v>
      </c>
      <c r="F107" s="347">
        <f>'Open Int.'!D107*100</f>
        <v>1</v>
      </c>
      <c r="G107" s="176">
        <f>'Open Int.'!R107</f>
        <v>161.06656</v>
      </c>
      <c r="H107" s="176">
        <f>'Open Int.'!Z107</f>
        <v>-0.912319999999994</v>
      </c>
      <c r="I107" s="171">
        <f>'Open Int.'!O107</f>
        <v>1</v>
      </c>
      <c r="J107" s="185">
        <f>IF(Volume!D107=0,0,Volume!F107/Volume!D107)</f>
        <v>0</v>
      </c>
      <c r="K107" s="187">
        <f>IF('Open Int.'!E107=0,0,'Open Int.'!H107/'Open Int.'!E107)</f>
        <v>0</v>
      </c>
    </row>
    <row r="108" spans="1:11" ht="15">
      <c r="A108" s="201" t="s">
        <v>292</v>
      </c>
      <c r="B108" s="287">
        <f>Margins!B108</f>
        <v>550</v>
      </c>
      <c r="C108" s="287">
        <f>Volume!J108</f>
        <v>608.5</v>
      </c>
      <c r="D108" s="182">
        <f>Volume!M108</f>
        <v>-1.105151958394272</v>
      </c>
      <c r="E108" s="175">
        <f>Volume!C108*100</f>
        <v>-46</v>
      </c>
      <c r="F108" s="347">
        <f>'Open Int.'!D108*100</f>
        <v>1</v>
      </c>
      <c r="G108" s="176">
        <f>'Open Int.'!R108</f>
        <v>166.065735</v>
      </c>
      <c r="H108" s="176">
        <f>'Open Int.'!Z108</f>
        <v>-1.0097504999999956</v>
      </c>
      <c r="I108" s="171">
        <f>'Open Int.'!O108</f>
        <v>1</v>
      </c>
      <c r="J108" s="185">
        <f>IF(Volume!D108=0,0,Volume!F108/Volume!D108)</f>
        <v>0</v>
      </c>
      <c r="K108" s="187">
        <f>IF('Open Int.'!E108=0,0,'Open Int.'!H108/'Open Int.'!E108)</f>
        <v>0</v>
      </c>
    </row>
    <row r="109" spans="1:11" ht="15">
      <c r="A109" s="201" t="s">
        <v>424</v>
      </c>
      <c r="B109" s="287">
        <f>Margins!B109</f>
        <v>500</v>
      </c>
      <c r="C109" s="287">
        <f>Volume!J109</f>
        <v>421.45</v>
      </c>
      <c r="D109" s="182">
        <f>Volume!M109</f>
        <v>4.877441831529169</v>
      </c>
      <c r="E109" s="175">
        <f>Volume!C109*100</f>
        <v>229.99999999999997</v>
      </c>
      <c r="F109" s="347">
        <f>'Open Int.'!D109*100</f>
        <v>52</v>
      </c>
      <c r="G109" s="176">
        <f>'Open Int.'!R109</f>
        <v>22.4422125</v>
      </c>
      <c r="H109" s="176">
        <f>'Open Int.'!Z109</f>
        <v>8.3372775</v>
      </c>
      <c r="I109" s="171">
        <f>'Open Int.'!O109</f>
        <v>1</v>
      </c>
      <c r="J109" s="185">
        <f>IF(Volume!D109=0,0,Volume!F109/Volume!D109)</f>
        <v>0</v>
      </c>
      <c r="K109" s="187">
        <f>IF('Open Int.'!E109=0,0,'Open Int.'!H109/'Open Int.'!E109)</f>
        <v>0</v>
      </c>
    </row>
    <row r="110" spans="1:11" ht="15">
      <c r="A110" s="201" t="s">
        <v>293</v>
      </c>
      <c r="B110" s="287">
        <f>Margins!B110</f>
        <v>550</v>
      </c>
      <c r="C110" s="287">
        <f>Volume!J110</f>
        <v>582.1</v>
      </c>
      <c r="D110" s="182">
        <f>Volume!M110</f>
        <v>3.254988913525503</v>
      </c>
      <c r="E110" s="175">
        <f>Volume!C110*100</f>
        <v>25</v>
      </c>
      <c r="F110" s="347">
        <f>'Open Int.'!D110*100</f>
        <v>-5</v>
      </c>
      <c r="G110" s="176">
        <f>'Open Int.'!R110</f>
        <v>87.2422375</v>
      </c>
      <c r="H110" s="176">
        <f>'Open Int.'!Z110</f>
        <v>-1.5596625000000017</v>
      </c>
      <c r="I110" s="171">
        <f>'Open Int.'!O110</f>
        <v>0.9985321100917431</v>
      </c>
      <c r="J110" s="185">
        <f>IF(Volume!D110=0,0,Volume!F110/Volume!D110)</f>
        <v>0</v>
      </c>
      <c r="K110" s="187">
        <f>IF('Open Int.'!E110=0,0,'Open Int.'!H110/'Open Int.'!E110)</f>
        <v>0</v>
      </c>
    </row>
    <row r="111" spans="1:11" ht="15">
      <c r="A111" s="201" t="s">
        <v>178</v>
      </c>
      <c r="B111" s="287">
        <f>Margins!B111</f>
        <v>1250</v>
      </c>
      <c r="C111" s="287">
        <f>Volume!J111</f>
        <v>172.2</v>
      </c>
      <c r="D111" s="182">
        <f>Volume!M111</f>
        <v>-0.49118751805837774</v>
      </c>
      <c r="E111" s="175">
        <f>Volume!C111*100</f>
        <v>-60</v>
      </c>
      <c r="F111" s="347">
        <f>'Open Int.'!D111*100</f>
        <v>2</v>
      </c>
      <c r="G111" s="176">
        <f>'Open Int.'!R111</f>
        <v>40.2948</v>
      </c>
      <c r="H111" s="176">
        <f>'Open Int.'!Z111</f>
        <v>0.7312437500000044</v>
      </c>
      <c r="I111" s="171">
        <f>'Open Int.'!O111</f>
        <v>1</v>
      </c>
      <c r="J111" s="185">
        <f>IF(Volume!D111=0,0,Volume!F111/Volume!D111)</f>
        <v>0</v>
      </c>
      <c r="K111" s="187">
        <f>IF('Open Int.'!E111=0,0,'Open Int.'!H111/'Open Int.'!E111)</f>
        <v>0</v>
      </c>
    </row>
    <row r="112" spans="1:11" ht="15">
      <c r="A112" s="201" t="s">
        <v>145</v>
      </c>
      <c r="B112" s="287">
        <f>Margins!B112</f>
        <v>1700</v>
      </c>
      <c r="C112" s="287">
        <f>Volume!J112</f>
        <v>172.95</v>
      </c>
      <c r="D112" s="182">
        <f>Volume!M112</f>
        <v>2.2163120567375887</v>
      </c>
      <c r="E112" s="175">
        <f>Volume!C112*100</f>
        <v>61</v>
      </c>
      <c r="F112" s="347">
        <f>'Open Int.'!D112*100</f>
        <v>7.000000000000001</v>
      </c>
      <c r="G112" s="176">
        <f>'Open Int.'!R112</f>
        <v>27.5492055</v>
      </c>
      <c r="H112" s="176">
        <f>'Open Int.'!Z112</f>
        <v>2.9559855000000006</v>
      </c>
      <c r="I112" s="171">
        <f>'Open Int.'!O112</f>
        <v>0.967982924226254</v>
      </c>
      <c r="J112" s="185">
        <f>IF(Volume!D112=0,0,Volume!F112/Volume!D112)</f>
        <v>0</v>
      </c>
      <c r="K112" s="187">
        <f>IF('Open Int.'!E112=0,0,'Open Int.'!H112/'Open Int.'!E112)</f>
        <v>0</v>
      </c>
    </row>
    <row r="113" spans="1:11" ht="15">
      <c r="A113" s="201" t="s">
        <v>272</v>
      </c>
      <c r="B113" s="287">
        <f>Margins!B113</f>
        <v>850</v>
      </c>
      <c r="C113" s="287">
        <f>Volume!J113</f>
        <v>179.05</v>
      </c>
      <c r="D113" s="182">
        <f>Volume!M113</f>
        <v>13.68253968253969</v>
      </c>
      <c r="E113" s="175">
        <f>Volume!C113*100</f>
        <v>369</v>
      </c>
      <c r="F113" s="347">
        <f>'Open Int.'!D113*100</f>
        <v>1</v>
      </c>
      <c r="G113" s="176">
        <f>'Open Int.'!R113</f>
        <v>70.48034675</v>
      </c>
      <c r="H113" s="176">
        <f>'Open Int.'!Z113</f>
        <v>10.490959249999996</v>
      </c>
      <c r="I113" s="171">
        <f>'Open Int.'!O113</f>
        <v>0.9980565752537249</v>
      </c>
      <c r="J113" s="185">
        <f>IF(Volume!D113=0,0,Volume!F113/Volume!D113)</f>
        <v>0.07589285714285714</v>
      </c>
      <c r="K113" s="187">
        <f>IF('Open Int.'!E113=0,0,'Open Int.'!H113/'Open Int.'!E113)</f>
        <v>0.13333333333333333</v>
      </c>
    </row>
    <row r="114" spans="1:11" ht="15">
      <c r="A114" s="201" t="s">
        <v>210</v>
      </c>
      <c r="B114" s="287">
        <f>Margins!B114</f>
        <v>200</v>
      </c>
      <c r="C114" s="287">
        <f>Volume!J114</f>
        <v>1999.95</v>
      </c>
      <c r="D114" s="182">
        <f>Volume!M114</f>
        <v>0.25565832017445606</v>
      </c>
      <c r="E114" s="175">
        <f>Volume!C114*100</f>
        <v>-28.999999999999996</v>
      </c>
      <c r="F114" s="347">
        <f>'Open Int.'!D114*100</f>
        <v>3</v>
      </c>
      <c r="G114" s="176">
        <f>'Open Int.'!R114</f>
        <v>399.350016</v>
      </c>
      <c r="H114" s="176">
        <f>'Open Int.'!Z114</f>
        <v>14.30406899999997</v>
      </c>
      <c r="I114" s="171">
        <f>'Open Int.'!O114</f>
        <v>0.9985977564102564</v>
      </c>
      <c r="J114" s="185">
        <f>IF(Volume!D114=0,0,Volume!F114/Volume!D114)</f>
        <v>1.5</v>
      </c>
      <c r="K114" s="187">
        <f>IF('Open Int.'!E114=0,0,'Open Int.'!H114/'Open Int.'!E114)</f>
        <v>0.8478260869565217</v>
      </c>
    </row>
    <row r="115" spans="1:11" ht="15">
      <c r="A115" s="201" t="s">
        <v>294</v>
      </c>
      <c r="B115" s="287">
        <f>Margins!B115</f>
        <v>350</v>
      </c>
      <c r="C115" s="287">
        <f>Volume!J115</f>
        <v>722.15</v>
      </c>
      <c r="D115" s="182">
        <f>Volume!M115</f>
        <v>2.1067515022976284</v>
      </c>
      <c r="E115" s="175">
        <f>Volume!C115*100</f>
        <v>7.000000000000001</v>
      </c>
      <c r="F115" s="347">
        <f>'Open Int.'!D115*100</f>
        <v>2</v>
      </c>
      <c r="G115" s="176">
        <f>'Open Int.'!R115</f>
        <v>339.8510115</v>
      </c>
      <c r="H115" s="176">
        <f>'Open Int.'!Z115</f>
        <v>14.339199000000008</v>
      </c>
      <c r="I115" s="171">
        <f>'Open Int.'!O115</f>
        <v>0.9991819128365313</v>
      </c>
      <c r="J115" s="185">
        <f>IF(Volume!D115=0,0,Volume!F115/Volume!D115)</f>
        <v>0</v>
      </c>
      <c r="K115" s="187">
        <f>IF('Open Int.'!E115=0,0,'Open Int.'!H115/'Open Int.'!E115)</f>
        <v>0</v>
      </c>
    </row>
    <row r="116" spans="1:11" ht="15">
      <c r="A116" s="201" t="s">
        <v>7</v>
      </c>
      <c r="B116" s="287">
        <f>Margins!B116</f>
        <v>312</v>
      </c>
      <c r="C116" s="287">
        <f>Volume!J116</f>
        <v>761.6</v>
      </c>
      <c r="D116" s="182">
        <f>Volume!M116</f>
        <v>1.5128290569810094</v>
      </c>
      <c r="E116" s="175">
        <f>Volume!C116*100</f>
        <v>23</v>
      </c>
      <c r="F116" s="347">
        <f>'Open Int.'!D116*100</f>
        <v>8</v>
      </c>
      <c r="G116" s="176">
        <f>'Open Int.'!R116</f>
        <v>181.8974976</v>
      </c>
      <c r="H116" s="176">
        <f>'Open Int.'!Z116</f>
        <v>16.56820620000002</v>
      </c>
      <c r="I116" s="171">
        <f>'Open Int.'!O116</f>
        <v>0.9988242978445461</v>
      </c>
      <c r="J116" s="185">
        <f>IF(Volume!D116=0,0,Volume!F116/Volume!D116)</f>
        <v>0.037037037037037035</v>
      </c>
      <c r="K116" s="187">
        <f>IF('Open Int.'!E116=0,0,'Open Int.'!H116/'Open Int.'!E116)</f>
        <v>0.08421052631578947</v>
      </c>
    </row>
    <row r="117" spans="1:11" ht="15">
      <c r="A117" s="201" t="s">
        <v>170</v>
      </c>
      <c r="B117" s="287">
        <f>Margins!B117</f>
        <v>600</v>
      </c>
      <c r="C117" s="287">
        <f>Volume!J117</f>
        <v>610.05</v>
      </c>
      <c r="D117" s="182">
        <f>Volume!M117</f>
        <v>8.38589322199519</v>
      </c>
      <c r="E117" s="175">
        <f>Volume!C117*100</f>
        <v>140</v>
      </c>
      <c r="F117" s="347">
        <f>'Open Int.'!D117*100</f>
        <v>30</v>
      </c>
      <c r="G117" s="176">
        <f>'Open Int.'!R117</f>
        <v>101.68313399999998</v>
      </c>
      <c r="H117" s="176">
        <f>'Open Int.'!Z117</f>
        <v>29.21056799999998</v>
      </c>
      <c r="I117" s="171">
        <f>'Open Int.'!O117</f>
        <v>0.9978401727861771</v>
      </c>
      <c r="J117" s="185">
        <f>IF(Volume!D117=0,0,Volume!F117/Volume!D117)</f>
        <v>0</v>
      </c>
      <c r="K117" s="187">
        <f>IF('Open Int.'!E117=0,0,'Open Int.'!H117/'Open Int.'!E117)</f>
        <v>0</v>
      </c>
    </row>
    <row r="118" spans="1:11" ht="15">
      <c r="A118" s="201" t="s">
        <v>223</v>
      </c>
      <c r="B118" s="287">
        <f>Margins!B118</f>
        <v>400</v>
      </c>
      <c r="C118" s="287">
        <f>Volume!J118</f>
        <v>811.25</v>
      </c>
      <c r="D118" s="182">
        <f>Volume!M118</f>
        <v>0.8264976385781726</v>
      </c>
      <c r="E118" s="175">
        <f>Volume!C118*100</f>
        <v>-12</v>
      </c>
      <c r="F118" s="347">
        <f>'Open Int.'!D118*100</f>
        <v>11</v>
      </c>
      <c r="G118" s="176">
        <f>'Open Int.'!R118</f>
        <v>156.57125</v>
      </c>
      <c r="H118" s="176">
        <f>'Open Int.'!Z118</f>
        <v>16.345562</v>
      </c>
      <c r="I118" s="171">
        <f>'Open Int.'!O118</f>
        <v>0.9985492227979275</v>
      </c>
      <c r="J118" s="185">
        <f>IF(Volume!D118=0,0,Volume!F118/Volume!D118)</f>
        <v>0</v>
      </c>
      <c r="K118" s="187">
        <f>IF('Open Int.'!E118=0,0,'Open Int.'!H118/'Open Int.'!E118)</f>
        <v>0.0625</v>
      </c>
    </row>
    <row r="119" spans="1:11" ht="15">
      <c r="A119" s="201" t="s">
        <v>207</v>
      </c>
      <c r="B119" s="287">
        <f>Margins!B119</f>
        <v>1250</v>
      </c>
      <c r="C119" s="287">
        <f>Volume!J119</f>
        <v>239.45</v>
      </c>
      <c r="D119" s="182">
        <f>Volume!M119</f>
        <v>0.44043624161073114</v>
      </c>
      <c r="E119" s="175">
        <f>Volume!C119*100</f>
        <v>26</v>
      </c>
      <c r="F119" s="347">
        <f>'Open Int.'!D119*100</f>
        <v>5</v>
      </c>
      <c r="G119" s="176">
        <f>'Open Int.'!R119</f>
        <v>33.31348125</v>
      </c>
      <c r="H119" s="176">
        <f>'Open Int.'!Z119</f>
        <v>1.6360812500000037</v>
      </c>
      <c r="I119" s="171">
        <f>'Open Int.'!O119</f>
        <v>0.9964061096136568</v>
      </c>
      <c r="J119" s="185">
        <f>IF(Volume!D119=0,0,Volume!F119/Volume!D119)</f>
        <v>0</v>
      </c>
      <c r="K119" s="187">
        <f>IF('Open Int.'!E119=0,0,'Open Int.'!H119/'Open Int.'!E119)</f>
        <v>0</v>
      </c>
    </row>
    <row r="120" spans="1:11" ht="15">
      <c r="A120" s="201" t="s">
        <v>295</v>
      </c>
      <c r="B120" s="287">
        <f>Margins!B120</f>
        <v>250</v>
      </c>
      <c r="C120" s="287">
        <f>Volume!J120</f>
        <v>1214.2</v>
      </c>
      <c r="D120" s="182">
        <f>Volume!M120</f>
        <v>1.4750741715766238</v>
      </c>
      <c r="E120" s="175">
        <f>Volume!C120*100</f>
        <v>-11</v>
      </c>
      <c r="F120" s="347">
        <f>'Open Int.'!D120*100</f>
        <v>1</v>
      </c>
      <c r="G120" s="176">
        <f>'Open Int.'!R120</f>
        <v>128.0981</v>
      </c>
      <c r="H120" s="176">
        <f>'Open Int.'!Z120</f>
        <v>3.746641249999982</v>
      </c>
      <c r="I120" s="171">
        <f>'Open Int.'!O120</f>
        <v>1</v>
      </c>
      <c r="J120" s="185">
        <f>IF(Volume!D120=0,0,Volume!F120/Volume!D120)</f>
        <v>0</v>
      </c>
      <c r="K120" s="187">
        <f>IF('Open Int.'!E120=0,0,'Open Int.'!H120/'Open Int.'!E120)</f>
        <v>0</v>
      </c>
    </row>
    <row r="121" spans="1:11" ht="15">
      <c r="A121" s="201" t="s">
        <v>425</v>
      </c>
      <c r="B121" s="287">
        <f>Margins!B121</f>
        <v>550</v>
      </c>
      <c r="C121" s="287">
        <f>Volume!J121</f>
        <v>443.65</v>
      </c>
      <c r="D121" s="182">
        <f>Volume!M121</f>
        <v>0.8066348557145999</v>
      </c>
      <c r="E121" s="175">
        <f>Volume!C121*100</f>
        <v>49</v>
      </c>
      <c r="F121" s="347">
        <f>'Open Int.'!D121*100</f>
        <v>10</v>
      </c>
      <c r="G121" s="176">
        <f>'Open Int.'!R121</f>
        <v>46.556631</v>
      </c>
      <c r="H121" s="176">
        <f>'Open Int.'!Z121</f>
        <v>4.584294</v>
      </c>
      <c r="I121" s="171">
        <f>'Open Int.'!O121</f>
        <v>1</v>
      </c>
      <c r="J121" s="185">
        <f>IF(Volume!D121=0,0,Volume!F121/Volume!D121)</f>
        <v>0</v>
      </c>
      <c r="K121" s="187">
        <f>IF('Open Int.'!E121=0,0,'Open Int.'!H121/'Open Int.'!E121)</f>
        <v>0</v>
      </c>
    </row>
    <row r="122" spans="1:11" ht="15">
      <c r="A122" s="201" t="s">
        <v>277</v>
      </c>
      <c r="B122" s="287">
        <f>Margins!B122</f>
        <v>800</v>
      </c>
      <c r="C122" s="287">
        <f>Volume!J122</f>
        <v>311.25</v>
      </c>
      <c r="D122" s="182">
        <f>Volume!M122</f>
        <v>1.9656019656019657</v>
      </c>
      <c r="E122" s="175">
        <f>Volume!C122*100</f>
        <v>-35</v>
      </c>
      <c r="F122" s="347">
        <f>'Open Int.'!D122*100</f>
        <v>0</v>
      </c>
      <c r="G122" s="176">
        <f>'Open Int.'!R122</f>
        <v>119.0967</v>
      </c>
      <c r="H122" s="176">
        <f>'Open Int.'!Z122</f>
        <v>2.2958399999999983</v>
      </c>
      <c r="I122" s="171">
        <f>'Open Int.'!O122</f>
        <v>1</v>
      </c>
      <c r="J122" s="185">
        <f>IF(Volume!D122=0,0,Volume!F122/Volume!D122)</f>
        <v>0</v>
      </c>
      <c r="K122" s="187">
        <f>IF('Open Int.'!E122=0,0,'Open Int.'!H122/'Open Int.'!E122)</f>
        <v>0</v>
      </c>
    </row>
    <row r="123" spans="1:11" ht="15">
      <c r="A123" s="201" t="s">
        <v>146</v>
      </c>
      <c r="B123" s="287">
        <f>Margins!B123</f>
        <v>8900</v>
      </c>
      <c r="C123" s="287">
        <f>Volume!J123</f>
        <v>41.55</v>
      </c>
      <c r="D123" s="182">
        <f>Volume!M123</f>
        <v>-1.4234875444839892</v>
      </c>
      <c r="E123" s="175">
        <f>Volume!C123*100</f>
        <v>-75</v>
      </c>
      <c r="F123" s="347">
        <f>'Open Int.'!D123*100</f>
        <v>2</v>
      </c>
      <c r="G123" s="176">
        <f>'Open Int.'!R123</f>
        <v>48.221267999999995</v>
      </c>
      <c r="H123" s="176">
        <f>'Open Int.'!Z123</f>
        <v>0.504095999999997</v>
      </c>
      <c r="I123" s="171">
        <f>'Open Int.'!O123</f>
        <v>0.9984662576687117</v>
      </c>
      <c r="J123" s="185">
        <f>IF(Volume!D123=0,0,Volume!F123/Volume!D123)</f>
        <v>0</v>
      </c>
      <c r="K123" s="187">
        <f>IF('Open Int.'!E123=0,0,'Open Int.'!H123/'Open Int.'!E123)</f>
        <v>0</v>
      </c>
    </row>
    <row r="124" spans="1:11" ht="15">
      <c r="A124" s="201" t="s">
        <v>8</v>
      </c>
      <c r="B124" s="287">
        <f>Margins!B124</f>
        <v>1600</v>
      </c>
      <c r="C124" s="287">
        <f>Volume!J124</f>
        <v>163.45</v>
      </c>
      <c r="D124" s="182">
        <f>Volume!M124</f>
        <v>5.8271285205568155</v>
      </c>
      <c r="E124" s="175">
        <f>Volume!C124*100</f>
        <v>288</v>
      </c>
      <c r="F124" s="347">
        <f>'Open Int.'!D124*100</f>
        <v>14.000000000000002</v>
      </c>
      <c r="G124" s="176">
        <f>'Open Int.'!R124</f>
        <v>383.17910399999994</v>
      </c>
      <c r="H124" s="176">
        <f>'Open Int.'!Z124</f>
        <v>80.58066399999996</v>
      </c>
      <c r="I124" s="171">
        <f>'Open Int.'!O124</f>
        <v>0.9985667485667485</v>
      </c>
      <c r="J124" s="185">
        <f>IF(Volume!D124=0,0,Volume!F124/Volume!D124)</f>
        <v>0.09872773536895674</v>
      </c>
      <c r="K124" s="187">
        <f>IF('Open Int.'!E124=0,0,'Open Int.'!H124/'Open Int.'!E124)</f>
        <v>0.1408614668218859</v>
      </c>
    </row>
    <row r="125" spans="1:11" ht="15">
      <c r="A125" s="201" t="s">
        <v>296</v>
      </c>
      <c r="B125" s="287">
        <f>Margins!B125</f>
        <v>1000</v>
      </c>
      <c r="C125" s="287">
        <f>Volume!J125</f>
        <v>171.4</v>
      </c>
      <c r="D125" s="182">
        <f>Volume!M125</f>
        <v>7.56197050517729</v>
      </c>
      <c r="E125" s="175">
        <f>Volume!C125*100</f>
        <v>35</v>
      </c>
      <c r="F125" s="347">
        <f>'Open Int.'!D125*100</f>
        <v>-15</v>
      </c>
      <c r="G125" s="176">
        <f>'Open Int.'!R125</f>
        <v>47.4778</v>
      </c>
      <c r="H125" s="176">
        <f>'Open Int.'!Z125</f>
        <v>-4.18347</v>
      </c>
      <c r="I125" s="171">
        <f>'Open Int.'!O125</f>
        <v>0.9981949458483754</v>
      </c>
      <c r="J125" s="185">
        <f>IF(Volume!D125=0,0,Volume!F125/Volume!D125)</f>
        <v>0</v>
      </c>
      <c r="K125" s="187">
        <f>IF('Open Int.'!E125=0,0,'Open Int.'!H125/'Open Int.'!E125)</f>
        <v>0</v>
      </c>
    </row>
    <row r="126" spans="1:11" ht="15">
      <c r="A126" s="201" t="s">
        <v>179</v>
      </c>
      <c r="B126" s="287">
        <f>Margins!B126</f>
        <v>14000</v>
      </c>
      <c r="C126" s="287">
        <f>Volume!J126</f>
        <v>22.3</v>
      </c>
      <c r="D126" s="182">
        <f>Volume!M126</f>
        <v>1.3636363636363669</v>
      </c>
      <c r="E126" s="175">
        <f>Volume!C126*100</f>
        <v>-37</v>
      </c>
      <c r="F126" s="347">
        <f>'Open Int.'!D126*100</f>
        <v>8</v>
      </c>
      <c r="G126" s="176">
        <f>'Open Int.'!R126</f>
        <v>85.73012</v>
      </c>
      <c r="H126" s="176">
        <f>'Open Int.'!Z126</f>
        <v>9.90052</v>
      </c>
      <c r="I126" s="171">
        <f>'Open Int.'!O126</f>
        <v>0.9974508375819373</v>
      </c>
      <c r="J126" s="185">
        <f>IF(Volume!D126=0,0,Volume!F126/Volume!D126)</f>
        <v>0.1937984496124031</v>
      </c>
      <c r="K126" s="187">
        <f>IF('Open Int.'!E126=0,0,'Open Int.'!H126/'Open Int.'!E126)</f>
        <v>0.144</v>
      </c>
    </row>
    <row r="127" spans="1:11" ht="15">
      <c r="A127" s="201" t="s">
        <v>202</v>
      </c>
      <c r="B127" s="287">
        <f>Margins!B127</f>
        <v>1150</v>
      </c>
      <c r="C127" s="287">
        <f>Volume!J127</f>
        <v>254.45</v>
      </c>
      <c r="D127" s="182">
        <f>Volume!M127</f>
        <v>1.597125174685566</v>
      </c>
      <c r="E127" s="175">
        <f>Volume!C127*100</f>
        <v>-60</v>
      </c>
      <c r="F127" s="347">
        <f>'Open Int.'!D127*100</f>
        <v>5</v>
      </c>
      <c r="G127" s="176">
        <f>'Open Int.'!R127</f>
        <v>60.54256075</v>
      </c>
      <c r="H127" s="176">
        <f>'Open Int.'!Z127</f>
        <v>3.9471220000000002</v>
      </c>
      <c r="I127" s="171">
        <f>'Open Int.'!O127</f>
        <v>0.9637506041565974</v>
      </c>
      <c r="J127" s="185">
        <f>IF(Volume!D127=0,0,Volume!F127/Volume!D127)</f>
        <v>0.13636363636363635</v>
      </c>
      <c r="K127" s="187">
        <f>IF('Open Int.'!E127=0,0,'Open Int.'!H127/'Open Int.'!E127)</f>
        <v>0.16129032258064516</v>
      </c>
    </row>
    <row r="128" spans="1:11" ht="15">
      <c r="A128" s="201" t="s">
        <v>171</v>
      </c>
      <c r="B128" s="287">
        <f>Margins!B128</f>
        <v>1100</v>
      </c>
      <c r="C128" s="287">
        <f>Volume!J128</f>
        <v>389.5</v>
      </c>
      <c r="D128" s="182">
        <f>Volume!M128</f>
        <v>1.1556940657057495</v>
      </c>
      <c r="E128" s="175">
        <f>Volume!C128*100</f>
        <v>-9</v>
      </c>
      <c r="F128" s="347">
        <f>'Open Int.'!D128*100</f>
        <v>8</v>
      </c>
      <c r="G128" s="176">
        <f>'Open Int.'!R128</f>
        <v>166.92412</v>
      </c>
      <c r="H128" s="176">
        <f>'Open Int.'!Z128</f>
        <v>14.19018699999998</v>
      </c>
      <c r="I128" s="171">
        <f>'Open Int.'!O128</f>
        <v>0.9982032854209446</v>
      </c>
      <c r="J128" s="185">
        <f>IF(Volume!D128=0,0,Volume!F128/Volume!D128)</f>
        <v>0</v>
      </c>
      <c r="K128" s="187">
        <f>IF('Open Int.'!E128=0,0,'Open Int.'!H128/'Open Int.'!E128)</f>
        <v>0</v>
      </c>
    </row>
    <row r="129" spans="1:11" ht="15">
      <c r="A129" s="201" t="s">
        <v>147</v>
      </c>
      <c r="B129" s="287">
        <f>Margins!B129</f>
        <v>5900</v>
      </c>
      <c r="C129" s="287">
        <f>Volume!J129</f>
        <v>65.65</v>
      </c>
      <c r="D129" s="182">
        <f>Volume!M129</f>
        <v>1.3899613899613987</v>
      </c>
      <c r="E129" s="175">
        <f>Volume!C129*100</f>
        <v>-14.000000000000002</v>
      </c>
      <c r="F129" s="347">
        <f>'Open Int.'!D129*100</f>
        <v>3</v>
      </c>
      <c r="G129" s="176">
        <f>'Open Int.'!R129</f>
        <v>32.768541</v>
      </c>
      <c r="H129" s="176">
        <f>'Open Int.'!Z129</f>
        <v>1.6335034999999998</v>
      </c>
      <c r="I129" s="171">
        <f>'Open Int.'!O129</f>
        <v>1</v>
      </c>
      <c r="J129" s="185">
        <f>IF(Volume!D129=0,0,Volume!F129/Volume!D129)</f>
        <v>0</v>
      </c>
      <c r="K129" s="187">
        <f>IF('Open Int.'!E129=0,0,'Open Int.'!H129/'Open Int.'!E129)</f>
        <v>0</v>
      </c>
    </row>
    <row r="130" spans="1:11" ht="15">
      <c r="A130" s="201" t="s">
        <v>148</v>
      </c>
      <c r="B130" s="287">
        <f>Margins!B130</f>
        <v>1045</v>
      </c>
      <c r="C130" s="287">
        <f>Volume!J130</f>
        <v>260.5</v>
      </c>
      <c r="D130" s="182">
        <f>Volume!M130</f>
        <v>2.579247883441627</v>
      </c>
      <c r="E130" s="175">
        <f>Volume!C130*100</f>
        <v>-51</v>
      </c>
      <c r="F130" s="347">
        <f>'Open Int.'!D130*100</f>
        <v>-9</v>
      </c>
      <c r="G130" s="176">
        <f>'Open Int.'!R130</f>
        <v>30.4344755</v>
      </c>
      <c r="H130" s="176">
        <f>'Open Int.'!Z130</f>
        <v>-2.313138849999998</v>
      </c>
      <c r="I130" s="171">
        <f>'Open Int.'!O130</f>
        <v>1</v>
      </c>
      <c r="J130" s="185">
        <f>IF(Volume!D130=0,0,Volume!F130/Volume!D130)</f>
        <v>0</v>
      </c>
      <c r="K130" s="187">
        <f>IF('Open Int.'!E130=0,0,'Open Int.'!H130/'Open Int.'!E130)</f>
        <v>0</v>
      </c>
    </row>
    <row r="131" spans="1:11" ht="15">
      <c r="A131" s="201" t="s">
        <v>122</v>
      </c>
      <c r="B131" s="287">
        <f>Margins!B131</f>
        <v>1625</v>
      </c>
      <c r="C131" s="287">
        <f>Volume!J131</f>
        <v>158.4</v>
      </c>
      <c r="D131" s="182">
        <f>Volume!M131</f>
        <v>-1.1852776044915818</v>
      </c>
      <c r="E131" s="175">
        <f>Volume!C131*100</f>
        <v>-27</v>
      </c>
      <c r="F131" s="347">
        <f>'Open Int.'!D131*100</f>
        <v>4</v>
      </c>
      <c r="G131" s="176">
        <f>'Open Int.'!R131</f>
        <v>140.82354</v>
      </c>
      <c r="H131" s="176">
        <f>'Open Int.'!Z131</f>
        <v>6.59433125000001</v>
      </c>
      <c r="I131" s="171">
        <f>'Open Int.'!O131</f>
        <v>0.9987205264119905</v>
      </c>
      <c r="J131" s="185">
        <f>IF(Volume!D131=0,0,Volume!F131/Volume!D131)</f>
        <v>0.05813953488372093</v>
      </c>
      <c r="K131" s="187">
        <f>IF('Open Int.'!E131=0,0,'Open Int.'!H131/'Open Int.'!E131)</f>
        <v>0.08231173380035026</v>
      </c>
    </row>
    <row r="132" spans="1:11" ht="15">
      <c r="A132" s="201" t="s">
        <v>36</v>
      </c>
      <c r="B132" s="287">
        <f>Margins!B132</f>
        <v>225</v>
      </c>
      <c r="C132" s="287">
        <f>Volume!J132</f>
        <v>911.35</v>
      </c>
      <c r="D132" s="182">
        <f>Volume!M132</f>
        <v>-0.2517375362556728</v>
      </c>
      <c r="E132" s="175">
        <f>Volume!C132*100</f>
        <v>-57.99999999999999</v>
      </c>
      <c r="F132" s="347">
        <f>'Open Int.'!D132*100</f>
        <v>4</v>
      </c>
      <c r="G132" s="176">
        <f>'Open Int.'!R132</f>
        <v>568.03989825</v>
      </c>
      <c r="H132" s="176">
        <f>'Open Int.'!Z132</f>
        <v>22.823828999999932</v>
      </c>
      <c r="I132" s="171">
        <f>'Open Int.'!O132</f>
        <v>0.9990975380838929</v>
      </c>
      <c r="J132" s="185">
        <f>IF(Volume!D132=0,0,Volume!F132/Volume!D132)</f>
        <v>0.06930693069306931</v>
      </c>
      <c r="K132" s="187">
        <f>IF('Open Int.'!E132=0,0,'Open Int.'!H132/'Open Int.'!E132)</f>
        <v>0.06349206349206349</v>
      </c>
    </row>
    <row r="133" spans="1:11" ht="15">
      <c r="A133" s="201" t="s">
        <v>172</v>
      </c>
      <c r="B133" s="287">
        <f>Margins!B133</f>
        <v>1050</v>
      </c>
      <c r="C133" s="287">
        <f>Volume!J133</f>
        <v>259.35</v>
      </c>
      <c r="D133" s="182">
        <f>Volume!M133</f>
        <v>-3.317800559179861</v>
      </c>
      <c r="E133" s="175">
        <f>Volume!C133*100</f>
        <v>-51</v>
      </c>
      <c r="F133" s="347">
        <f>'Open Int.'!D133*100</f>
        <v>5</v>
      </c>
      <c r="G133" s="176">
        <f>'Open Int.'!R133</f>
        <v>192.09276450000002</v>
      </c>
      <c r="H133" s="176">
        <f>'Open Int.'!Z133</f>
        <v>2.6184007500000064</v>
      </c>
      <c r="I133" s="171">
        <f>'Open Int.'!O133</f>
        <v>0.9995747093847462</v>
      </c>
      <c r="J133" s="185">
        <f>IF(Volume!D133=0,0,Volume!F133/Volume!D133)</f>
        <v>0</v>
      </c>
      <c r="K133" s="187">
        <f>IF('Open Int.'!E133=0,0,'Open Int.'!H133/'Open Int.'!E133)</f>
        <v>0</v>
      </c>
    </row>
    <row r="134" spans="1:11" ht="15">
      <c r="A134" s="201" t="s">
        <v>80</v>
      </c>
      <c r="B134" s="287">
        <f>Margins!B134</f>
        <v>1200</v>
      </c>
      <c r="C134" s="287">
        <f>Volume!J134</f>
        <v>236.95</v>
      </c>
      <c r="D134" s="182">
        <f>Volume!M134</f>
        <v>2.5535598355334246</v>
      </c>
      <c r="E134" s="175">
        <f>Volume!C134*100</f>
        <v>-11</v>
      </c>
      <c r="F134" s="347">
        <f>'Open Int.'!D134*100</f>
        <v>14.000000000000002</v>
      </c>
      <c r="G134" s="176">
        <f>'Open Int.'!R134</f>
        <v>42.992208</v>
      </c>
      <c r="H134" s="176">
        <f>'Open Int.'!Z134</f>
        <v>6.3384360000000015</v>
      </c>
      <c r="I134" s="171">
        <f>'Open Int.'!O134</f>
        <v>0.9986772486772487</v>
      </c>
      <c r="J134" s="185">
        <f>IF(Volume!D134=0,0,Volume!F134/Volume!D134)</f>
        <v>0</v>
      </c>
      <c r="K134" s="187">
        <f>IF('Open Int.'!E134=0,0,'Open Int.'!H134/'Open Int.'!E134)</f>
        <v>0</v>
      </c>
    </row>
    <row r="135" spans="1:11" ht="15">
      <c r="A135" s="201" t="s">
        <v>426</v>
      </c>
      <c r="B135" s="287">
        <f>Margins!B135</f>
        <v>500</v>
      </c>
      <c r="C135" s="287">
        <f>Volume!J135</f>
        <v>458.2</v>
      </c>
      <c r="D135" s="182">
        <f>Volume!M135</f>
        <v>5.272831705916137</v>
      </c>
      <c r="E135" s="175">
        <f>Volume!C135*100</f>
        <v>112.99999999999999</v>
      </c>
      <c r="F135" s="347">
        <f>'Open Int.'!D135*100</f>
        <v>3</v>
      </c>
      <c r="G135" s="176">
        <f>'Open Int.'!R135</f>
        <v>19.90879</v>
      </c>
      <c r="H135" s="176">
        <f>'Open Int.'!Z135</f>
        <v>1.4977149999999995</v>
      </c>
      <c r="I135" s="171">
        <f>'Open Int.'!O135</f>
        <v>1</v>
      </c>
      <c r="J135" s="185">
        <f>IF(Volume!D135=0,0,Volume!F135/Volume!D135)</f>
        <v>0</v>
      </c>
      <c r="K135" s="187">
        <f>IF('Open Int.'!E135=0,0,'Open Int.'!H135/'Open Int.'!E135)</f>
        <v>0</v>
      </c>
    </row>
    <row r="136" spans="1:11" ht="15">
      <c r="A136" s="201" t="s">
        <v>274</v>
      </c>
      <c r="B136" s="287">
        <f>Margins!B136</f>
        <v>700</v>
      </c>
      <c r="C136" s="287">
        <f>Volume!J136</f>
        <v>326.35</v>
      </c>
      <c r="D136" s="182">
        <f>Volume!M136</f>
        <v>3.701938353987936</v>
      </c>
      <c r="E136" s="175">
        <f>Volume!C136*100</f>
        <v>74</v>
      </c>
      <c r="F136" s="347">
        <f>'Open Int.'!D136*100</f>
        <v>19</v>
      </c>
      <c r="G136" s="176">
        <f>'Open Int.'!R136</f>
        <v>193.67567100000002</v>
      </c>
      <c r="H136" s="176">
        <f>'Open Int.'!Z136</f>
        <v>37.68832200000003</v>
      </c>
      <c r="I136" s="171">
        <f>'Open Int.'!O136</f>
        <v>0.9994102382637414</v>
      </c>
      <c r="J136" s="185">
        <f>IF(Volume!D136=0,0,Volume!F136/Volume!D136)</f>
        <v>0</v>
      </c>
      <c r="K136" s="187">
        <f>IF('Open Int.'!E136=0,0,'Open Int.'!H136/'Open Int.'!E136)</f>
        <v>0</v>
      </c>
    </row>
    <row r="137" spans="1:11" ht="15">
      <c r="A137" s="201" t="s">
        <v>427</v>
      </c>
      <c r="B137" s="287">
        <f>Margins!B137</f>
        <v>500</v>
      </c>
      <c r="C137" s="287">
        <f>Volume!J137</f>
        <v>416.45</v>
      </c>
      <c r="D137" s="182">
        <f>Volume!M137</f>
        <v>1.8588724471077327</v>
      </c>
      <c r="E137" s="175">
        <f>Volume!C137*100</f>
        <v>-18</v>
      </c>
      <c r="F137" s="347">
        <f>'Open Int.'!D137*100</f>
        <v>0</v>
      </c>
      <c r="G137" s="176">
        <f>'Open Int.'!R137</f>
        <v>24.945355</v>
      </c>
      <c r="H137" s="176">
        <f>'Open Int.'!Z137</f>
        <v>0.4347974999999984</v>
      </c>
      <c r="I137" s="171">
        <f>'Open Int.'!O137</f>
        <v>1</v>
      </c>
      <c r="J137" s="185">
        <f>IF(Volume!D137=0,0,Volume!F137/Volume!D137)</f>
        <v>0</v>
      </c>
      <c r="K137" s="187">
        <f>IF('Open Int.'!E137=0,0,'Open Int.'!H137/'Open Int.'!E137)</f>
        <v>0</v>
      </c>
    </row>
    <row r="138" spans="1:11" ht="15">
      <c r="A138" s="201" t="s">
        <v>224</v>
      </c>
      <c r="B138" s="287">
        <f>Margins!B138</f>
        <v>650</v>
      </c>
      <c r="C138" s="287">
        <f>Volume!J138</f>
        <v>552.9</v>
      </c>
      <c r="D138" s="182">
        <f>Volume!M138</f>
        <v>5.787812111355592</v>
      </c>
      <c r="E138" s="175">
        <f>Volume!C138*100</f>
        <v>45</v>
      </c>
      <c r="F138" s="347">
        <f>'Open Int.'!D138*100</f>
        <v>1</v>
      </c>
      <c r="G138" s="176">
        <f>'Open Int.'!R138</f>
        <v>166.3593165</v>
      </c>
      <c r="H138" s="176">
        <f>'Open Int.'!Z138</f>
        <v>10.868328250000019</v>
      </c>
      <c r="I138" s="171">
        <f>'Open Int.'!O138</f>
        <v>0.9997839706200043</v>
      </c>
      <c r="J138" s="185">
        <f>IF(Volume!D138=0,0,Volume!F138/Volume!D138)</f>
        <v>0</v>
      </c>
      <c r="K138" s="187">
        <f>IF('Open Int.'!E138=0,0,'Open Int.'!H138/'Open Int.'!E138)</f>
        <v>0</v>
      </c>
    </row>
    <row r="139" spans="1:11" ht="15">
      <c r="A139" s="201" t="s">
        <v>428</v>
      </c>
      <c r="B139" s="287">
        <f>Margins!B139</f>
        <v>550</v>
      </c>
      <c r="C139" s="287">
        <f>Volume!J139</f>
        <v>501.9</v>
      </c>
      <c r="D139" s="182">
        <f>Volume!M139</f>
        <v>19.088859888480243</v>
      </c>
      <c r="E139" s="175">
        <f>Volume!C139*100</f>
        <v>2658</v>
      </c>
      <c r="F139" s="347">
        <f>'Open Int.'!D139*100</f>
        <v>50</v>
      </c>
      <c r="G139" s="176">
        <f>'Open Int.'!R139</f>
        <v>18.8538735</v>
      </c>
      <c r="H139" s="176">
        <f>'Open Int.'!Z139</f>
        <v>8.330267</v>
      </c>
      <c r="I139" s="171">
        <f>'Open Int.'!O139</f>
        <v>0.9882869692532943</v>
      </c>
      <c r="J139" s="185">
        <f>IF(Volume!D139=0,0,Volume!F139/Volume!D139)</f>
        <v>0</v>
      </c>
      <c r="K139" s="187">
        <f>IF('Open Int.'!E139=0,0,'Open Int.'!H139/'Open Int.'!E139)</f>
        <v>0</v>
      </c>
    </row>
    <row r="140" spans="1:11" ht="15">
      <c r="A140" s="201" t="s">
        <v>429</v>
      </c>
      <c r="B140" s="287">
        <f>Margins!B140</f>
        <v>4400</v>
      </c>
      <c r="C140" s="287">
        <f>Volume!J140</f>
        <v>55.75</v>
      </c>
      <c r="D140" s="182">
        <f>Volume!M140</f>
        <v>6.393129770992369</v>
      </c>
      <c r="E140" s="175">
        <f>Volume!C140*100</f>
        <v>560</v>
      </c>
      <c r="F140" s="347">
        <f>'Open Int.'!D140*100</f>
        <v>19</v>
      </c>
      <c r="G140" s="176">
        <f>'Open Int.'!R140</f>
        <v>151.93882</v>
      </c>
      <c r="H140" s="176">
        <f>'Open Int.'!Z140</f>
        <v>42.07697999999999</v>
      </c>
      <c r="I140" s="171">
        <f>'Open Int.'!O140</f>
        <v>0.996125282531482</v>
      </c>
      <c r="J140" s="185">
        <f>IF(Volume!D140=0,0,Volume!F140/Volume!D140)</f>
        <v>0.09946236559139784</v>
      </c>
      <c r="K140" s="187">
        <f>IF('Open Int.'!E140=0,0,'Open Int.'!H140/'Open Int.'!E140)</f>
        <v>0.1411042944785276</v>
      </c>
    </row>
    <row r="141" spans="1:11" ht="15">
      <c r="A141" s="201" t="s">
        <v>393</v>
      </c>
      <c r="B141" s="287">
        <f>Margins!B141</f>
        <v>2400</v>
      </c>
      <c r="C141" s="287">
        <f>Volume!J141</f>
        <v>159</v>
      </c>
      <c r="D141" s="182">
        <f>Volume!M141</f>
        <v>-0.3134796238244514</v>
      </c>
      <c r="E141" s="175">
        <f>Volume!C141*100</f>
        <v>-19</v>
      </c>
      <c r="F141" s="347">
        <f>'Open Int.'!D141*100</f>
        <v>12</v>
      </c>
      <c r="G141" s="176">
        <f>'Open Int.'!R141</f>
        <v>127.836</v>
      </c>
      <c r="H141" s="176">
        <f>'Open Int.'!Z141</f>
        <v>14.948279999999997</v>
      </c>
      <c r="I141" s="171">
        <f>'Open Int.'!O141</f>
        <v>0.9970149253731343</v>
      </c>
      <c r="J141" s="185">
        <f>IF(Volume!D141=0,0,Volume!F141/Volume!D141)</f>
        <v>0</v>
      </c>
      <c r="K141" s="187">
        <f>IF('Open Int.'!E141=0,0,'Open Int.'!H141/'Open Int.'!E141)</f>
        <v>0</v>
      </c>
    </row>
    <row r="142" spans="1:11" ht="15">
      <c r="A142" s="201" t="s">
        <v>81</v>
      </c>
      <c r="B142" s="287">
        <f>Margins!B142</f>
        <v>600</v>
      </c>
      <c r="C142" s="287">
        <f>Volume!J142</f>
        <v>536.75</v>
      </c>
      <c r="D142" s="182">
        <f>Volume!M142</f>
        <v>2.3355576739752144</v>
      </c>
      <c r="E142" s="175">
        <f>Volume!C142*100</f>
        <v>-32</v>
      </c>
      <c r="F142" s="347">
        <f>'Open Int.'!D142*100</f>
        <v>0</v>
      </c>
      <c r="G142" s="176">
        <f>'Open Int.'!R142</f>
        <v>265.43361</v>
      </c>
      <c r="H142" s="176">
        <f>'Open Int.'!Z142</f>
        <v>6.152279999999962</v>
      </c>
      <c r="I142" s="171">
        <f>'Open Int.'!O142</f>
        <v>1</v>
      </c>
      <c r="J142" s="185">
        <f>IF(Volume!D142=0,0,Volume!F142/Volume!D142)</f>
        <v>0</v>
      </c>
      <c r="K142" s="187">
        <f>IF('Open Int.'!E142=0,0,'Open Int.'!H142/'Open Int.'!E142)</f>
        <v>0</v>
      </c>
    </row>
    <row r="143" spans="1:11" ht="15">
      <c r="A143" s="201" t="s">
        <v>225</v>
      </c>
      <c r="B143" s="287">
        <f>Margins!B143</f>
        <v>1400</v>
      </c>
      <c r="C143" s="287">
        <f>Volume!J143</f>
        <v>161.65</v>
      </c>
      <c r="D143" s="182">
        <f>Volume!M143</f>
        <v>0.7793017456359101</v>
      </c>
      <c r="E143" s="175">
        <f>Volume!C143*100</f>
        <v>-28.000000000000004</v>
      </c>
      <c r="F143" s="347">
        <f>'Open Int.'!D143*100</f>
        <v>1</v>
      </c>
      <c r="G143" s="176">
        <f>'Open Int.'!R143</f>
        <v>101.567928</v>
      </c>
      <c r="H143" s="176">
        <f>'Open Int.'!Z143</f>
        <v>2.402231999999998</v>
      </c>
      <c r="I143" s="171">
        <f>'Open Int.'!O143</f>
        <v>0.9968805704099821</v>
      </c>
      <c r="J143" s="185">
        <f>IF(Volume!D143=0,0,Volume!F143/Volume!D143)</f>
        <v>0.06666666666666667</v>
      </c>
      <c r="K143" s="187">
        <f>IF('Open Int.'!E143=0,0,'Open Int.'!H143/'Open Int.'!E143)</f>
        <v>0.058823529411764705</v>
      </c>
    </row>
    <row r="144" spans="1:11" ht="15">
      <c r="A144" s="201" t="s">
        <v>297</v>
      </c>
      <c r="B144" s="287">
        <f>Margins!B144</f>
        <v>1100</v>
      </c>
      <c r="C144" s="287">
        <f>Volume!J144</f>
        <v>492.1</v>
      </c>
      <c r="D144" s="182">
        <f>Volume!M144</f>
        <v>0.37735849056604237</v>
      </c>
      <c r="E144" s="175">
        <f>Volume!C144*100</f>
        <v>-20</v>
      </c>
      <c r="F144" s="347">
        <f>'Open Int.'!D144*100</f>
        <v>5</v>
      </c>
      <c r="G144" s="176">
        <f>'Open Int.'!R144</f>
        <v>275.256135</v>
      </c>
      <c r="H144" s="176">
        <f>'Open Int.'!Z144</f>
        <v>14.193107499999996</v>
      </c>
      <c r="I144" s="171">
        <f>'Open Int.'!O144</f>
        <v>0.9992133726647001</v>
      </c>
      <c r="J144" s="185">
        <f>IF(Volume!D144=0,0,Volume!F144/Volume!D144)</f>
        <v>0</v>
      </c>
      <c r="K144" s="187">
        <f>IF('Open Int.'!E144=0,0,'Open Int.'!H144/'Open Int.'!E144)</f>
        <v>0.11363636363636363</v>
      </c>
    </row>
    <row r="145" spans="1:11" ht="15">
      <c r="A145" s="201" t="s">
        <v>226</v>
      </c>
      <c r="B145" s="287">
        <f>Margins!B145</f>
        <v>1500</v>
      </c>
      <c r="C145" s="287">
        <f>Volume!J145</f>
        <v>221</v>
      </c>
      <c r="D145" s="182">
        <f>Volume!M145</f>
        <v>5.995203836930456</v>
      </c>
      <c r="E145" s="175">
        <f>Volume!C145*100</f>
        <v>-1</v>
      </c>
      <c r="F145" s="347">
        <f>'Open Int.'!D145*100</f>
        <v>-6</v>
      </c>
      <c r="G145" s="176">
        <f>'Open Int.'!R145</f>
        <v>177.12045</v>
      </c>
      <c r="H145" s="176">
        <f>'Open Int.'!Z145</f>
        <v>-0.8968500000000006</v>
      </c>
      <c r="I145" s="171">
        <f>'Open Int.'!O145</f>
        <v>0.9994385176866929</v>
      </c>
      <c r="J145" s="185">
        <f>IF(Volume!D145=0,0,Volume!F145/Volume!D145)</f>
        <v>0.6</v>
      </c>
      <c r="K145" s="187">
        <f>IF('Open Int.'!E145=0,0,'Open Int.'!H145/'Open Int.'!E145)</f>
        <v>0.7142857142857143</v>
      </c>
    </row>
    <row r="146" spans="1:11" ht="15">
      <c r="A146" s="201" t="s">
        <v>430</v>
      </c>
      <c r="B146" s="287">
        <f>Margins!B146</f>
        <v>550</v>
      </c>
      <c r="C146" s="287">
        <f>Volume!J146</f>
        <v>515.5</v>
      </c>
      <c r="D146" s="182">
        <f>Volume!M146</f>
        <v>6.277703329553653</v>
      </c>
      <c r="E146" s="175">
        <f>Volume!C146*100</f>
        <v>8</v>
      </c>
      <c r="F146" s="347">
        <f>'Open Int.'!D146*100</f>
        <v>12</v>
      </c>
      <c r="G146" s="176">
        <f>'Open Int.'!R146</f>
        <v>24.9218475</v>
      </c>
      <c r="H146" s="176">
        <f>'Open Int.'!Z146</f>
        <v>3.979813749999998</v>
      </c>
      <c r="I146" s="171">
        <f>'Open Int.'!O146</f>
        <v>1</v>
      </c>
      <c r="J146" s="185">
        <f>IF(Volume!D146=0,0,Volume!F146/Volume!D146)</f>
        <v>0</v>
      </c>
      <c r="K146" s="187">
        <f>IF('Open Int.'!E146=0,0,'Open Int.'!H146/'Open Int.'!E146)</f>
        <v>0</v>
      </c>
    </row>
    <row r="147" spans="1:11" ht="15">
      <c r="A147" s="201" t="s">
        <v>227</v>
      </c>
      <c r="B147" s="287">
        <f>Margins!B147</f>
        <v>800</v>
      </c>
      <c r="C147" s="287">
        <f>Volume!J147</f>
        <v>389.85</v>
      </c>
      <c r="D147" s="182">
        <f>Volume!M147</f>
        <v>0.10270894851714832</v>
      </c>
      <c r="E147" s="175">
        <f>Volume!C147*100</f>
        <v>-71</v>
      </c>
      <c r="F147" s="347">
        <f>'Open Int.'!D147*100</f>
        <v>-1</v>
      </c>
      <c r="G147" s="176">
        <f>'Open Int.'!R147</f>
        <v>154.442976</v>
      </c>
      <c r="H147" s="176">
        <f>'Open Int.'!Z147</f>
        <v>0.22077600000000075</v>
      </c>
      <c r="I147" s="171">
        <f>'Open Int.'!O147</f>
        <v>0.9989903069466882</v>
      </c>
      <c r="J147" s="185">
        <f>IF(Volume!D147=0,0,Volume!F147/Volume!D147)</f>
        <v>0</v>
      </c>
      <c r="K147" s="187">
        <f>IF('Open Int.'!E147=0,0,'Open Int.'!H147/'Open Int.'!E147)</f>
        <v>0.012422360248447204</v>
      </c>
    </row>
    <row r="148" spans="1:11" ht="15">
      <c r="A148" s="201" t="s">
        <v>234</v>
      </c>
      <c r="B148" s="287">
        <f>Margins!B148</f>
        <v>700</v>
      </c>
      <c r="C148" s="287">
        <f>Volume!J148</f>
        <v>506.25</v>
      </c>
      <c r="D148" s="182">
        <f>Volume!M148</f>
        <v>0.9471585244267198</v>
      </c>
      <c r="E148" s="175">
        <f>Volume!C148*100</f>
        <v>-9</v>
      </c>
      <c r="F148" s="347">
        <f>'Open Int.'!D148*100</f>
        <v>1</v>
      </c>
      <c r="G148" s="176">
        <f>'Open Int.'!R148</f>
        <v>864.5686875</v>
      </c>
      <c r="H148" s="176">
        <f>'Open Int.'!Z148</f>
        <v>26.542127499999992</v>
      </c>
      <c r="I148" s="171">
        <f>'Open Int.'!O148</f>
        <v>0.997745624462024</v>
      </c>
      <c r="J148" s="185">
        <f>IF(Volume!D148=0,0,Volume!F148/Volume!D148)</f>
        <v>0.06630581867388363</v>
      </c>
      <c r="K148" s="187">
        <f>IF('Open Int.'!E148=0,0,'Open Int.'!H148/'Open Int.'!E148)</f>
        <v>0.07814269535673839</v>
      </c>
    </row>
    <row r="149" spans="1:11" ht="15">
      <c r="A149" s="201" t="s">
        <v>98</v>
      </c>
      <c r="B149" s="287">
        <f>Margins!B149</f>
        <v>550</v>
      </c>
      <c r="C149" s="287">
        <f>Volume!J149</f>
        <v>541.95</v>
      </c>
      <c r="D149" s="182">
        <f>Volume!M149</f>
        <v>1.469762216813335</v>
      </c>
      <c r="E149" s="175">
        <f>Volume!C149*100</f>
        <v>-62</v>
      </c>
      <c r="F149" s="347">
        <f>'Open Int.'!D149*100</f>
        <v>-1</v>
      </c>
      <c r="G149" s="176">
        <f>'Open Int.'!R149</f>
        <v>265.284525</v>
      </c>
      <c r="H149" s="176">
        <f>'Open Int.'!Z149</f>
        <v>3.166938499999958</v>
      </c>
      <c r="I149" s="171">
        <f>'Open Int.'!O149</f>
        <v>0.9993258426966292</v>
      </c>
      <c r="J149" s="185">
        <f>IF(Volume!D149=0,0,Volume!F149/Volume!D149)</f>
        <v>0.15151515151515152</v>
      </c>
      <c r="K149" s="187">
        <f>IF('Open Int.'!E149=0,0,'Open Int.'!H149/'Open Int.'!E149)</f>
        <v>0.056074766355140186</v>
      </c>
    </row>
    <row r="150" spans="1:11" ht="15">
      <c r="A150" s="201" t="s">
        <v>149</v>
      </c>
      <c r="B150" s="287">
        <f>Margins!B150</f>
        <v>550</v>
      </c>
      <c r="C150" s="287">
        <f>Volume!J150</f>
        <v>971.95</v>
      </c>
      <c r="D150" s="182">
        <f>Volume!M150</f>
        <v>0.9923108894430661</v>
      </c>
      <c r="E150" s="175">
        <f>Volume!C150*100</f>
        <v>46</v>
      </c>
      <c r="F150" s="347">
        <f>'Open Int.'!D150*100</f>
        <v>-4</v>
      </c>
      <c r="G150" s="176">
        <f>'Open Int.'!R150</f>
        <v>501.48246225</v>
      </c>
      <c r="H150" s="176">
        <f>'Open Int.'!Z150</f>
        <v>1.5397222500000112</v>
      </c>
      <c r="I150" s="171">
        <f>'Open Int.'!O150</f>
        <v>0.9976548342394201</v>
      </c>
      <c r="J150" s="185">
        <f>IF(Volume!D150=0,0,Volume!F150/Volume!D150)</f>
        <v>0.09980806142034548</v>
      </c>
      <c r="K150" s="187">
        <f>IF('Open Int.'!E150=0,0,'Open Int.'!H150/'Open Int.'!E150)</f>
        <v>0.12210526315789473</v>
      </c>
    </row>
    <row r="151" spans="1:11" ht="15">
      <c r="A151" s="201" t="s">
        <v>203</v>
      </c>
      <c r="B151" s="287">
        <f>Margins!B151</f>
        <v>150</v>
      </c>
      <c r="C151" s="287">
        <f>Volume!J151</f>
        <v>1751.25</v>
      </c>
      <c r="D151" s="182">
        <f>Volume!M151</f>
        <v>-0.09127991556607291</v>
      </c>
      <c r="E151" s="175">
        <f>Volume!C151*100</f>
        <v>3</v>
      </c>
      <c r="F151" s="347">
        <f>'Open Int.'!D151*100</f>
        <v>9</v>
      </c>
      <c r="G151" s="176">
        <f>'Open Int.'!R151</f>
        <v>1075.0748625</v>
      </c>
      <c r="H151" s="176">
        <f>'Open Int.'!Z151</f>
        <v>111.83996625000009</v>
      </c>
      <c r="I151" s="171">
        <f>'Open Int.'!O151</f>
        <v>0.9983384645457656</v>
      </c>
      <c r="J151" s="185">
        <f>IF(Volume!D151=0,0,Volume!F151/Volume!D151)</f>
        <v>0.41886409736308317</v>
      </c>
      <c r="K151" s="187">
        <f>IF('Open Int.'!E151=0,0,'Open Int.'!H151/'Open Int.'!E151)</f>
        <v>0.2865731462925852</v>
      </c>
    </row>
    <row r="152" spans="1:11" ht="15">
      <c r="A152" s="201" t="s">
        <v>298</v>
      </c>
      <c r="B152" s="287">
        <f>Margins!B152</f>
        <v>1000</v>
      </c>
      <c r="C152" s="287">
        <f>Volume!J152</f>
        <v>639</v>
      </c>
      <c r="D152" s="182">
        <f>Volume!M152</f>
        <v>12.085599017716184</v>
      </c>
      <c r="E152" s="175">
        <f>Volume!C152*100</f>
        <v>1382</v>
      </c>
      <c r="F152" s="347">
        <f>'Open Int.'!D152*100</f>
        <v>65</v>
      </c>
      <c r="G152" s="176">
        <f>'Open Int.'!R152</f>
        <v>78.7887</v>
      </c>
      <c r="H152" s="176">
        <f>'Open Int.'!Z152</f>
        <v>36.20223000000001</v>
      </c>
      <c r="I152" s="171">
        <f>'Open Int.'!O152</f>
        <v>0.9667477696674777</v>
      </c>
      <c r="J152" s="185">
        <f>IF(Volume!D152=0,0,Volume!F152/Volume!D152)</f>
        <v>0</v>
      </c>
      <c r="K152" s="187">
        <f>IF('Open Int.'!E152=0,0,'Open Int.'!H152/'Open Int.'!E152)</f>
        <v>0</v>
      </c>
    </row>
    <row r="153" spans="1:11" ht="15">
      <c r="A153" s="201" t="s">
        <v>431</v>
      </c>
      <c r="B153" s="287">
        <f>Margins!B153</f>
        <v>7150</v>
      </c>
      <c r="C153" s="287">
        <f>Volume!J153</f>
        <v>35.6</v>
      </c>
      <c r="D153" s="182">
        <f>Volume!M153</f>
        <v>-0.8356545961002706</v>
      </c>
      <c r="E153" s="175">
        <f>Volume!C153*100</f>
        <v>-30</v>
      </c>
      <c r="F153" s="347">
        <f>'Open Int.'!D153*100</f>
        <v>0</v>
      </c>
      <c r="G153" s="176">
        <f>'Open Int.'!R153</f>
        <v>282.28486</v>
      </c>
      <c r="H153" s="176">
        <f>'Open Int.'!Z153</f>
        <v>9.043677500000001</v>
      </c>
      <c r="I153" s="171">
        <f>'Open Int.'!O153</f>
        <v>0.9919747520288549</v>
      </c>
      <c r="J153" s="185">
        <f>IF(Volume!D153=0,0,Volume!F153/Volume!D153)</f>
        <v>0.11375</v>
      </c>
      <c r="K153" s="187">
        <f>IF('Open Int.'!E153=0,0,'Open Int.'!H153/'Open Int.'!E153)</f>
        <v>0.13328776486671223</v>
      </c>
    </row>
    <row r="154" spans="1:11" ht="15">
      <c r="A154" s="201" t="s">
        <v>432</v>
      </c>
      <c r="B154" s="287">
        <f>Margins!B154</f>
        <v>450</v>
      </c>
      <c r="C154" s="287">
        <f>Volume!J154</f>
        <v>454.5</v>
      </c>
      <c r="D154" s="182">
        <f>Volume!M154</f>
        <v>1.8145161290322633</v>
      </c>
      <c r="E154" s="175">
        <f>Volume!C154*100</f>
        <v>-7.000000000000001</v>
      </c>
      <c r="F154" s="347">
        <f>'Open Int.'!D154*100</f>
        <v>14.000000000000002</v>
      </c>
      <c r="G154" s="176">
        <f>'Open Int.'!R154</f>
        <v>38.327985</v>
      </c>
      <c r="H154" s="176">
        <f>'Open Int.'!Z154</f>
        <v>5.363576999999999</v>
      </c>
      <c r="I154" s="171">
        <f>'Open Int.'!O154</f>
        <v>0.9994663820704376</v>
      </c>
      <c r="J154" s="185">
        <f>IF(Volume!D154=0,0,Volume!F154/Volume!D154)</f>
        <v>0</v>
      </c>
      <c r="K154" s="187">
        <f>IF('Open Int.'!E154=0,0,'Open Int.'!H154/'Open Int.'!E154)</f>
        <v>0</v>
      </c>
    </row>
    <row r="155" spans="1:11" ht="15">
      <c r="A155" s="201" t="s">
        <v>216</v>
      </c>
      <c r="B155" s="287">
        <f>Margins!B155</f>
        <v>3350</v>
      </c>
      <c r="C155" s="287">
        <f>Volume!J155</f>
        <v>99.2</v>
      </c>
      <c r="D155" s="182">
        <f>Volume!M155</f>
        <v>0.608519269776885</v>
      </c>
      <c r="E155" s="175">
        <f>Volume!C155*100</f>
        <v>-11</v>
      </c>
      <c r="F155" s="347">
        <f>'Open Int.'!D155*100</f>
        <v>5</v>
      </c>
      <c r="G155" s="176">
        <f>'Open Int.'!R155</f>
        <v>597.743984</v>
      </c>
      <c r="H155" s="176">
        <f>'Open Int.'!Z155</f>
        <v>51.37821299999996</v>
      </c>
      <c r="I155" s="171">
        <f>'Open Int.'!O155</f>
        <v>0.974425974314783</v>
      </c>
      <c r="J155" s="185">
        <f>IF(Volume!D155=0,0,Volume!F155/Volume!D155)</f>
        <v>0.14802981895633652</v>
      </c>
      <c r="K155" s="187">
        <f>IF('Open Int.'!E155=0,0,'Open Int.'!H155/'Open Int.'!E155)</f>
        <v>0.16069651741293534</v>
      </c>
    </row>
    <row r="156" spans="1:11" ht="15">
      <c r="A156" s="201" t="s">
        <v>235</v>
      </c>
      <c r="B156" s="287">
        <f>Margins!B156</f>
        <v>2700</v>
      </c>
      <c r="C156" s="287">
        <f>Volume!J156</f>
        <v>138.65</v>
      </c>
      <c r="D156" s="182">
        <f>Volume!M156</f>
        <v>-0.3951149425287234</v>
      </c>
      <c r="E156" s="175">
        <f>Volume!C156*100</f>
        <v>-27</v>
      </c>
      <c r="F156" s="347">
        <f>'Open Int.'!D156*100</f>
        <v>7.000000000000001</v>
      </c>
      <c r="G156" s="176">
        <f>'Open Int.'!R156</f>
        <v>371.0981115</v>
      </c>
      <c r="H156" s="176">
        <f>'Open Int.'!Z156</f>
        <v>37.38977550000004</v>
      </c>
      <c r="I156" s="171">
        <f>'Open Int.'!O156</f>
        <v>0.9954605064057298</v>
      </c>
      <c r="J156" s="185">
        <f>IF(Volume!D156=0,0,Volume!F156/Volume!D156)</f>
        <v>0.2816399286987522</v>
      </c>
      <c r="K156" s="187">
        <f>IF('Open Int.'!E156=0,0,'Open Int.'!H156/'Open Int.'!E156)</f>
        <v>0.25</v>
      </c>
    </row>
    <row r="157" spans="1:11" ht="15">
      <c r="A157" s="201" t="s">
        <v>204</v>
      </c>
      <c r="B157" s="287">
        <f>Margins!B157</f>
        <v>600</v>
      </c>
      <c r="C157" s="287">
        <f>Volume!J157</f>
        <v>478.45</v>
      </c>
      <c r="D157" s="182">
        <f>Volume!M157</f>
        <v>3.560606060606058</v>
      </c>
      <c r="E157" s="175">
        <f>Volume!C157*100</f>
        <v>70</v>
      </c>
      <c r="F157" s="347">
        <f>'Open Int.'!D157*100</f>
        <v>2</v>
      </c>
      <c r="G157" s="176">
        <f>'Open Int.'!R157</f>
        <v>505.53027</v>
      </c>
      <c r="H157" s="176">
        <f>'Open Int.'!Z157</f>
        <v>33.40322999999995</v>
      </c>
      <c r="I157" s="171">
        <f>'Open Int.'!O157</f>
        <v>0.9978421351504827</v>
      </c>
      <c r="J157" s="185">
        <f>IF(Volume!D157=0,0,Volume!F157/Volume!D157)</f>
        <v>0.09511568123393316</v>
      </c>
      <c r="K157" s="187">
        <f>IF('Open Int.'!E157=0,0,'Open Int.'!H157/'Open Int.'!E157)</f>
        <v>0.14171122994652408</v>
      </c>
    </row>
    <row r="158" spans="1:11" ht="15">
      <c r="A158" s="201" t="s">
        <v>205</v>
      </c>
      <c r="B158" s="287">
        <f>Margins!B158</f>
        <v>250</v>
      </c>
      <c r="C158" s="287">
        <f>Volume!J158</f>
        <v>1378.9</v>
      </c>
      <c r="D158" s="182">
        <f>Volume!M158</f>
        <v>3.911077618688778</v>
      </c>
      <c r="E158" s="175">
        <f>Volume!C158*100</f>
        <v>43</v>
      </c>
      <c r="F158" s="347">
        <f>'Open Int.'!D158*100</f>
        <v>7.000000000000001</v>
      </c>
      <c r="G158" s="176">
        <f>'Open Int.'!R158</f>
        <v>1217.84448</v>
      </c>
      <c r="H158" s="176">
        <f>'Open Int.'!Z158</f>
        <v>155.31557999999995</v>
      </c>
      <c r="I158" s="171">
        <f>'Open Int.'!O158</f>
        <v>0.9977072010869565</v>
      </c>
      <c r="J158" s="185">
        <f>IF(Volume!D158=0,0,Volume!F158/Volume!D158)</f>
        <v>0.17965116279069768</v>
      </c>
      <c r="K158" s="187">
        <f>IF('Open Int.'!E158=0,0,'Open Int.'!H158/'Open Int.'!E158)</f>
        <v>0.21502976190476192</v>
      </c>
    </row>
    <row r="159" spans="1:11" ht="15">
      <c r="A159" s="201" t="s">
        <v>37</v>
      </c>
      <c r="B159" s="287">
        <f>Margins!B159</f>
        <v>1600</v>
      </c>
      <c r="C159" s="287">
        <f>Volume!J159</f>
        <v>207.35</v>
      </c>
      <c r="D159" s="182">
        <f>Volume!M159</f>
        <v>-0.40826128722382055</v>
      </c>
      <c r="E159" s="175">
        <f>Volume!C159*100</f>
        <v>-61</v>
      </c>
      <c r="F159" s="347">
        <f>'Open Int.'!D159*100</f>
        <v>5</v>
      </c>
      <c r="G159" s="176">
        <f>'Open Int.'!R159</f>
        <v>52.550784</v>
      </c>
      <c r="H159" s="176">
        <f>'Open Int.'!Z159</f>
        <v>2.4162239999999997</v>
      </c>
      <c r="I159" s="171">
        <f>'Open Int.'!O159</f>
        <v>0.9993686868686869</v>
      </c>
      <c r="J159" s="185">
        <f>IF(Volume!D159=0,0,Volume!F159/Volume!D159)</f>
        <v>0</v>
      </c>
      <c r="K159" s="187">
        <f>IF('Open Int.'!E159=0,0,'Open Int.'!H159/'Open Int.'!E159)</f>
        <v>0</v>
      </c>
    </row>
    <row r="160" spans="1:11" ht="15">
      <c r="A160" s="201" t="s">
        <v>299</v>
      </c>
      <c r="B160" s="287">
        <f>Margins!B160</f>
        <v>150</v>
      </c>
      <c r="C160" s="287">
        <f>Volume!J160</f>
        <v>1675.75</v>
      </c>
      <c r="D160" s="182">
        <f>Volume!M160</f>
        <v>-0.42782019667845417</v>
      </c>
      <c r="E160" s="175">
        <f>Volume!C160*100</f>
        <v>-70</v>
      </c>
      <c r="F160" s="347">
        <f>'Open Int.'!D160*100</f>
        <v>4</v>
      </c>
      <c r="G160" s="176">
        <f>'Open Int.'!R160</f>
        <v>271.44636375</v>
      </c>
      <c r="H160" s="176">
        <f>'Open Int.'!Z160</f>
        <v>12.440358749999973</v>
      </c>
      <c r="I160" s="171">
        <f>'Open Int.'!O160</f>
        <v>0.7884989350865821</v>
      </c>
      <c r="J160" s="185">
        <f>IF(Volume!D160=0,0,Volume!F160/Volume!D160)</f>
        <v>0</v>
      </c>
      <c r="K160" s="187">
        <f>IF('Open Int.'!E160=0,0,'Open Int.'!H160/'Open Int.'!E160)</f>
        <v>0</v>
      </c>
    </row>
    <row r="161" spans="1:11" ht="15">
      <c r="A161" s="201" t="s">
        <v>433</v>
      </c>
      <c r="B161" s="287">
        <f>Margins!B161</f>
        <v>200</v>
      </c>
      <c r="C161" s="287">
        <f>Volume!J161</f>
        <v>1188.35</v>
      </c>
      <c r="D161" s="182">
        <f>Volume!M161</f>
        <v>-3.181521916245737</v>
      </c>
      <c r="E161" s="175">
        <f>Volume!C161*100</f>
        <v>-76</v>
      </c>
      <c r="F161" s="347">
        <f>'Open Int.'!D161*100</f>
        <v>-3</v>
      </c>
      <c r="G161" s="176">
        <f>'Open Int.'!R161</f>
        <v>3.541283</v>
      </c>
      <c r="H161" s="176">
        <f>'Open Int.'!Z161</f>
        <v>-0.23910900000000002</v>
      </c>
      <c r="I161" s="171">
        <f>'Open Int.'!O161</f>
        <v>1</v>
      </c>
      <c r="J161" s="185">
        <f>IF(Volume!D161=0,0,Volume!F161/Volume!D161)</f>
        <v>0</v>
      </c>
      <c r="K161" s="187">
        <f>IF('Open Int.'!E161=0,0,'Open Int.'!H161/'Open Int.'!E161)</f>
        <v>0</v>
      </c>
    </row>
    <row r="162" spans="1:11" ht="15">
      <c r="A162" s="201" t="s">
        <v>228</v>
      </c>
      <c r="B162" s="287">
        <f>Margins!B162</f>
        <v>188</v>
      </c>
      <c r="C162" s="287">
        <f>Volume!J162</f>
        <v>1292.85</v>
      </c>
      <c r="D162" s="182">
        <f>Volume!M162</f>
        <v>0.5639390168014935</v>
      </c>
      <c r="E162" s="175">
        <f>Volume!C162*100</f>
        <v>55.00000000000001</v>
      </c>
      <c r="F162" s="347">
        <f>'Open Int.'!D162*100</f>
        <v>11</v>
      </c>
      <c r="G162" s="176">
        <f>'Open Int.'!R162</f>
        <v>138.85777854</v>
      </c>
      <c r="H162" s="176">
        <f>'Open Int.'!Z162</f>
        <v>14.603510060000005</v>
      </c>
      <c r="I162" s="171">
        <f>'Open Int.'!O162</f>
        <v>0.9982496061613864</v>
      </c>
      <c r="J162" s="185">
        <f>IF(Volume!D162=0,0,Volume!F162/Volume!D162)</f>
        <v>0</v>
      </c>
      <c r="K162" s="187">
        <f>IF('Open Int.'!E162=0,0,'Open Int.'!H162/'Open Int.'!E162)</f>
        <v>0.14285714285714285</v>
      </c>
    </row>
    <row r="163" spans="1:11" ht="15">
      <c r="A163" s="201" t="s">
        <v>434</v>
      </c>
      <c r="B163" s="287">
        <f>Margins!B163</f>
        <v>2600</v>
      </c>
      <c r="C163" s="287">
        <f>Volume!J163</f>
        <v>81</v>
      </c>
      <c r="D163" s="182">
        <f>Volume!M163</f>
        <v>0.18552875695733545</v>
      </c>
      <c r="E163" s="175">
        <f>Volume!C163*100</f>
        <v>-19</v>
      </c>
      <c r="F163" s="347">
        <f>'Open Int.'!D163*100</f>
        <v>8</v>
      </c>
      <c r="G163" s="176">
        <f>'Open Int.'!R163</f>
        <v>47.42712</v>
      </c>
      <c r="H163" s="176">
        <f>'Open Int.'!Z163</f>
        <v>3.598335000000006</v>
      </c>
      <c r="I163" s="171">
        <f>'Open Int.'!O163</f>
        <v>1</v>
      </c>
      <c r="J163" s="185">
        <f>IF(Volume!D163=0,0,Volume!F163/Volume!D163)</f>
        <v>0</v>
      </c>
      <c r="K163" s="187">
        <f>IF('Open Int.'!E163=0,0,'Open Int.'!H163/'Open Int.'!E163)</f>
        <v>0</v>
      </c>
    </row>
    <row r="164" spans="1:11" ht="15">
      <c r="A164" s="201" t="s">
        <v>276</v>
      </c>
      <c r="B164" s="287">
        <f>Margins!B164</f>
        <v>350</v>
      </c>
      <c r="C164" s="287">
        <f>Volume!J164</f>
        <v>928</v>
      </c>
      <c r="D164" s="182">
        <f>Volume!M164</f>
        <v>1.1444141689373297</v>
      </c>
      <c r="E164" s="175">
        <f>Volume!C164*100</f>
        <v>-2</v>
      </c>
      <c r="F164" s="347">
        <f>'Open Int.'!D164*100</f>
        <v>5</v>
      </c>
      <c r="G164" s="176">
        <f>'Open Int.'!R164</f>
        <v>31.40816</v>
      </c>
      <c r="H164" s="176">
        <f>'Open Int.'!Z164</f>
        <v>1.8325475000000004</v>
      </c>
      <c r="I164" s="171">
        <f>'Open Int.'!O164</f>
        <v>1</v>
      </c>
      <c r="J164" s="185">
        <f>IF(Volume!D164=0,0,Volume!F164/Volume!D164)</f>
        <v>0</v>
      </c>
      <c r="K164" s="187">
        <f>IF('Open Int.'!E164=0,0,'Open Int.'!H164/'Open Int.'!E164)</f>
        <v>0</v>
      </c>
    </row>
    <row r="165" spans="1:11" ht="15">
      <c r="A165" s="201" t="s">
        <v>180</v>
      </c>
      <c r="B165" s="287">
        <f>Margins!B165</f>
        <v>1500</v>
      </c>
      <c r="C165" s="287">
        <f>Volume!J165</f>
        <v>159.95</v>
      </c>
      <c r="D165" s="182">
        <f>Volume!M165</f>
        <v>0.5658597925180617</v>
      </c>
      <c r="E165" s="175">
        <f>Volume!C165*100</f>
        <v>-45</v>
      </c>
      <c r="F165" s="347">
        <f>'Open Int.'!D165*100</f>
        <v>3</v>
      </c>
      <c r="G165" s="176">
        <f>'Open Int.'!R165</f>
        <v>91.26746999999999</v>
      </c>
      <c r="H165" s="176">
        <f>'Open Int.'!Z165</f>
        <v>3.7581599999999753</v>
      </c>
      <c r="I165" s="171">
        <f>'Open Int.'!O165</f>
        <v>0.9918506834910621</v>
      </c>
      <c r="J165" s="185">
        <f>IF(Volume!D165=0,0,Volume!F165/Volume!D165)</f>
        <v>0.15555555555555556</v>
      </c>
      <c r="K165" s="187">
        <f>IF('Open Int.'!E165=0,0,'Open Int.'!H165/'Open Int.'!E165)</f>
        <v>0.16666666666666666</v>
      </c>
    </row>
    <row r="166" spans="1:11" ht="15">
      <c r="A166" s="201" t="s">
        <v>181</v>
      </c>
      <c r="B166" s="287">
        <f>Margins!B166</f>
        <v>850</v>
      </c>
      <c r="C166" s="287">
        <f>Volume!J166</f>
        <v>334.25</v>
      </c>
      <c r="D166" s="182">
        <f>Volume!M166</f>
        <v>4.062889165628896</v>
      </c>
      <c r="E166" s="175">
        <f>Volume!C166*100</f>
        <v>-69</v>
      </c>
      <c r="F166" s="347">
        <f>'Open Int.'!D166*100</f>
        <v>-2</v>
      </c>
      <c r="G166" s="176">
        <f>'Open Int.'!R166</f>
        <v>7.41533625</v>
      </c>
      <c r="H166" s="176">
        <f>'Open Int.'!Z166</f>
        <v>0.1530042500000004</v>
      </c>
      <c r="I166" s="171">
        <f>'Open Int.'!O166</f>
        <v>1</v>
      </c>
      <c r="J166" s="185">
        <f>IF(Volume!D166=0,0,Volume!F166/Volume!D166)</f>
        <v>0</v>
      </c>
      <c r="K166" s="187">
        <f>IF('Open Int.'!E166=0,0,'Open Int.'!H166/'Open Int.'!E166)</f>
        <v>0</v>
      </c>
    </row>
    <row r="167" spans="1:11" ht="15">
      <c r="A167" s="201" t="s">
        <v>150</v>
      </c>
      <c r="B167" s="287">
        <f>Margins!B167</f>
        <v>438</v>
      </c>
      <c r="C167" s="287">
        <f>Volume!J167</f>
        <v>549.3</v>
      </c>
      <c r="D167" s="182">
        <f>Volume!M167</f>
        <v>3.290710793531403</v>
      </c>
      <c r="E167" s="175">
        <f>Volume!C167*100</f>
        <v>-45</v>
      </c>
      <c r="F167" s="347">
        <f>'Open Int.'!D167*100</f>
        <v>0</v>
      </c>
      <c r="G167" s="176">
        <f>'Open Int.'!R167</f>
        <v>201.9781593</v>
      </c>
      <c r="H167" s="176">
        <f>'Open Int.'!Z167</f>
        <v>7.366481100000016</v>
      </c>
      <c r="I167" s="171">
        <f>'Open Int.'!O167</f>
        <v>0.9998808814770697</v>
      </c>
      <c r="J167" s="185">
        <f>IF(Volume!D167=0,0,Volume!F167/Volume!D167)</f>
        <v>0</v>
      </c>
      <c r="K167" s="187">
        <f>IF('Open Int.'!E167=0,0,'Open Int.'!H167/'Open Int.'!E167)</f>
        <v>0</v>
      </c>
    </row>
    <row r="168" spans="1:11" ht="15">
      <c r="A168" s="201" t="s">
        <v>435</v>
      </c>
      <c r="B168" s="287">
        <f>Margins!B168</f>
        <v>1250</v>
      </c>
      <c r="C168" s="287">
        <f>Volume!J168</f>
        <v>164.95</v>
      </c>
      <c r="D168" s="182">
        <f>Volume!M168</f>
        <v>-7.952008928571429</v>
      </c>
      <c r="E168" s="175">
        <f>Volume!C168*100</f>
        <v>-68</v>
      </c>
      <c r="F168" s="347">
        <f>'Open Int.'!D168*100</f>
        <v>0</v>
      </c>
      <c r="G168" s="176">
        <f>'Open Int.'!R168</f>
        <v>51.95925</v>
      </c>
      <c r="H168" s="176">
        <f>'Open Int.'!Z168</f>
        <v>-4.9367500000000035</v>
      </c>
      <c r="I168" s="171">
        <f>'Open Int.'!O168</f>
        <v>0.9904761904761905</v>
      </c>
      <c r="J168" s="185">
        <f>IF(Volume!D168=0,0,Volume!F168/Volume!D168)</f>
        <v>0</v>
      </c>
      <c r="K168" s="187">
        <f>IF('Open Int.'!E168=0,0,'Open Int.'!H168/'Open Int.'!E168)</f>
        <v>0</v>
      </c>
    </row>
    <row r="169" spans="1:11" ht="15">
      <c r="A169" s="201" t="s">
        <v>436</v>
      </c>
      <c r="B169" s="287">
        <f>Margins!B169</f>
        <v>1050</v>
      </c>
      <c r="C169" s="287">
        <f>Volume!J169</f>
        <v>211.35</v>
      </c>
      <c r="D169" s="182">
        <f>Volume!M169</f>
        <v>2.671848433325237</v>
      </c>
      <c r="E169" s="175">
        <f>Volume!C169*100</f>
        <v>-34</v>
      </c>
      <c r="F169" s="347">
        <f>'Open Int.'!D169*100</f>
        <v>7.000000000000001</v>
      </c>
      <c r="G169" s="176">
        <f>'Open Int.'!R169</f>
        <v>30.4914645</v>
      </c>
      <c r="H169" s="176">
        <f>'Open Int.'!Z169</f>
        <v>2.825224500000001</v>
      </c>
      <c r="I169" s="171">
        <f>'Open Int.'!O169</f>
        <v>0.9970887918486172</v>
      </c>
      <c r="J169" s="185">
        <f>IF(Volume!D169=0,0,Volume!F169/Volume!D169)</f>
        <v>0</v>
      </c>
      <c r="K169" s="187">
        <f>IF('Open Int.'!E169=0,0,'Open Int.'!H169/'Open Int.'!E169)</f>
        <v>0</v>
      </c>
    </row>
    <row r="170" spans="1:11" ht="15">
      <c r="A170" s="201" t="s">
        <v>151</v>
      </c>
      <c r="B170" s="287">
        <f>Margins!B170</f>
        <v>225</v>
      </c>
      <c r="C170" s="287">
        <f>Volume!J170</f>
        <v>1096.65</v>
      </c>
      <c r="D170" s="182">
        <f>Volume!M170</f>
        <v>0.06387152698572429</v>
      </c>
      <c r="E170" s="175">
        <f>Volume!C170*100</f>
        <v>-56.99999999999999</v>
      </c>
      <c r="F170" s="347">
        <f>'Open Int.'!D170*100</f>
        <v>2</v>
      </c>
      <c r="G170" s="176">
        <f>'Open Int.'!R170</f>
        <v>172.05616012500002</v>
      </c>
      <c r="H170" s="176">
        <f>'Open Int.'!Z170</f>
        <v>3.734679375000013</v>
      </c>
      <c r="I170" s="171">
        <f>'Open Int.'!O170</f>
        <v>0.9988527176251255</v>
      </c>
      <c r="J170" s="185">
        <f>IF(Volume!D170=0,0,Volume!F170/Volume!D170)</f>
        <v>0</v>
      </c>
      <c r="K170" s="187">
        <f>IF('Open Int.'!E170=0,0,'Open Int.'!H170/'Open Int.'!E170)</f>
        <v>0</v>
      </c>
    </row>
    <row r="171" spans="1:11" ht="15">
      <c r="A171" s="201" t="s">
        <v>214</v>
      </c>
      <c r="B171" s="287">
        <f>Margins!B171</f>
        <v>125</v>
      </c>
      <c r="C171" s="287">
        <f>Volume!J171</f>
        <v>1426.85</v>
      </c>
      <c r="D171" s="182">
        <f>Volume!M171</f>
        <v>1.9287780833660748</v>
      </c>
      <c r="E171" s="175">
        <f>Volume!C171*100</f>
        <v>-28.000000000000004</v>
      </c>
      <c r="F171" s="347">
        <f>'Open Int.'!D171*100</f>
        <v>3</v>
      </c>
      <c r="G171" s="176">
        <f>'Open Int.'!R171</f>
        <v>43.180048125</v>
      </c>
      <c r="H171" s="176">
        <f>'Open Int.'!Z171</f>
        <v>2.1469450000000023</v>
      </c>
      <c r="I171" s="171">
        <f>'Open Int.'!O171</f>
        <v>0.9975216852540273</v>
      </c>
      <c r="J171" s="185">
        <f>IF(Volume!D171=0,0,Volume!F171/Volume!D171)</f>
        <v>0</v>
      </c>
      <c r="K171" s="187">
        <f>IF('Open Int.'!E171=0,0,'Open Int.'!H171/'Open Int.'!E171)</f>
        <v>0</v>
      </c>
    </row>
    <row r="172" spans="1:11" ht="15">
      <c r="A172" s="201" t="s">
        <v>229</v>
      </c>
      <c r="B172" s="287">
        <f>Margins!B172</f>
        <v>200</v>
      </c>
      <c r="C172" s="287">
        <f>Volume!J172</f>
        <v>1288.5</v>
      </c>
      <c r="D172" s="182">
        <f>Volume!M172</f>
        <v>0.1593532589684756</v>
      </c>
      <c r="E172" s="175">
        <f>Volume!C172*100</f>
        <v>15</v>
      </c>
      <c r="F172" s="347">
        <f>'Open Int.'!D172*100</f>
        <v>10</v>
      </c>
      <c r="G172" s="176">
        <f>'Open Int.'!R172</f>
        <v>203.04183</v>
      </c>
      <c r="H172" s="176">
        <f>'Open Int.'!Z172</f>
        <v>19.18239600000001</v>
      </c>
      <c r="I172" s="171">
        <f>'Open Int.'!O172</f>
        <v>0.9982231247620257</v>
      </c>
      <c r="J172" s="185">
        <f>IF(Volume!D172=0,0,Volume!F172/Volume!D172)</f>
        <v>0</v>
      </c>
      <c r="K172" s="187">
        <f>IF('Open Int.'!E172=0,0,'Open Int.'!H172/'Open Int.'!E172)</f>
        <v>0</v>
      </c>
    </row>
    <row r="173" spans="1:11" ht="15">
      <c r="A173" s="201" t="s">
        <v>91</v>
      </c>
      <c r="B173" s="287">
        <f>Margins!B173</f>
        <v>3800</v>
      </c>
      <c r="C173" s="287">
        <f>Volume!J173</f>
        <v>78.3</v>
      </c>
      <c r="D173" s="182">
        <f>Volume!M173</f>
        <v>1.2281835811247614</v>
      </c>
      <c r="E173" s="175">
        <f>Volume!C173*100</f>
        <v>-44</v>
      </c>
      <c r="F173" s="347">
        <f>'Open Int.'!D173*100</f>
        <v>1</v>
      </c>
      <c r="G173" s="176">
        <f>'Open Int.'!R173</f>
        <v>49.153608</v>
      </c>
      <c r="H173" s="176">
        <f>'Open Int.'!Z173</f>
        <v>1.9778430000000071</v>
      </c>
      <c r="I173" s="171">
        <f>'Open Int.'!O173</f>
        <v>1</v>
      </c>
      <c r="J173" s="185">
        <f>IF(Volume!D173=0,0,Volume!F173/Volume!D173)</f>
        <v>0</v>
      </c>
      <c r="K173" s="187">
        <f>IF('Open Int.'!E173=0,0,'Open Int.'!H173/'Open Int.'!E173)</f>
        <v>0</v>
      </c>
    </row>
    <row r="174" spans="1:14" ht="15">
      <c r="A174" s="201" t="s">
        <v>152</v>
      </c>
      <c r="B174" s="287">
        <f>Margins!B174</f>
        <v>1350</v>
      </c>
      <c r="C174" s="287">
        <f>Volume!J174</f>
        <v>251.25</v>
      </c>
      <c r="D174" s="182">
        <f>Volume!M174</f>
        <v>-2.1612149532710325</v>
      </c>
      <c r="E174" s="175">
        <f>Volume!C174*100</f>
        <v>5</v>
      </c>
      <c r="F174" s="347">
        <f>'Open Int.'!D174*100</f>
        <v>16</v>
      </c>
      <c r="G174" s="176">
        <f>'Open Int.'!R174</f>
        <v>93.58183125</v>
      </c>
      <c r="H174" s="176">
        <f>'Open Int.'!Z174</f>
        <v>11.522675249999992</v>
      </c>
      <c r="I174" s="171">
        <f>'Open Int.'!O174</f>
        <v>0.9757158390721276</v>
      </c>
      <c r="J174" s="185">
        <f>IF(Volume!D174=0,0,Volume!F174/Volume!D174)</f>
        <v>0.3076923076923077</v>
      </c>
      <c r="K174" s="187">
        <f>IF('Open Int.'!E174=0,0,'Open Int.'!H174/'Open Int.'!E174)</f>
        <v>0.16666666666666666</v>
      </c>
      <c r="N174" s="96"/>
    </row>
    <row r="175" spans="1:14" ht="15">
      <c r="A175" s="201" t="s">
        <v>208</v>
      </c>
      <c r="B175" s="287">
        <f>Margins!B175</f>
        <v>412</v>
      </c>
      <c r="C175" s="287">
        <f>Volume!J175</f>
        <v>747.95</v>
      </c>
      <c r="D175" s="182">
        <f>Volume!M175</f>
        <v>0.7883034631451317</v>
      </c>
      <c r="E175" s="175">
        <f>Volume!C175*100</f>
        <v>-5</v>
      </c>
      <c r="F175" s="347">
        <f>'Open Int.'!D175*100</f>
        <v>-7.000000000000001</v>
      </c>
      <c r="G175" s="176">
        <f>'Open Int.'!R175</f>
        <v>301.28353458000004</v>
      </c>
      <c r="H175" s="176">
        <f>'Open Int.'!Z175</f>
        <v>-16.72204793999998</v>
      </c>
      <c r="I175" s="171">
        <f>'Open Int.'!O175</f>
        <v>0.9986703487777436</v>
      </c>
      <c r="J175" s="185">
        <f>IF(Volume!D175=0,0,Volume!F175/Volume!D175)</f>
        <v>0.06666666666666667</v>
      </c>
      <c r="K175" s="187">
        <f>IF('Open Int.'!E175=0,0,'Open Int.'!H175/'Open Int.'!E175)</f>
        <v>0.07432432432432433</v>
      </c>
      <c r="N175" s="96"/>
    </row>
    <row r="176" spans="1:14" ht="15">
      <c r="A176" s="177" t="s">
        <v>230</v>
      </c>
      <c r="B176" s="287">
        <f>Margins!B176</f>
        <v>400</v>
      </c>
      <c r="C176" s="287">
        <f>Volume!J176</f>
        <v>590.15</v>
      </c>
      <c r="D176" s="182">
        <f>Volume!M176</f>
        <v>-0.42183413481818954</v>
      </c>
      <c r="E176" s="175">
        <f>Volume!C176*100</f>
        <v>-42</v>
      </c>
      <c r="F176" s="347">
        <f>'Open Int.'!D176*100</f>
        <v>1</v>
      </c>
      <c r="G176" s="176">
        <f>'Open Int.'!R176</f>
        <v>80.779732</v>
      </c>
      <c r="H176" s="176">
        <f>'Open Int.'!Z176</f>
        <v>0.7245699999999999</v>
      </c>
      <c r="I176" s="171">
        <f>'Open Int.'!O176</f>
        <v>0.9918176504967855</v>
      </c>
      <c r="J176" s="185">
        <f>IF(Volume!D176=0,0,Volume!F176/Volume!D176)</f>
        <v>0</v>
      </c>
      <c r="K176" s="187">
        <f>IF('Open Int.'!E176=0,0,'Open Int.'!H176/'Open Int.'!E176)</f>
        <v>0</v>
      </c>
      <c r="N176" s="96"/>
    </row>
    <row r="177" spans="1:14" ht="15">
      <c r="A177" s="177" t="s">
        <v>185</v>
      </c>
      <c r="B177" s="287">
        <f>Margins!B177</f>
        <v>675</v>
      </c>
      <c r="C177" s="287">
        <f>Volume!J177</f>
        <v>635.1</v>
      </c>
      <c r="D177" s="182">
        <f>Volume!M177</f>
        <v>1.324186343331217</v>
      </c>
      <c r="E177" s="175">
        <f>Volume!C177*100</f>
        <v>13</v>
      </c>
      <c r="F177" s="347">
        <f>'Open Int.'!D177*100</f>
        <v>3</v>
      </c>
      <c r="G177" s="176">
        <f>'Open Int.'!R177</f>
        <v>693.5387265</v>
      </c>
      <c r="H177" s="176">
        <f>'Open Int.'!Z177</f>
        <v>60.59608650000007</v>
      </c>
      <c r="I177" s="171">
        <f>'Open Int.'!O177</f>
        <v>0.998083817529979</v>
      </c>
      <c r="J177" s="185">
        <f>IF(Volume!D177=0,0,Volume!F177/Volume!D177)</f>
        <v>0.3731041456016178</v>
      </c>
      <c r="K177" s="187">
        <f>IF('Open Int.'!E177=0,0,'Open Int.'!H177/'Open Int.'!E177)</f>
        <v>0.350197628458498</v>
      </c>
      <c r="N177" s="96"/>
    </row>
    <row r="178" spans="1:14" ht="15">
      <c r="A178" s="177" t="s">
        <v>206</v>
      </c>
      <c r="B178" s="287">
        <f>Margins!B178</f>
        <v>550</v>
      </c>
      <c r="C178" s="287">
        <f>Volume!J178</f>
        <v>952.45</v>
      </c>
      <c r="D178" s="182">
        <f>Volume!M178</f>
        <v>8.627965328467164</v>
      </c>
      <c r="E178" s="175">
        <f>Volume!C178*100</f>
        <v>39</v>
      </c>
      <c r="F178" s="347">
        <f>'Open Int.'!D178*100</f>
        <v>-1</v>
      </c>
      <c r="G178" s="176">
        <f>'Open Int.'!R178</f>
        <v>204.77198775</v>
      </c>
      <c r="H178" s="176">
        <f>'Open Int.'!Z178</f>
        <v>15.29989175</v>
      </c>
      <c r="I178" s="171">
        <f>'Open Int.'!O178</f>
        <v>0.9948836019442313</v>
      </c>
      <c r="J178" s="185">
        <f>IF(Volume!D178=0,0,Volume!F178/Volume!D178)</f>
        <v>0</v>
      </c>
      <c r="K178" s="187">
        <f>IF('Open Int.'!E178=0,0,'Open Int.'!H178/'Open Int.'!E178)</f>
        <v>0</v>
      </c>
      <c r="N178" s="96"/>
    </row>
    <row r="179" spans="1:14" ht="15">
      <c r="A179" s="177" t="s">
        <v>118</v>
      </c>
      <c r="B179" s="287">
        <f>Margins!B179</f>
        <v>250</v>
      </c>
      <c r="C179" s="287">
        <f>Volume!J179</f>
        <v>1218.7</v>
      </c>
      <c r="D179" s="182">
        <f>Volume!M179</f>
        <v>0.2508945831448159</v>
      </c>
      <c r="E179" s="175">
        <f>Volume!C179*100</f>
        <v>-56.00000000000001</v>
      </c>
      <c r="F179" s="347">
        <f>'Open Int.'!D179*100</f>
        <v>0</v>
      </c>
      <c r="G179" s="176">
        <f>'Open Int.'!R179</f>
        <v>503.7801125</v>
      </c>
      <c r="H179" s="176">
        <f>'Open Int.'!Z179</f>
        <v>4.603831249999985</v>
      </c>
      <c r="I179" s="171">
        <f>'Open Int.'!O179</f>
        <v>0.9964318113093438</v>
      </c>
      <c r="J179" s="185">
        <f>IF(Volume!D179=0,0,Volume!F179/Volume!D179)</f>
        <v>0.02857142857142857</v>
      </c>
      <c r="K179" s="187">
        <f>IF('Open Int.'!E179=0,0,'Open Int.'!H179/'Open Int.'!E179)</f>
        <v>0.023474178403755867</v>
      </c>
      <c r="N179" s="96"/>
    </row>
    <row r="180" spans="1:14" ht="15">
      <c r="A180" s="177" t="s">
        <v>231</v>
      </c>
      <c r="B180" s="287">
        <f>Margins!B180</f>
        <v>206</v>
      </c>
      <c r="C180" s="287">
        <f>Volume!J180</f>
        <v>1144.25</v>
      </c>
      <c r="D180" s="182">
        <f>Volume!M180</f>
        <v>5.078286422700763</v>
      </c>
      <c r="E180" s="175">
        <f>Volume!C180*100</f>
        <v>19</v>
      </c>
      <c r="F180" s="347">
        <f>'Open Int.'!D180*100</f>
        <v>-1</v>
      </c>
      <c r="G180" s="176">
        <f>'Open Int.'!R180</f>
        <v>123.63277975</v>
      </c>
      <c r="H180" s="176">
        <f>'Open Int.'!Z180</f>
        <v>4.516895050000002</v>
      </c>
      <c r="I180" s="171">
        <f>'Open Int.'!O180</f>
        <v>0.9990467111534795</v>
      </c>
      <c r="J180" s="185">
        <f>IF(Volume!D180=0,0,Volume!F180/Volume!D180)</f>
        <v>0</v>
      </c>
      <c r="K180" s="187">
        <f>IF('Open Int.'!E180=0,0,'Open Int.'!H180/'Open Int.'!E180)</f>
        <v>0</v>
      </c>
      <c r="N180" s="96"/>
    </row>
    <row r="181" spans="1:14" ht="15">
      <c r="A181" s="177" t="s">
        <v>300</v>
      </c>
      <c r="B181" s="287">
        <f>Margins!B181</f>
        <v>7700</v>
      </c>
      <c r="C181" s="287">
        <f>Volume!J181</f>
        <v>55.65</v>
      </c>
      <c r="D181" s="182">
        <f>Volume!M181</f>
        <v>4.802259887005644</v>
      </c>
      <c r="E181" s="175">
        <f>Volume!C181*100</f>
        <v>178</v>
      </c>
      <c r="F181" s="347">
        <f>'Open Int.'!D181*100</f>
        <v>28.000000000000004</v>
      </c>
      <c r="G181" s="176">
        <f>'Open Int.'!R181</f>
        <v>13.4122065</v>
      </c>
      <c r="H181" s="176">
        <f>'Open Int.'!Z181</f>
        <v>3.4357784999999996</v>
      </c>
      <c r="I181" s="171">
        <f>'Open Int.'!O181</f>
        <v>0.9968051118210862</v>
      </c>
      <c r="J181" s="185">
        <f>IF(Volume!D181=0,0,Volume!F181/Volume!D181)</f>
        <v>0</v>
      </c>
      <c r="K181" s="187">
        <f>IF('Open Int.'!E181=0,0,'Open Int.'!H181/'Open Int.'!E181)</f>
        <v>0</v>
      </c>
      <c r="N181" s="96"/>
    </row>
    <row r="182" spans="1:14" ht="15">
      <c r="A182" s="177" t="s">
        <v>301</v>
      </c>
      <c r="B182" s="287">
        <f>Margins!B182</f>
        <v>10450</v>
      </c>
      <c r="C182" s="287">
        <f>Volume!J182</f>
        <v>27.4</v>
      </c>
      <c r="D182" s="182">
        <f>Volume!M182</f>
        <v>-1.2612612612612664</v>
      </c>
      <c r="E182" s="175">
        <f>Volume!C182*100</f>
        <v>-54</v>
      </c>
      <c r="F182" s="347">
        <f>'Open Int.'!D182*100</f>
        <v>4</v>
      </c>
      <c r="G182" s="176">
        <f>'Open Int.'!R182</f>
        <v>199.113882</v>
      </c>
      <c r="H182" s="176">
        <f>'Open Int.'!Z182</f>
        <v>12.73891574999999</v>
      </c>
      <c r="I182" s="171">
        <f>'Open Int.'!O182</f>
        <v>0.9984181765890136</v>
      </c>
      <c r="J182" s="185">
        <f>IF(Volume!D182=0,0,Volume!F182/Volume!D182)</f>
        <v>0.18233618233618235</v>
      </c>
      <c r="K182" s="187">
        <f>IF('Open Int.'!E182=0,0,'Open Int.'!H182/'Open Int.'!E182)</f>
        <v>0.2330508474576271</v>
      </c>
      <c r="N182" s="96"/>
    </row>
    <row r="183" spans="1:14" ht="15">
      <c r="A183" s="177" t="s">
        <v>173</v>
      </c>
      <c r="B183" s="287">
        <f>Margins!B183</f>
        <v>2950</v>
      </c>
      <c r="C183" s="287">
        <f>Volume!J183</f>
        <v>69.2</v>
      </c>
      <c r="D183" s="182">
        <f>Volume!M183</f>
        <v>3.8259564891222757</v>
      </c>
      <c r="E183" s="175">
        <f>Volume!C183*100</f>
        <v>43</v>
      </c>
      <c r="F183" s="347">
        <f>'Open Int.'!D183*100</f>
        <v>2</v>
      </c>
      <c r="G183" s="176">
        <f>'Open Int.'!R183</f>
        <v>45.01287</v>
      </c>
      <c r="H183" s="176">
        <f>'Open Int.'!Z183</f>
        <v>3.447930499999991</v>
      </c>
      <c r="I183" s="171">
        <f>'Open Int.'!O183</f>
        <v>0.9959183673469387</v>
      </c>
      <c r="J183" s="185">
        <f>IF(Volume!D183=0,0,Volume!F183/Volume!D183)</f>
        <v>0.06060606060606061</v>
      </c>
      <c r="K183" s="187">
        <f>IF('Open Int.'!E183=0,0,'Open Int.'!H183/'Open Int.'!E183)</f>
        <v>0.05555555555555555</v>
      </c>
      <c r="N183" s="96"/>
    </row>
    <row r="184" spans="1:14" ht="15">
      <c r="A184" s="177" t="s">
        <v>302</v>
      </c>
      <c r="B184" s="287">
        <f>Margins!B184</f>
        <v>200</v>
      </c>
      <c r="C184" s="287">
        <f>Volume!J184</f>
        <v>835.6</v>
      </c>
      <c r="D184" s="182">
        <f>Volume!M184</f>
        <v>3.6981881360139077</v>
      </c>
      <c r="E184" s="175">
        <f>Volume!C184*100</f>
        <v>-46</v>
      </c>
      <c r="F184" s="347">
        <f>'Open Int.'!D184*100</f>
        <v>0</v>
      </c>
      <c r="G184" s="176">
        <f>'Open Int.'!R184</f>
        <v>69.304664</v>
      </c>
      <c r="H184" s="176">
        <f>'Open Int.'!Z184</f>
        <v>2.4554959999999966</v>
      </c>
      <c r="I184" s="171">
        <f>'Open Int.'!O184</f>
        <v>1</v>
      </c>
      <c r="J184" s="185">
        <f>IF(Volume!D184=0,0,Volume!F184/Volume!D184)</f>
        <v>0</v>
      </c>
      <c r="K184" s="187">
        <f>IF('Open Int.'!E184=0,0,'Open Int.'!H184/'Open Int.'!E184)</f>
        <v>0</v>
      </c>
      <c r="N184" s="96"/>
    </row>
    <row r="185" spans="1:14" ht="15">
      <c r="A185" s="177" t="s">
        <v>82</v>
      </c>
      <c r="B185" s="287">
        <f>Margins!B185</f>
        <v>2100</v>
      </c>
      <c r="C185" s="287">
        <f>Volume!J185</f>
        <v>121.45</v>
      </c>
      <c r="D185" s="182">
        <f>Volume!M185</f>
        <v>-0.6543967280163576</v>
      </c>
      <c r="E185" s="175">
        <f>Volume!C185*100</f>
        <v>-84</v>
      </c>
      <c r="F185" s="347">
        <f>'Open Int.'!D185*100</f>
        <v>3</v>
      </c>
      <c r="G185" s="176">
        <f>'Open Int.'!R185</f>
        <v>91.6886775</v>
      </c>
      <c r="H185" s="176">
        <f>'Open Int.'!Z185</f>
        <v>1.9376175000000018</v>
      </c>
      <c r="I185" s="171">
        <f>'Open Int.'!O185</f>
        <v>1</v>
      </c>
      <c r="J185" s="185">
        <f>IF(Volume!D185=0,0,Volume!F185/Volume!D185)</f>
        <v>0</v>
      </c>
      <c r="K185" s="187">
        <f>IF('Open Int.'!E185=0,0,'Open Int.'!H185/'Open Int.'!E185)</f>
        <v>0</v>
      </c>
      <c r="N185" s="96"/>
    </row>
    <row r="186" spans="1:14" ht="15">
      <c r="A186" s="177" t="s">
        <v>437</v>
      </c>
      <c r="B186" s="287">
        <f>Margins!B186</f>
        <v>700</v>
      </c>
      <c r="C186" s="287">
        <f>Volume!J186</f>
        <v>292.8</v>
      </c>
      <c r="D186" s="182">
        <f>Volume!M186</f>
        <v>2.863165290707899</v>
      </c>
      <c r="E186" s="175">
        <f>Volume!C186*100</f>
        <v>82</v>
      </c>
      <c r="F186" s="347">
        <f>'Open Int.'!D186*100</f>
        <v>17</v>
      </c>
      <c r="G186" s="176">
        <f>'Open Int.'!R186</f>
        <v>27.87456</v>
      </c>
      <c r="H186" s="176">
        <f>'Open Int.'!Z186</f>
        <v>4.661352500000003</v>
      </c>
      <c r="I186" s="171">
        <f>'Open Int.'!O186</f>
        <v>0.9992647058823529</v>
      </c>
      <c r="J186" s="185">
        <f>IF(Volume!D186=0,0,Volume!F186/Volume!D186)</f>
        <v>0</v>
      </c>
      <c r="K186" s="187">
        <f>IF('Open Int.'!E186=0,0,'Open Int.'!H186/'Open Int.'!E186)</f>
        <v>0</v>
      </c>
      <c r="N186" s="96"/>
    </row>
    <row r="187" spans="1:14" ht="15">
      <c r="A187" s="177" t="s">
        <v>438</v>
      </c>
      <c r="B187" s="287">
        <f>Margins!B187</f>
        <v>450</v>
      </c>
      <c r="C187" s="287">
        <f>Volume!J187</f>
        <v>569.5</v>
      </c>
      <c r="D187" s="182">
        <f>Volume!M187</f>
        <v>0.14947683109118487</v>
      </c>
      <c r="E187" s="175">
        <f>Volume!C187*100</f>
        <v>46</v>
      </c>
      <c r="F187" s="347">
        <f>'Open Int.'!D187*100</f>
        <v>38</v>
      </c>
      <c r="G187" s="176">
        <f>'Open Int.'!R187</f>
        <v>227.418435</v>
      </c>
      <c r="H187" s="176">
        <f>'Open Int.'!Z187</f>
        <v>63.826359749999995</v>
      </c>
      <c r="I187" s="171">
        <f>'Open Int.'!O187</f>
        <v>0.9968447148974532</v>
      </c>
      <c r="J187" s="185">
        <f>IF(Volume!D187=0,0,Volume!F187/Volume!D187)</f>
        <v>0.01935483870967742</v>
      </c>
      <c r="K187" s="187">
        <f>IF('Open Int.'!E187=0,0,'Open Int.'!H187/'Open Int.'!E187)</f>
        <v>0.03954802259887006</v>
      </c>
      <c r="N187" s="96"/>
    </row>
    <row r="188" spans="1:14" ht="15">
      <c r="A188" s="177" t="s">
        <v>153</v>
      </c>
      <c r="B188" s="287">
        <f>Margins!B188</f>
        <v>450</v>
      </c>
      <c r="C188" s="287">
        <f>Volume!J188</f>
        <v>577</v>
      </c>
      <c r="D188" s="182">
        <f>Volume!M188</f>
        <v>3.072525902107904</v>
      </c>
      <c r="E188" s="175">
        <f>Volume!C188*100</f>
        <v>44</v>
      </c>
      <c r="F188" s="347">
        <f>'Open Int.'!D188*100</f>
        <v>4</v>
      </c>
      <c r="G188" s="176">
        <f>'Open Int.'!R188</f>
        <v>39.856275</v>
      </c>
      <c r="H188" s="176">
        <f>'Open Int.'!Z188</f>
        <v>2.5232130000000055</v>
      </c>
      <c r="I188" s="171">
        <f>'Open Int.'!O188</f>
        <v>1</v>
      </c>
      <c r="J188" s="185">
        <f>IF(Volume!D188=0,0,Volume!F188/Volume!D188)</f>
        <v>0</v>
      </c>
      <c r="K188" s="187">
        <f>IF('Open Int.'!E188=0,0,'Open Int.'!H188/'Open Int.'!E188)</f>
        <v>0</v>
      </c>
      <c r="N188" s="96"/>
    </row>
    <row r="189" spans="1:14" ht="15">
      <c r="A189" s="177" t="s">
        <v>154</v>
      </c>
      <c r="B189" s="287">
        <f>Margins!B189</f>
        <v>6900</v>
      </c>
      <c r="C189" s="287">
        <f>Volume!J189</f>
        <v>46.1</v>
      </c>
      <c r="D189" s="182">
        <f>Volume!M189</f>
        <v>-0.3243243243243213</v>
      </c>
      <c r="E189" s="175">
        <f>Volume!C189*100</f>
        <v>-59</v>
      </c>
      <c r="F189" s="347">
        <f>'Open Int.'!D189*100</f>
        <v>1</v>
      </c>
      <c r="G189" s="176">
        <f>'Open Int.'!R189</f>
        <v>43.419285</v>
      </c>
      <c r="H189" s="176">
        <f>'Open Int.'!Z189</f>
        <v>0.624622500000001</v>
      </c>
      <c r="I189" s="171">
        <f>'Open Int.'!O189</f>
        <v>0.9992673992673993</v>
      </c>
      <c r="J189" s="185">
        <f>IF(Volume!D189=0,0,Volume!F189/Volume!D189)</f>
        <v>0</v>
      </c>
      <c r="K189" s="187">
        <f>IF('Open Int.'!E189=0,0,'Open Int.'!H189/'Open Int.'!E189)</f>
        <v>0</v>
      </c>
      <c r="N189" s="96"/>
    </row>
    <row r="190" spans="1:14" ht="15">
      <c r="A190" s="177" t="s">
        <v>303</v>
      </c>
      <c r="B190" s="287">
        <f>Margins!B190</f>
        <v>3600</v>
      </c>
      <c r="C190" s="287">
        <f>Volume!J190</f>
        <v>98</v>
      </c>
      <c r="D190" s="182">
        <f>Volume!M190</f>
        <v>1.1874032008260256</v>
      </c>
      <c r="E190" s="175">
        <f>Volume!C190*100</f>
        <v>-34</v>
      </c>
      <c r="F190" s="347">
        <f>'Open Int.'!D190*100</f>
        <v>-3</v>
      </c>
      <c r="G190" s="176">
        <f>'Open Int.'!R190</f>
        <v>51.01488</v>
      </c>
      <c r="H190" s="176">
        <f>'Open Int.'!Z190</f>
        <v>-0.7262639999999934</v>
      </c>
      <c r="I190" s="171">
        <f>'Open Int.'!O190</f>
        <v>0.9993084370677732</v>
      </c>
      <c r="J190" s="185">
        <f>IF(Volume!D190=0,0,Volume!F190/Volume!D190)</f>
        <v>0</v>
      </c>
      <c r="K190" s="187">
        <f>IF('Open Int.'!E190=0,0,'Open Int.'!H190/'Open Int.'!E190)</f>
        <v>0</v>
      </c>
      <c r="N190" s="96"/>
    </row>
    <row r="191" spans="1:14" ht="15">
      <c r="A191" s="177" t="s">
        <v>155</v>
      </c>
      <c r="B191" s="287">
        <f>Margins!B191</f>
        <v>525</v>
      </c>
      <c r="C191" s="287">
        <f>Volume!J191</f>
        <v>458.55</v>
      </c>
      <c r="D191" s="182">
        <f>Volume!M191</f>
        <v>2.7332810574661113</v>
      </c>
      <c r="E191" s="175">
        <f>Volume!C191*100</f>
        <v>-45</v>
      </c>
      <c r="F191" s="347">
        <f>'Open Int.'!D191*100</f>
        <v>6</v>
      </c>
      <c r="G191" s="176">
        <f>'Open Int.'!R191</f>
        <v>58.30692525</v>
      </c>
      <c r="H191" s="176">
        <f>'Open Int.'!Z191</f>
        <v>4.667929874999999</v>
      </c>
      <c r="I191" s="171">
        <f>'Open Int.'!O191</f>
        <v>1</v>
      </c>
      <c r="J191" s="185">
        <f>IF(Volume!D191=0,0,Volume!F191/Volume!D191)</f>
        <v>0</v>
      </c>
      <c r="K191" s="187">
        <f>IF('Open Int.'!E191=0,0,'Open Int.'!H191/'Open Int.'!E191)</f>
        <v>0.375</v>
      </c>
      <c r="N191" s="96"/>
    </row>
    <row r="192" spans="1:14" ht="15">
      <c r="A192" s="177" t="s">
        <v>38</v>
      </c>
      <c r="B192" s="287">
        <f>Margins!B192</f>
        <v>600</v>
      </c>
      <c r="C192" s="287">
        <f>Volume!J192</f>
        <v>544.25</v>
      </c>
      <c r="D192" s="182">
        <f>Volume!M192</f>
        <v>1.4350945857795259</v>
      </c>
      <c r="E192" s="175">
        <f>Volume!C192*100</f>
        <v>-10</v>
      </c>
      <c r="F192" s="347">
        <f>'Open Int.'!D192*100</f>
        <v>12</v>
      </c>
      <c r="G192" s="176">
        <f>'Open Int.'!R192</f>
        <v>266.954625</v>
      </c>
      <c r="H192" s="176">
        <f>'Open Int.'!Z192</f>
        <v>32.55739200000002</v>
      </c>
      <c r="I192" s="171">
        <f>'Open Int.'!O192</f>
        <v>0.9986544342507645</v>
      </c>
      <c r="J192" s="185">
        <f>IF(Volume!D192=0,0,Volume!F192/Volume!D192)</f>
        <v>0</v>
      </c>
      <c r="K192" s="187">
        <f>IF('Open Int.'!E192=0,0,'Open Int.'!H192/'Open Int.'!E192)</f>
        <v>0</v>
      </c>
      <c r="N192" s="96"/>
    </row>
    <row r="193" spans="1:14" ht="15">
      <c r="A193" s="177" t="s">
        <v>156</v>
      </c>
      <c r="B193" s="287">
        <f>Margins!B193</f>
        <v>600</v>
      </c>
      <c r="C193" s="287">
        <f>Volume!J193</f>
        <v>425.3</v>
      </c>
      <c r="D193" s="182">
        <f>Volume!M193</f>
        <v>1.0453789498693358</v>
      </c>
      <c r="E193" s="175">
        <f>Volume!C193*100</f>
        <v>177</v>
      </c>
      <c r="F193" s="347">
        <f>'Open Int.'!D193*100</f>
        <v>23</v>
      </c>
      <c r="G193" s="176">
        <f>'Open Int.'!R193</f>
        <v>29.243628</v>
      </c>
      <c r="H193" s="176">
        <f>'Open Int.'!Z193</f>
        <v>5.732154000000001</v>
      </c>
      <c r="I193" s="171">
        <f>'Open Int.'!O193</f>
        <v>1</v>
      </c>
      <c r="J193" s="185">
        <f>IF(Volume!D193=0,0,Volume!F193/Volume!D193)</f>
        <v>0</v>
      </c>
      <c r="K193" s="187">
        <f>IF('Open Int.'!E193=0,0,'Open Int.'!H193/'Open Int.'!E193)</f>
        <v>0</v>
      </c>
      <c r="N193" s="96"/>
    </row>
    <row r="194" spans="1:14" ht="15">
      <c r="A194" s="177" t="s">
        <v>395</v>
      </c>
      <c r="B194" s="287">
        <f>Margins!B194</f>
        <v>700</v>
      </c>
      <c r="C194" s="287">
        <f>Volume!J194</f>
        <v>307.4</v>
      </c>
      <c r="D194" s="182">
        <f>Volume!M194</f>
        <v>3.1370575406810817</v>
      </c>
      <c r="E194" s="175">
        <f>Volume!C194*100</f>
        <v>-49</v>
      </c>
      <c r="F194" s="347">
        <f>'Open Int.'!D194*100</f>
        <v>2</v>
      </c>
      <c r="G194" s="176">
        <f>'Open Int.'!R194</f>
        <v>62.251574</v>
      </c>
      <c r="H194" s="176">
        <f>'Open Int.'!Z194</f>
        <v>3.2913229999999984</v>
      </c>
      <c r="I194" s="171">
        <f>'Open Int.'!O194</f>
        <v>0.9986173522295195</v>
      </c>
      <c r="J194" s="185">
        <f>IF(Volume!D194=0,0,Volume!F194/Volume!D194)</f>
        <v>0</v>
      </c>
      <c r="K194" s="187">
        <f>IF('Open Int.'!E194=0,0,'Open Int.'!H194/'Open Int.'!E194)</f>
        <v>0</v>
      </c>
      <c r="N194" s="96"/>
    </row>
    <row r="195" spans="6:9" ht="15" hidden="1">
      <c r="F195" s="10"/>
      <c r="G195" s="174">
        <f>'Open Int.'!R195</f>
        <v>52037.015143670025</v>
      </c>
      <c r="H195" s="131">
        <f>'Open Int.'!Z195</f>
        <v>3373.2030538349986</v>
      </c>
      <c r="I195" s="100"/>
    </row>
    <row r="196" spans="6:9" ht="15">
      <c r="F196" s="10"/>
      <c r="I196" s="100"/>
    </row>
    <row r="197" spans="6:9" ht="15">
      <c r="F197" s="10"/>
      <c r="I197" s="100"/>
    </row>
    <row r="198" spans="6:9" ht="15">
      <c r="F198" s="10"/>
      <c r="I198" s="100"/>
    </row>
    <row r="199" spans="1:8" ht="15.75">
      <c r="A199" s="13"/>
      <c r="B199" s="13"/>
      <c r="C199" s="13"/>
      <c r="D199" s="14"/>
      <c r="E199" s="15"/>
      <c r="F199" s="8"/>
      <c r="G199" s="73"/>
      <c r="H199" s="73"/>
    </row>
    <row r="200" spans="2:10" ht="15.75" thickBot="1">
      <c r="B200" s="40" t="s">
        <v>53</v>
      </c>
      <c r="C200" s="41"/>
      <c r="D200" s="16"/>
      <c r="E200" s="11"/>
      <c r="F200" s="11"/>
      <c r="G200" s="12"/>
      <c r="H200" s="17"/>
      <c r="I200" s="17"/>
      <c r="J200" s="7"/>
    </row>
    <row r="201" spans="1:11" ht="15.75" thickBot="1">
      <c r="A201" s="29"/>
      <c r="B201" s="130" t="s">
        <v>182</v>
      </c>
      <c r="C201" s="130" t="s">
        <v>74</v>
      </c>
      <c r="D201" s="253" t="s">
        <v>9</v>
      </c>
      <c r="E201" s="130" t="s">
        <v>84</v>
      </c>
      <c r="F201" s="130" t="s">
        <v>49</v>
      </c>
      <c r="G201" s="18"/>
      <c r="I201" s="11"/>
      <c r="K201" s="12"/>
    </row>
    <row r="202" spans="1:11" ht="15">
      <c r="A202" s="192" t="s">
        <v>60</v>
      </c>
      <c r="B202" s="236">
        <f>'Open Int.'!$V$4</f>
        <v>116.983672</v>
      </c>
      <c r="C202" s="236">
        <f>'Open Int.'!$V$6</f>
        <v>80.76198375</v>
      </c>
      <c r="D202" s="236">
        <f>'Open Int.'!$V$8</f>
        <v>12833.56953</v>
      </c>
      <c r="E202" s="250">
        <f>F202-(D202+C202+B202)</f>
        <v>28390.500241760008</v>
      </c>
      <c r="F202" s="250">
        <f>'Open Int.'!$V$195</f>
        <v>41421.81542751001</v>
      </c>
      <c r="G202" s="19"/>
      <c r="H202" s="42" t="s">
        <v>59</v>
      </c>
      <c r="I202" s="43"/>
      <c r="J202" s="65">
        <f>F205</f>
        <v>52037.01514367</v>
      </c>
      <c r="K202" s="17"/>
    </row>
    <row r="203" spans="1:11" ht="15">
      <c r="A203" s="202" t="s">
        <v>61</v>
      </c>
      <c r="B203" s="237">
        <f>'Open Int.'!$W$4</f>
        <v>0</v>
      </c>
      <c r="C203" s="237">
        <f>'Open Int.'!$W$6</f>
        <v>0</v>
      </c>
      <c r="D203" s="237">
        <f>'Open Int.'!$W$8</f>
        <v>3642.007698</v>
      </c>
      <c r="E203" s="252">
        <f>F203-(D203+C203+B203)</f>
        <v>894.6398642000017</v>
      </c>
      <c r="F203" s="237">
        <f>'Open Int.'!$W$195</f>
        <v>4536.647562200002</v>
      </c>
      <c r="G203" s="20"/>
      <c r="H203" s="42" t="s">
        <v>66</v>
      </c>
      <c r="I203" s="43"/>
      <c r="J203" s="65">
        <f>'Open Int.'!$Z$195</f>
        <v>3373.2030538349986</v>
      </c>
      <c r="K203" s="132">
        <f>J203/(J202-J203)</f>
        <v>0.06931645732167374</v>
      </c>
    </row>
    <row r="204" spans="1:11" ht="15.75" thickBot="1">
      <c r="A204" s="204" t="s">
        <v>62</v>
      </c>
      <c r="B204" s="237">
        <f>'Open Int.'!$X$4</f>
        <v>0</v>
      </c>
      <c r="C204" s="237">
        <f>'Open Int.'!$X$6</f>
        <v>0</v>
      </c>
      <c r="D204" s="237">
        <f>'Open Int.'!$X$8</f>
        <v>5933.3236695</v>
      </c>
      <c r="E204" s="252">
        <f>F204-(D204+C204+B204)</f>
        <v>145.22848445999352</v>
      </c>
      <c r="F204" s="237">
        <f>'Open Int.'!$X$195</f>
        <v>6078.552153959993</v>
      </c>
      <c r="G204" s="19"/>
      <c r="H204" s="348"/>
      <c r="I204" s="348"/>
      <c r="J204" s="349"/>
      <c r="K204" s="350"/>
    </row>
    <row r="205" spans="1:10" ht="15.75" thickBot="1">
      <c r="A205" s="201" t="s">
        <v>11</v>
      </c>
      <c r="B205" s="30">
        <f>SUM(B202:B204)</f>
        <v>116.983672</v>
      </c>
      <c r="C205" s="30">
        <f>SUM(C202:C204)</f>
        <v>80.76198375</v>
      </c>
      <c r="D205" s="254">
        <f>SUM(D202:D204)</f>
        <v>22408.900897500003</v>
      </c>
      <c r="E205" s="254">
        <f>SUM(E202:E204)</f>
        <v>29430.368590420003</v>
      </c>
      <c r="F205" s="30">
        <f>SUM(F202:F204)</f>
        <v>52037.01514367</v>
      </c>
      <c r="G205" s="22"/>
      <c r="H205" s="44" t="s">
        <v>67</v>
      </c>
      <c r="I205" s="45"/>
      <c r="J205" s="21">
        <f>Volume!P196</f>
        <v>0.1776682342026685</v>
      </c>
    </row>
    <row r="206" spans="1:11" ht="15">
      <c r="A206" s="192" t="s">
        <v>54</v>
      </c>
      <c r="B206" s="237">
        <f>'Open Int.'!$S$4</f>
        <v>116.983672</v>
      </c>
      <c r="C206" s="237">
        <f>'Open Int.'!$S$6</f>
        <v>80.76198375</v>
      </c>
      <c r="D206" s="237">
        <f>'Open Int.'!$S$8</f>
        <v>21299.55298425</v>
      </c>
      <c r="E206" s="252">
        <f>F206-(D206+C206+B206)</f>
        <v>29230.052983395017</v>
      </c>
      <c r="F206" s="237">
        <f>'Open Int.'!$S$195</f>
        <v>50727.351623395014</v>
      </c>
      <c r="G206" s="20"/>
      <c r="H206" s="44" t="s">
        <v>68</v>
      </c>
      <c r="I206" s="45"/>
      <c r="J206" s="23">
        <f>'Open Int.'!E196</f>
        <v>0.31295350900239166</v>
      </c>
      <c r="K206" s="12"/>
    </row>
    <row r="207" spans="1:10" ht="15.75" thickBot="1">
      <c r="A207" s="204" t="s">
        <v>65</v>
      </c>
      <c r="B207" s="251">
        <f>B205-B206</f>
        <v>0</v>
      </c>
      <c r="C207" s="251">
        <f>C205-C206</f>
        <v>0</v>
      </c>
      <c r="D207" s="255">
        <f>D205-D206</f>
        <v>1109.3479132500033</v>
      </c>
      <c r="E207" s="251">
        <f>E205-E206</f>
        <v>200.3156070249861</v>
      </c>
      <c r="F207" s="251">
        <f>F205-F206</f>
        <v>1309.6635202749894</v>
      </c>
      <c r="G207" s="20"/>
      <c r="J207" s="66"/>
    </row>
    <row r="208" ht="15">
      <c r="G208" s="90"/>
    </row>
    <row r="209" spans="4:9" ht="15">
      <c r="D209" s="50"/>
      <c r="E209" s="26"/>
      <c r="I209" s="24"/>
    </row>
    <row r="210" spans="3:8" ht="15">
      <c r="C210" s="50"/>
      <c r="D210" s="50"/>
      <c r="E210" s="98"/>
      <c r="F210" s="266"/>
      <c r="H210" s="26"/>
    </row>
    <row r="211" spans="4:7" ht="15">
      <c r="D211" s="50"/>
      <c r="E211" s="26"/>
      <c r="F211" s="26"/>
      <c r="G211" s="26"/>
    </row>
    <row r="212" spans="4:5" ht="15">
      <c r="D212" s="50"/>
      <c r="E212" s="26"/>
    </row>
    <row r="215" ht="15">
      <c r="A215" s="7" t="s">
        <v>120</v>
      </c>
    </row>
    <row r="216" ht="15">
      <c r="A216" s="7" t="s">
        <v>115</v>
      </c>
    </row>
    <row r="230" ht="15">
      <c r="G230"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0"/>
  <sheetViews>
    <sheetView workbookViewId="0" topLeftCell="A1">
      <selection activeCell="C40" sqref="C40:C41"/>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39234.81635659722</v>
      </c>
    </row>
    <row r="2" spans="1:3" ht="13.5">
      <c r="A2" s="94" t="s">
        <v>128</v>
      </c>
      <c r="B2" s="94" t="s">
        <v>129</v>
      </c>
      <c r="C2" s="95" t="s">
        <v>130</v>
      </c>
    </row>
    <row r="3" spans="1:3" ht="13.5">
      <c r="A3" s="25" t="s">
        <v>394</v>
      </c>
      <c r="B3" s="92">
        <v>39233</v>
      </c>
      <c r="C3" s="93">
        <f>B3-D1</f>
        <v>-1.8163565972208744</v>
      </c>
    </row>
    <row r="4" spans="1:3" ht="13.5">
      <c r="A4" s="25" t="s">
        <v>400</v>
      </c>
      <c r="B4" s="92">
        <v>39261</v>
      </c>
      <c r="C4" s="93">
        <f>B4-D1</f>
        <v>26.183643402779126</v>
      </c>
    </row>
    <row r="5" spans="1:3" ht="13.5">
      <c r="A5" s="25" t="s">
        <v>404</v>
      </c>
      <c r="B5" s="92">
        <v>39289</v>
      </c>
      <c r="C5" s="93">
        <f>B5-D1</f>
        <v>54.183643402779126</v>
      </c>
    </row>
    <row r="6" spans="1:3" ht="13.5">
      <c r="A6" s="51"/>
      <c r="B6" s="97"/>
      <c r="C6" s="93"/>
    </row>
    <row r="7" spans="1:3" ht="13.5">
      <c r="A7" s="437" t="s">
        <v>131</v>
      </c>
      <c r="B7" s="437"/>
      <c r="C7" s="437"/>
    </row>
    <row r="8" spans="1:3" ht="13.5">
      <c r="A8" s="91" t="s">
        <v>114</v>
      </c>
      <c r="B8" s="91" t="s">
        <v>116</v>
      </c>
      <c r="C8" s="91" t="s">
        <v>125</v>
      </c>
    </row>
    <row r="9" spans="1:8" ht="14.25">
      <c r="A9" s="379" t="s">
        <v>227</v>
      </c>
      <c r="B9" s="380">
        <v>39225</v>
      </c>
      <c r="C9" s="379" t="s">
        <v>402</v>
      </c>
      <c r="D9" s="376"/>
      <c r="E9"/>
      <c r="G9"/>
      <c r="H9"/>
    </row>
    <row r="10" spans="1:8" ht="14.25">
      <c r="A10" s="379" t="s">
        <v>290</v>
      </c>
      <c r="B10" s="380">
        <v>39227</v>
      </c>
      <c r="C10" s="379" t="s">
        <v>406</v>
      </c>
      <c r="D10"/>
      <c r="E10"/>
      <c r="G10"/>
      <c r="H10"/>
    </row>
    <row r="11" spans="1:8" ht="14.25">
      <c r="A11" s="379" t="s">
        <v>429</v>
      </c>
      <c r="B11" s="380">
        <v>39232</v>
      </c>
      <c r="C11" s="379" t="s">
        <v>479</v>
      </c>
      <c r="D11"/>
      <c r="E11" s="376"/>
      <c r="G11"/>
      <c r="H11"/>
    </row>
    <row r="12" spans="1:9" ht="14.25">
      <c r="A12" s="379" t="s">
        <v>149</v>
      </c>
      <c r="B12" s="380">
        <v>39232</v>
      </c>
      <c r="C12" s="379" t="s">
        <v>403</v>
      </c>
      <c r="D12" s="376"/>
      <c r="E12"/>
      <c r="F12"/>
      <c r="G12"/>
      <c r="H12"/>
      <c r="I12"/>
    </row>
    <row r="13" spans="1:8" ht="14.25">
      <c r="A13" s="379" t="s">
        <v>1</v>
      </c>
      <c r="B13" s="380">
        <v>39233</v>
      </c>
      <c r="C13" s="379" t="s">
        <v>405</v>
      </c>
      <c r="D13"/>
      <c r="E13" s="376"/>
      <c r="G13"/>
      <c r="H13"/>
    </row>
    <row r="14" spans="1:10" ht="14.25">
      <c r="A14" s="379" t="s">
        <v>168</v>
      </c>
      <c r="B14" s="380">
        <v>39233</v>
      </c>
      <c r="C14" s="379" t="s">
        <v>407</v>
      </c>
      <c r="D14"/>
      <c r="E14"/>
      <c r="G14"/>
      <c r="H14"/>
      <c r="J14"/>
    </row>
    <row r="15" spans="1:10" ht="14.25">
      <c r="A15" s="379" t="s">
        <v>148</v>
      </c>
      <c r="B15" s="380">
        <v>39233</v>
      </c>
      <c r="C15" s="379" t="s">
        <v>486</v>
      </c>
      <c r="D15" s="376"/>
      <c r="E15"/>
      <c r="G15"/>
      <c r="H15"/>
      <c r="J15"/>
    </row>
    <row r="16" spans="1:10" ht="14.25">
      <c r="A16" s="379" t="s">
        <v>208</v>
      </c>
      <c r="B16" s="380">
        <v>39234</v>
      </c>
      <c r="C16" s="379" t="s">
        <v>495</v>
      </c>
      <c r="D16" s="376"/>
      <c r="E16"/>
      <c r="G16"/>
      <c r="H16"/>
      <c r="J16"/>
    </row>
    <row r="17" spans="1:10" ht="14.25">
      <c r="A17" s="379" t="s">
        <v>201</v>
      </c>
      <c r="B17" s="380">
        <v>39239</v>
      </c>
      <c r="C17" s="379" t="s">
        <v>474</v>
      </c>
      <c r="D17" t="s">
        <v>399</v>
      </c>
      <c r="E17"/>
      <c r="G17"/>
      <c r="H17"/>
      <c r="J17"/>
    </row>
    <row r="18" spans="1:8" ht="14.25">
      <c r="A18" s="379" t="s">
        <v>80</v>
      </c>
      <c r="B18" s="380">
        <v>39239</v>
      </c>
      <c r="C18" s="379" t="s">
        <v>487</v>
      </c>
      <c r="D18"/>
      <c r="E18"/>
      <c r="G18"/>
      <c r="H18"/>
    </row>
    <row r="19" spans="1:8" ht="14.25">
      <c r="A19" s="379" t="s">
        <v>135</v>
      </c>
      <c r="B19" s="380">
        <v>39240</v>
      </c>
      <c r="C19" s="379" t="s">
        <v>471</v>
      </c>
      <c r="D19"/>
      <c r="E19"/>
      <c r="G19"/>
      <c r="H19"/>
    </row>
    <row r="20" spans="1:8" ht="14.25">
      <c r="A20" s="379" t="s">
        <v>185</v>
      </c>
      <c r="B20" s="380">
        <v>39241</v>
      </c>
      <c r="C20" s="379" t="s">
        <v>482</v>
      </c>
      <c r="D20"/>
      <c r="E20"/>
      <c r="G20"/>
      <c r="H20"/>
    </row>
    <row r="21" spans="1:8" ht="14.25">
      <c r="A21" s="379" t="s">
        <v>288</v>
      </c>
      <c r="B21" s="380">
        <v>39244</v>
      </c>
      <c r="C21" s="379" t="s">
        <v>477</v>
      </c>
      <c r="D21"/>
      <c r="E21"/>
      <c r="G21"/>
      <c r="H21"/>
    </row>
    <row r="22" spans="1:4" ht="14.25">
      <c r="A22" s="379" t="s">
        <v>425</v>
      </c>
      <c r="B22" s="380">
        <v>39244</v>
      </c>
      <c r="C22" s="379" t="s">
        <v>475</v>
      </c>
      <c r="D22" t="s">
        <v>399</v>
      </c>
    </row>
    <row r="23" spans="1:8" ht="14.25">
      <c r="A23" s="379" t="s">
        <v>4</v>
      </c>
      <c r="B23" s="380">
        <v>39245</v>
      </c>
      <c r="C23" s="379" t="s">
        <v>472</v>
      </c>
      <c r="D23"/>
      <c r="E23"/>
      <c r="G23"/>
      <c r="H23"/>
    </row>
    <row r="24" spans="1:8" ht="14.25">
      <c r="A24" s="379" t="s">
        <v>224</v>
      </c>
      <c r="B24" s="380">
        <v>39245</v>
      </c>
      <c r="C24" s="379" t="s">
        <v>478</v>
      </c>
      <c r="D24"/>
      <c r="E24"/>
      <c r="G24"/>
      <c r="H24"/>
    </row>
    <row r="25" spans="1:8" ht="14.25">
      <c r="A25" s="379" t="s">
        <v>181</v>
      </c>
      <c r="B25" s="380">
        <v>39245</v>
      </c>
      <c r="C25" s="379" t="s">
        <v>489</v>
      </c>
      <c r="D25" s="376"/>
      <c r="E25"/>
      <c r="G25"/>
      <c r="H25"/>
    </row>
    <row r="26" spans="1:8" ht="14.25">
      <c r="A26" s="379" t="s">
        <v>91</v>
      </c>
      <c r="B26" s="380">
        <v>39245</v>
      </c>
      <c r="C26" s="379" t="s">
        <v>481</v>
      </c>
      <c r="D26" s="376"/>
      <c r="E26" s="376"/>
      <c r="G26"/>
      <c r="H26"/>
    </row>
    <row r="27" spans="1:9" ht="14.25">
      <c r="A27" s="379" t="s">
        <v>184</v>
      </c>
      <c r="B27" s="380">
        <v>39246</v>
      </c>
      <c r="C27" s="379" t="s">
        <v>492</v>
      </c>
      <c r="D27" s="376"/>
      <c r="E27"/>
      <c r="G27"/>
      <c r="H27"/>
      <c r="I27"/>
    </row>
    <row r="28" spans="1:9" ht="14.25">
      <c r="A28" s="379" t="s">
        <v>205</v>
      </c>
      <c r="B28" s="380">
        <v>39246</v>
      </c>
      <c r="C28" s="379" t="s">
        <v>480</v>
      </c>
      <c r="D28" s="376"/>
      <c r="E28"/>
      <c r="G28"/>
      <c r="H28"/>
      <c r="I28"/>
    </row>
    <row r="29" spans="1:9" ht="14.25">
      <c r="A29" s="379" t="s">
        <v>200</v>
      </c>
      <c r="B29" s="380">
        <v>39247</v>
      </c>
      <c r="C29" s="379" t="s">
        <v>473</v>
      </c>
      <c r="D29" s="376"/>
      <c r="E29"/>
      <c r="G29"/>
      <c r="H29"/>
      <c r="I29"/>
    </row>
    <row r="30" spans="1:8" ht="14.25">
      <c r="A30" s="379" t="s">
        <v>82</v>
      </c>
      <c r="B30" s="380">
        <v>39247</v>
      </c>
      <c r="C30" s="379" t="s">
        <v>496</v>
      </c>
      <c r="D30"/>
      <c r="E30" s="376"/>
      <c r="G30"/>
      <c r="H30"/>
    </row>
    <row r="31" spans="1:8" ht="14.25">
      <c r="A31" s="379" t="s">
        <v>162</v>
      </c>
      <c r="B31" s="380">
        <v>39248</v>
      </c>
      <c r="C31" s="379" t="s">
        <v>476</v>
      </c>
      <c r="D31"/>
      <c r="E31"/>
      <c r="G31"/>
      <c r="H31"/>
    </row>
    <row r="32" spans="1:9" ht="14.25">
      <c r="A32" s="379" t="s">
        <v>397</v>
      </c>
      <c r="B32" s="380">
        <v>39248</v>
      </c>
      <c r="C32" s="379" t="s">
        <v>493</v>
      </c>
      <c r="D32"/>
      <c r="E32"/>
      <c r="G32"/>
      <c r="H32"/>
      <c r="I32"/>
    </row>
    <row r="33" spans="1:8" ht="14.25">
      <c r="A33" s="379" t="s">
        <v>154</v>
      </c>
      <c r="B33" s="380">
        <v>39251</v>
      </c>
      <c r="C33" s="379" t="s">
        <v>483</v>
      </c>
      <c r="D33"/>
      <c r="E33"/>
      <c r="G33"/>
      <c r="H33"/>
    </row>
    <row r="34" spans="1:8" ht="14.25">
      <c r="A34" s="379" t="s">
        <v>75</v>
      </c>
      <c r="B34" s="380">
        <v>39252</v>
      </c>
      <c r="C34" s="379" t="s">
        <v>491</v>
      </c>
      <c r="D34"/>
      <c r="E34"/>
      <c r="F34"/>
      <c r="G34" t="s">
        <v>399</v>
      </c>
      <c r="H34" t="s">
        <v>399</v>
      </c>
    </row>
    <row r="35" spans="1:8" ht="14.25">
      <c r="A35" s="379" t="s">
        <v>178</v>
      </c>
      <c r="B35" s="380">
        <v>39255</v>
      </c>
      <c r="C35" s="379" t="s">
        <v>494</v>
      </c>
      <c r="D35"/>
      <c r="E35"/>
      <c r="G35" t="s">
        <v>399</v>
      </c>
      <c r="H35" t="s">
        <v>399</v>
      </c>
    </row>
    <row r="36" spans="1:8" ht="14.25">
      <c r="A36" s="379" t="s">
        <v>193</v>
      </c>
      <c r="B36" s="380">
        <v>39261</v>
      </c>
      <c r="C36" s="379" t="s">
        <v>484</v>
      </c>
      <c r="D36"/>
      <c r="E36"/>
      <c r="G36" t="s">
        <v>399</v>
      </c>
      <c r="H36" t="s">
        <v>399</v>
      </c>
    </row>
    <row r="37" spans="1:8" ht="14.25">
      <c r="A37" s="379" t="s">
        <v>98</v>
      </c>
      <c r="B37" s="380">
        <v>39261</v>
      </c>
      <c r="C37" s="379" t="s">
        <v>488</v>
      </c>
      <c r="D37"/>
      <c r="E37"/>
      <c r="G37" t="s">
        <v>399</v>
      </c>
      <c r="H37" t="s">
        <v>399</v>
      </c>
    </row>
    <row r="38" spans="1:8" ht="14.25">
      <c r="A38" s="379" t="s">
        <v>38</v>
      </c>
      <c r="B38" s="380">
        <v>39261</v>
      </c>
      <c r="C38" s="379" t="s">
        <v>490</v>
      </c>
      <c r="D38" s="376"/>
      <c r="E38" s="376"/>
      <c r="G38" t="s">
        <v>399</v>
      </c>
      <c r="H38" t="s">
        <v>399</v>
      </c>
    </row>
    <row r="39" spans="1:8" ht="14.25">
      <c r="A39" s="379" t="s">
        <v>145</v>
      </c>
      <c r="B39" s="380">
        <v>39262</v>
      </c>
      <c r="C39" s="379" t="s">
        <v>485</v>
      </c>
      <c r="D39"/>
      <c r="E39"/>
      <c r="G39" t="s">
        <v>399</v>
      </c>
      <c r="H39" t="s">
        <v>399</v>
      </c>
    </row>
    <row r="40" spans="1:8" ht="14.25">
      <c r="A40" s="379" t="s">
        <v>81</v>
      </c>
      <c r="B40" s="380">
        <v>39240</v>
      </c>
      <c r="C40" s="379" t="s">
        <v>497</v>
      </c>
      <c r="D40" s="376"/>
      <c r="E40"/>
      <c r="G40" t="s">
        <v>399</v>
      </c>
      <c r="H40" t="s">
        <v>399</v>
      </c>
    </row>
    <row r="41" spans="1:8" ht="14.25">
      <c r="A41" s="379" t="s">
        <v>118</v>
      </c>
      <c r="B41" s="380">
        <v>39248</v>
      </c>
      <c r="C41" s="379" t="s">
        <v>498</v>
      </c>
      <c r="D41"/>
      <c r="E41"/>
      <c r="G41" t="s">
        <v>399</v>
      </c>
      <c r="H41" t="s">
        <v>399</v>
      </c>
    </row>
    <row r="160" ht="13.5">
      <c r="M160"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7"/>
  <sheetViews>
    <sheetView workbookViewId="0" topLeftCell="A1">
      <selection activeCell="L279" sqref="L27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5" t="s">
        <v>237</v>
      </c>
      <c r="B1" s="396"/>
      <c r="C1" s="396"/>
      <c r="D1" s="396"/>
    </row>
    <row r="2" spans="1:4" ht="17.25" customHeight="1">
      <c r="A2" s="358" t="s">
        <v>238</v>
      </c>
      <c r="B2" s="358" t="s">
        <v>59</v>
      </c>
      <c r="C2" s="359" t="s">
        <v>70</v>
      </c>
      <c r="D2" s="363" t="s">
        <v>239</v>
      </c>
    </row>
    <row r="3" spans="1:4" ht="15">
      <c r="A3" s="358" t="s">
        <v>270</v>
      </c>
      <c r="B3" s="358">
        <f>SUM(B4:B8)</f>
        <v>30408875</v>
      </c>
      <c r="C3" s="358">
        <f>SUM(C4:C8)</f>
        <v>1041425</v>
      </c>
      <c r="D3" s="363">
        <f aca="true" t="shared" si="0" ref="D3:D8">C3/(B3-C3)</f>
        <v>0.035461880415221615</v>
      </c>
    </row>
    <row r="4" spans="1:4" ht="14.25">
      <c r="A4" s="360" t="s">
        <v>182</v>
      </c>
      <c r="B4" s="361">
        <f>VLOOKUP(A4,'Open Int.'!$A$4:$O$194,2,FALSE)</f>
        <v>182650</v>
      </c>
      <c r="C4" s="361">
        <f>VLOOKUP(A4,'Open Int.'!$A$4:$O$194,3,FALSE)</f>
        <v>27350</v>
      </c>
      <c r="D4" s="362">
        <f t="shared" si="0"/>
        <v>0.17611075338055376</v>
      </c>
    </row>
    <row r="5" spans="1:4" ht="14.25">
      <c r="A5" s="360" t="s">
        <v>499</v>
      </c>
      <c r="B5" s="361">
        <f>VLOOKUP(A5,'Open Int.'!$A$4:$O$194,2,FALSE)</f>
        <v>131650</v>
      </c>
      <c r="C5" s="361">
        <f>VLOOKUP(A5,'Open Int.'!$A$4:$O$194,3,FALSE)</f>
        <v>131650</v>
      </c>
      <c r="D5" s="362" t="e">
        <f t="shared" si="0"/>
        <v>#DIV/0!</v>
      </c>
    </row>
    <row r="6" spans="1:4" ht="14.25">
      <c r="A6" s="360" t="s">
        <v>74</v>
      </c>
      <c r="B6" s="361">
        <f>VLOOKUP(A6,'Open Int.'!$A$4:$O$194,2,FALSE)</f>
        <v>153250</v>
      </c>
      <c r="C6" s="361">
        <f>VLOOKUP(A6,'Open Int.'!$A$4:$O$194,3,FALSE)</f>
        <v>24600</v>
      </c>
      <c r="D6" s="362">
        <f t="shared" si="0"/>
        <v>0.19121647881849982</v>
      </c>
    </row>
    <row r="7" spans="1:4" ht="14.25">
      <c r="A7" s="360" t="s">
        <v>500</v>
      </c>
      <c r="B7" s="361">
        <f>VLOOKUP(A7,'Open Int.'!$A$4:$O$194,2,FALSE)</f>
        <v>75325</v>
      </c>
      <c r="C7" s="361">
        <f>VLOOKUP(A7,'Open Int.'!$A$4:$O$194,3,FALSE)</f>
        <v>75325</v>
      </c>
      <c r="D7" s="362" t="e">
        <f t="shared" si="0"/>
        <v>#DIV/0!</v>
      </c>
    </row>
    <row r="8" spans="1:4" ht="14.25">
      <c r="A8" s="360" t="s">
        <v>9</v>
      </c>
      <c r="B8" s="361">
        <f>VLOOKUP(A8,'Open Int.'!$A$4:$O$194,2,FALSE)</f>
        <v>29866000</v>
      </c>
      <c r="C8" s="361">
        <f>VLOOKUP(A8,'Open Int.'!$A$4:$O$194,3,FALSE)</f>
        <v>782500</v>
      </c>
      <c r="D8" s="362">
        <f t="shared" si="0"/>
        <v>0.026905289941031856</v>
      </c>
    </row>
    <row r="9" spans="1:4" ht="14.25">
      <c r="A9" s="360"/>
      <c r="B9" s="361"/>
      <c r="C9" s="361"/>
      <c r="D9" s="362"/>
    </row>
    <row r="10" spans="1:4" ht="15">
      <c r="A10" s="358" t="s">
        <v>242</v>
      </c>
      <c r="B10" s="358">
        <f>B15+B11</f>
        <v>52740440</v>
      </c>
      <c r="C10" s="358">
        <f>C15+C11</f>
        <v>734408</v>
      </c>
      <c r="D10" s="363">
        <f>C10/(B10-C10)</f>
        <v>0.014121592664481689</v>
      </c>
    </row>
    <row r="11" spans="1:4" ht="15" outlineLevel="1">
      <c r="A11" s="358" t="s">
        <v>240</v>
      </c>
      <c r="B11" s="358">
        <f>SUM(B12:B14)</f>
        <v>9639550</v>
      </c>
      <c r="C11" s="358">
        <f>SUM(C12:C14)</f>
        <v>264350</v>
      </c>
      <c r="D11" s="363">
        <f aca="true" t="shared" si="1" ref="D11:D20">C11/(B11-C11)</f>
        <v>0.02819673180305487</v>
      </c>
    </row>
    <row r="12" spans="1:4" ht="14.25" outlineLevel="2">
      <c r="A12" s="360" t="s">
        <v>329</v>
      </c>
      <c r="B12" s="361">
        <f>VLOOKUP(A12,'Open Int.'!$A$4:$O$194,2,FALSE)</f>
        <v>2015000</v>
      </c>
      <c r="C12" s="361">
        <f>VLOOKUP(A12,'Open Int.'!$A$4:$O$194,3,FALSE)</f>
        <v>-27600</v>
      </c>
      <c r="D12" s="362">
        <f t="shared" si="1"/>
        <v>-0.013512190345637913</v>
      </c>
    </row>
    <row r="13" spans="1:4" ht="14.25" outlineLevel="2">
      <c r="A13" s="360" t="s">
        <v>330</v>
      </c>
      <c r="B13" s="361">
        <f>VLOOKUP(A13,'Open Int.'!$A$4:$O$194,2,FALSE)</f>
        <v>1344000</v>
      </c>
      <c r="C13" s="361">
        <f>VLOOKUP(A13,'Open Int.'!$A$4:$O$194,3,FALSE)</f>
        <v>159200</v>
      </c>
      <c r="D13" s="362">
        <f t="shared" si="1"/>
        <v>0.13436866981769074</v>
      </c>
    </row>
    <row r="14" spans="1:4" ht="14.25" outlineLevel="2">
      <c r="A14" s="360" t="s">
        <v>331</v>
      </c>
      <c r="B14" s="361">
        <f>VLOOKUP(A14,'Open Int.'!$A$4:$O$194,2,FALSE)</f>
        <v>6280550</v>
      </c>
      <c r="C14" s="361">
        <f>VLOOKUP(A14,'Open Int.'!$A$4:$O$194,3,FALSE)</f>
        <v>132750</v>
      </c>
      <c r="D14" s="362">
        <f t="shared" si="1"/>
        <v>0.021593090211132437</v>
      </c>
    </row>
    <row r="15" spans="1:4" ht="15">
      <c r="A15" s="358" t="s">
        <v>241</v>
      </c>
      <c r="B15" s="358">
        <f>SUM(B16:B20)</f>
        <v>43100890</v>
      </c>
      <c r="C15" s="358">
        <f>SUM(C16:C20)</f>
        <v>470058</v>
      </c>
      <c r="D15" s="363">
        <f t="shared" si="1"/>
        <v>0.011026245042555116</v>
      </c>
    </row>
    <row r="16" spans="1:4" ht="14.25" outlineLevel="2">
      <c r="A16" s="360" t="s">
        <v>332</v>
      </c>
      <c r="B16" s="361">
        <f>VLOOKUP(A16,'Open Int.'!$A$4:$O$194,2,FALSE)</f>
        <v>29557250</v>
      </c>
      <c r="C16" s="361">
        <f>VLOOKUP(A16,'Open Int.'!$A$4:$O$194,3,FALSE)</f>
        <v>353350</v>
      </c>
      <c r="D16" s="362">
        <f t="shared" si="1"/>
        <v>0.01209941137998692</v>
      </c>
    </row>
    <row r="17" spans="1:4" ht="14.25" outlineLevel="2">
      <c r="A17" s="360" t="s">
        <v>333</v>
      </c>
      <c r="B17" s="361">
        <f>VLOOKUP(A17,'Open Int.'!$A$4:$O$194,2,FALSE)</f>
        <v>5301600</v>
      </c>
      <c r="C17" s="361">
        <f>VLOOKUP(A17,'Open Int.'!$A$4:$O$194,3,FALSE)</f>
        <v>36000</v>
      </c>
      <c r="D17" s="362">
        <f t="shared" si="1"/>
        <v>0.0068368277119416595</v>
      </c>
    </row>
    <row r="18" spans="1:4" ht="14.25" outlineLevel="2">
      <c r="A18" s="360" t="s">
        <v>7</v>
      </c>
      <c r="B18" s="361">
        <f>VLOOKUP(A18,'Open Int.'!$A$4:$O$194,2,FALSE)</f>
        <v>2356224</v>
      </c>
      <c r="C18" s="361">
        <f>VLOOKUP(A18,'Open Int.'!$A$4:$O$194,3,FALSE)</f>
        <v>173160</v>
      </c>
      <c r="D18" s="362">
        <f t="shared" si="1"/>
        <v>0.07931970844647707</v>
      </c>
    </row>
    <row r="19" spans="1:4" ht="14.25" outlineLevel="2">
      <c r="A19" s="360" t="s">
        <v>44</v>
      </c>
      <c r="B19" s="361">
        <f>VLOOKUP(A19,'Open Int.'!$A$4:$O$194,2,FALSE)</f>
        <v>1923200</v>
      </c>
      <c r="C19" s="361">
        <f>VLOOKUP(A19,'Open Int.'!$A$4:$O$194,3,FALSE)</f>
        <v>184000</v>
      </c>
      <c r="D19" s="362">
        <f t="shared" si="1"/>
        <v>0.10579576816927323</v>
      </c>
    </row>
    <row r="20" spans="1:4" ht="14.25" outlineLevel="2">
      <c r="A20" s="360" t="s">
        <v>306</v>
      </c>
      <c r="B20" s="361">
        <f>VLOOKUP(A20,'Open Int.'!$A$4:$O$194,2,FALSE)</f>
        <v>3962616</v>
      </c>
      <c r="C20" s="361">
        <f>VLOOKUP(A20,'Open Int.'!$A$4:$O$194,3,FALSE)</f>
        <v>-276452</v>
      </c>
      <c r="D20" s="362">
        <f t="shared" si="1"/>
        <v>-0.06521527845271649</v>
      </c>
    </row>
    <row r="21" spans="1:4" ht="15" outlineLevel="1">
      <c r="A21" s="358" t="s">
        <v>243</v>
      </c>
      <c r="B21" s="358">
        <f>SUM(B22:B25)</f>
        <v>15832150</v>
      </c>
      <c r="C21" s="358">
        <f>SUM(C22:C25)</f>
        <v>134950</v>
      </c>
      <c r="D21" s="363">
        <f aca="true" t="shared" si="2" ref="D21:D28">C21/(B21-C21)</f>
        <v>0.008597074637514971</v>
      </c>
    </row>
    <row r="22" spans="1:4" ht="14.25" outlineLevel="1">
      <c r="A22" s="360" t="s">
        <v>180</v>
      </c>
      <c r="B22" s="361">
        <f>VLOOKUP(A22,'Open Int.'!$A$4:$O$194,2,FALSE)</f>
        <v>5622000</v>
      </c>
      <c r="C22" s="361">
        <f>VLOOKUP(A22,'Open Int.'!$A$4:$O$194,3,FALSE)</f>
        <v>150000</v>
      </c>
      <c r="D22" s="362">
        <f t="shared" si="2"/>
        <v>0.027412280701754384</v>
      </c>
    </row>
    <row r="23" spans="1:4" ht="14.25" outlineLevel="1">
      <c r="A23" s="360" t="s">
        <v>308</v>
      </c>
      <c r="B23" s="361">
        <f>VLOOKUP(A23,'Open Int.'!$A$4:$O$194,2,FALSE)</f>
        <v>1437000</v>
      </c>
      <c r="C23" s="361">
        <f>VLOOKUP(A23,'Open Int.'!$A$4:$O$194,3,FALSE)</f>
        <v>60000</v>
      </c>
      <c r="D23" s="362">
        <f t="shared" si="2"/>
        <v>0.04357298474945534</v>
      </c>
    </row>
    <row r="24" spans="1:4" ht="14.25" outlineLevel="1">
      <c r="A24" s="360" t="s">
        <v>334</v>
      </c>
      <c r="B24" s="361">
        <f>VLOOKUP(A24,'Open Int.'!$A$4:$O$194,2,FALSE)</f>
        <v>7503000</v>
      </c>
      <c r="C24" s="361">
        <f>VLOOKUP(A24,'Open Int.'!$A$4:$O$194,3,FALSE)</f>
        <v>-190000</v>
      </c>
      <c r="D24" s="362">
        <f t="shared" si="2"/>
        <v>-0.024697777200051996</v>
      </c>
    </row>
    <row r="25" spans="1:4" ht="14.25" outlineLevel="1">
      <c r="A25" s="360" t="s">
        <v>335</v>
      </c>
      <c r="B25" s="361">
        <f>VLOOKUP(A25,'Open Int.'!$A$4:$O$194,2,FALSE)</f>
        <v>1270150</v>
      </c>
      <c r="C25" s="361">
        <f>VLOOKUP(A25,'Open Int.'!$A$4:$O$194,3,FALSE)</f>
        <v>114950</v>
      </c>
      <c r="D25" s="362">
        <f t="shared" si="2"/>
        <v>0.09950657894736842</v>
      </c>
    </row>
    <row r="26" spans="1:4" ht="14.25" outlineLevel="1">
      <c r="A26" s="360"/>
      <c r="B26" s="361"/>
      <c r="C26" s="361"/>
      <c r="D26" s="362"/>
    </row>
    <row r="27" spans="1:4" ht="15">
      <c r="A27" s="358" t="s">
        <v>246</v>
      </c>
      <c r="B27" s="358">
        <f>B44+B28</f>
        <v>138902700</v>
      </c>
      <c r="C27" s="358">
        <f>C44+C28</f>
        <v>5820250</v>
      </c>
      <c r="D27" s="363">
        <f>C27/(B27-C27)</f>
        <v>0.04373416630066549</v>
      </c>
    </row>
    <row r="28" spans="1:4" ht="15" outlineLevel="1">
      <c r="A28" s="358" t="s">
        <v>244</v>
      </c>
      <c r="B28" s="358">
        <f>SUM(B29:B43)</f>
        <v>71608950</v>
      </c>
      <c r="C28" s="358">
        <f>SUM(C29:C43)</f>
        <v>2336200</v>
      </c>
      <c r="D28" s="363">
        <f t="shared" si="2"/>
        <v>0.03372466085148922</v>
      </c>
    </row>
    <row r="29" spans="1:4" ht="14.25" outlineLevel="2">
      <c r="A29" s="360" t="s">
        <v>135</v>
      </c>
      <c r="B29" s="361">
        <f>VLOOKUP(A29,'Open Int.'!$A$4:$O$194,2,FALSE)</f>
        <v>2599450</v>
      </c>
      <c r="C29" s="361">
        <f>VLOOKUP(A29,'Open Int.'!$A$4:$O$194,3,FALSE)</f>
        <v>83300</v>
      </c>
      <c r="D29" s="362">
        <f aca="true" t="shared" si="3" ref="D29:D44">C29/(B29-C29)</f>
        <v>0.033106134371957155</v>
      </c>
    </row>
    <row r="30" spans="1:4" ht="14.25" outlineLevel="2">
      <c r="A30" s="360" t="s">
        <v>336</v>
      </c>
      <c r="B30" s="361">
        <f>VLOOKUP(A30,'Open Int.'!$A$4:$O$194,2,FALSE)</f>
        <v>3282100</v>
      </c>
      <c r="C30" s="361">
        <f>VLOOKUP(A30,'Open Int.'!$A$4:$O$194,3,FALSE)</f>
        <v>69000</v>
      </c>
      <c r="D30" s="362">
        <f t="shared" si="3"/>
        <v>0.021474588403722263</v>
      </c>
    </row>
    <row r="31" spans="1:4" ht="14.25" outlineLevel="2">
      <c r="A31" s="360" t="s">
        <v>337</v>
      </c>
      <c r="B31" s="361">
        <f>VLOOKUP(A31,'Open Int.'!$A$4:$O$194,2,FALSE)</f>
        <v>5852000</v>
      </c>
      <c r="C31" s="361">
        <f>VLOOKUP(A31,'Open Int.'!$A$4:$O$194,3,FALSE)</f>
        <v>109200</v>
      </c>
      <c r="D31" s="362">
        <f t="shared" si="3"/>
        <v>0.01901511457825451</v>
      </c>
    </row>
    <row r="32" spans="1:4" ht="14.25" outlineLevel="2">
      <c r="A32" s="360" t="s">
        <v>338</v>
      </c>
      <c r="B32" s="361">
        <f>VLOOKUP(A32,'Open Int.'!$A$4:$O$194,2,FALSE)</f>
        <v>3794300</v>
      </c>
      <c r="C32" s="361">
        <f>VLOOKUP(A32,'Open Int.'!$A$4:$O$194,3,FALSE)</f>
        <v>138700</v>
      </c>
      <c r="D32" s="362">
        <f t="shared" si="3"/>
        <v>0.037941787941787944</v>
      </c>
    </row>
    <row r="33" spans="1:4" ht="14.25" outlineLevel="2">
      <c r="A33" s="360" t="s">
        <v>339</v>
      </c>
      <c r="B33" s="361">
        <f>VLOOKUP(A33,'Open Int.'!$A$4:$O$194,2,FALSE)</f>
        <v>1452800</v>
      </c>
      <c r="C33" s="361">
        <f>VLOOKUP(A33,'Open Int.'!$A$4:$O$194,3,FALSE)</f>
        <v>94400</v>
      </c>
      <c r="D33" s="362">
        <f t="shared" si="3"/>
        <v>0.06949352179034157</v>
      </c>
    </row>
    <row r="34" spans="1:4" ht="14.25" outlineLevel="2">
      <c r="A34" s="360" t="s">
        <v>340</v>
      </c>
      <c r="B34" s="361">
        <f>VLOOKUP(A34,'Open Int.'!$A$4:$O$194,2,FALSE)</f>
        <v>476400</v>
      </c>
      <c r="C34" s="361">
        <f>VLOOKUP(A34,'Open Int.'!$A$4:$O$194,3,FALSE)</f>
        <v>58800</v>
      </c>
      <c r="D34" s="362">
        <f t="shared" si="3"/>
        <v>0.14080459770114942</v>
      </c>
    </row>
    <row r="35" spans="1:4" ht="14.25" outlineLevel="2">
      <c r="A35" s="360" t="s">
        <v>462</v>
      </c>
      <c r="B35" s="361">
        <f>VLOOKUP(A35,'Open Int.'!$A$4:$O$194,2,FALSE)</f>
        <v>12547500</v>
      </c>
      <c r="C35" s="361">
        <f>VLOOKUP(A35,'Open Int.'!$A$4:$O$194,3,FALSE)</f>
        <v>488250</v>
      </c>
      <c r="D35" s="362">
        <f t="shared" si="3"/>
        <v>0.040487592511972134</v>
      </c>
    </row>
    <row r="36" spans="1:4" ht="14.25" outlineLevel="2">
      <c r="A36" s="360" t="s">
        <v>396</v>
      </c>
      <c r="B36" s="361">
        <f>VLOOKUP(A36,'Open Int.'!$A$4:$O$194,2,FALSE)</f>
        <v>1480600</v>
      </c>
      <c r="C36" s="361">
        <f>VLOOKUP(A36,'Open Int.'!$A$4:$O$194,3,FALSE)</f>
        <v>105600</v>
      </c>
      <c r="D36" s="362">
        <f t="shared" si="3"/>
        <v>0.0768</v>
      </c>
    </row>
    <row r="37" spans="1:4" ht="14.25" outlineLevel="2">
      <c r="A37" s="360" t="s">
        <v>143</v>
      </c>
      <c r="B37" s="361">
        <f>VLOOKUP(A37,'Open Int.'!$A$4:$O$194,2,FALSE)</f>
        <v>2038450</v>
      </c>
      <c r="C37" s="361">
        <f>VLOOKUP(A37,'Open Int.'!$A$4:$O$194,3,FALSE)</f>
        <v>100300</v>
      </c>
      <c r="D37" s="362">
        <f t="shared" si="3"/>
        <v>0.0517503805175038</v>
      </c>
    </row>
    <row r="38" spans="1:4" ht="14.25" outlineLevel="2">
      <c r="A38" s="360" t="s">
        <v>341</v>
      </c>
      <c r="B38" s="361">
        <f>VLOOKUP(A38,'Open Int.'!$A$4:$O$194,2,FALSE)</f>
        <v>1813200</v>
      </c>
      <c r="C38" s="361">
        <f>VLOOKUP(A38,'Open Int.'!$A$4:$O$194,3,FALSE)</f>
        <v>228000</v>
      </c>
      <c r="D38" s="362">
        <f t="shared" si="3"/>
        <v>0.14383043149129449</v>
      </c>
    </row>
    <row r="39" spans="1:4" ht="14.25" outlineLevel="2">
      <c r="A39" s="360" t="s">
        <v>81</v>
      </c>
      <c r="B39" s="361">
        <f>VLOOKUP(A39,'Open Int.'!$A$4:$O$194,2,FALSE)</f>
        <v>4945200</v>
      </c>
      <c r="C39" s="361">
        <f>VLOOKUP(A39,'Open Int.'!$A$4:$O$194,3,FALSE)</f>
        <v>1800</v>
      </c>
      <c r="D39" s="362">
        <f t="shared" si="3"/>
        <v>0.00036412185944896227</v>
      </c>
    </row>
    <row r="40" spans="1:4" ht="14.25" outlineLevel="2">
      <c r="A40" s="360" t="s">
        <v>205</v>
      </c>
      <c r="B40" s="361">
        <f>VLOOKUP(A40,'Open Int.'!$A$4:$O$194,2,FALSE)</f>
        <v>8423750</v>
      </c>
      <c r="C40" s="361">
        <f>VLOOKUP(A40,'Open Int.'!$A$4:$O$194,3,FALSE)</f>
        <v>522750</v>
      </c>
      <c r="D40" s="362">
        <f t="shared" si="3"/>
        <v>0.06616251107454753</v>
      </c>
    </row>
    <row r="41" spans="1:4" ht="14.25" outlineLevel="2">
      <c r="A41" s="360" t="s">
        <v>342</v>
      </c>
      <c r="B41" s="361">
        <f>VLOOKUP(A41,'Open Int.'!$A$4:$O$194,2,FALSE)</f>
        <v>6053400</v>
      </c>
      <c r="C41" s="361">
        <f>VLOOKUP(A41,'Open Int.'!$A$4:$O$194,3,FALSE)</f>
        <v>30400</v>
      </c>
      <c r="D41" s="362">
        <f t="shared" si="3"/>
        <v>0.005047318611987382</v>
      </c>
    </row>
    <row r="42" spans="1:4" ht="14.25" outlineLevel="2">
      <c r="A42" s="360" t="s">
        <v>343</v>
      </c>
      <c r="B42" s="361">
        <f>VLOOKUP(A42,'Open Int.'!$A$4:$O$194,2,FALSE)</f>
        <v>7534800</v>
      </c>
      <c r="C42" s="361">
        <f>VLOOKUP(A42,'Open Int.'!$A$4:$O$194,3,FALSE)</f>
        <v>195300</v>
      </c>
      <c r="D42" s="362">
        <f t="shared" si="3"/>
        <v>0.026609442060085836</v>
      </c>
    </row>
    <row r="43" spans="1:4" ht="14.25" outlineLevel="2">
      <c r="A43" s="360" t="s">
        <v>344</v>
      </c>
      <c r="B43" s="361">
        <f>VLOOKUP(A43,'Open Int.'!$A$4:$O$194,2,FALSE)</f>
        <v>9315000</v>
      </c>
      <c r="C43" s="361">
        <f>VLOOKUP(A43,'Open Int.'!$A$4:$O$194,3,FALSE)</f>
        <v>110400</v>
      </c>
      <c r="D43" s="362">
        <f t="shared" si="3"/>
        <v>0.01199400299850075</v>
      </c>
    </row>
    <row r="44" spans="1:4" ht="15">
      <c r="A44" s="358" t="s">
        <v>245</v>
      </c>
      <c r="B44" s="358">
        <f>SUM(B45:B53)</f>
        <v>67293750</v>
      </c>
      <c r="C44" s="358">
        <f>SUM(C45:C53)</f>
        <v>3484050</v>
      </c>
      <c r="D44" s="363">
        <f t="shared" si="3"/>
        <v>0.05460063281914818</v>
      </c>
    </row>
    <row r="45" spans="1:4" ht="14.25" outlineLevel="2">
      <c r="A45" s="360" t="s">
        <v>345</v>
      </c>
      <c r="B45" s="361">
        <f>VLOOKUP(A45,'Open Int.'!$A$4:$O$194,2,FALSE)</f>
        <v>262600</v>
      </c>
      <c r="C45" s="361">
        <f>VLOOKUP(A45,'Open Int.'!$A$4:$O$194,3,FALSE)</f>
        <v>13000</v>
      </c>
      <c r="D45" s="362">
        <f aca="true" t="shared" si="4" ref="D45:D53">C45/(B45-C45)</f>
        <v>0.052083333333333336</v>
      </c>
    </row>
    <row r="46" spans="1:4" ht="14.25" outlineLevel="2">
      <c r="A46" s="360" t="s">
        <v>319</v>
      </c>
      <c r="B46" s="361">
        <f>VLOOKUP(A46,'Open Int.'!$A$4:$O$194,2,FALSE)</f>
        <v>1497100</v>
      </c>
      <c r="C46" s="361">
        <f>VLOOKUP(A46,'Open Int.'!$A$4:$O$194,3,FALSE)</f>
        <v>-77550</v>
      </c>
      <c r="D46" s="362">
        <f t="shared" si="4"/>
        <v>-0.04924903946908837</v>
      </c>
    </row>
    <row r="47" spans="1:4" ht="14.25" outlineLevel="2">
      <c r="A47" s="360" t="s">
        <v>346</v>
      </c>
      <c r="B47" s="361">
        <f>VLOOKUP(A47,'Open Int.'!$A$4:$O$194,2,FALSE)</f>
        <v>1408600</v>
      </c>
      <c r="C47" s="361">
        <f>VLOOKUP(A47,'Open Int.'!$A$4:$O$194,3,FALSE)</f>
        <v>28400</v>
      </c>
      <c r="D47" s="362">
        <f t="shared" si="4"/>
        <v>0.02057672801043327</v>
      </c>
    </row>
    <row r="48" spans="1:4" ht="14.25" outlineLevel="2">
      <c r="A48" s="360" t="s">
        <v>305</v>
      </c>
      <c r="B48" s="361">
        <f>VLOOKUP(A48,'Open Int.'!$A$4:$O$194,2,FALSE)</f>
        <v>6770750</v>
      </c>
      <c r="C48" s="361">
        <f>VLOOKUP(A48,'Open Int.'!$A$4:$O$194,3,FALSE)</f>
        <v>357000</v>
      </c>
      <c r="D48" s="362">
        <f t="shared" si="4"/>
        <v>0.05566166439290587</v>
      </c>
    </row>
    <row r="49" spans="1:4" ht="14.25" outlineLevel="2">
      <c r="A49" s="360" t="s">
        <v>141</v>
      </c>
      <c r="B49" s="361">
        <f>VLOOKUP(A49,'Open Int.'!$A$4:$O$194,2,FALSE)</f>
        <v>42777600</v>
      </c>
      <c r="C49" s="361">
        <f>VLOOKUP(A49,'Open Int.'!$A$4:$O$194,3,FALSE)</f>
        <v>3076800</v>
      </c>
      <c r="D49" s="362">
        <f t="shared" si="4"/>
        <v>0.07749969773908838</v>
      </c>
    </row>
    <row r="50" spans="1:4" ht="14.25" outlineLevel="2">
      <c r="A50" s="360" t="s">
        <v>348</v>
      </c>
      <c r="B50" s="361">
        <f>VLOOKUP(A50,'Open Int.'!$A$4:$O$194,2,FALSE)</f>
        <v>11392150</v>
      </c>
      <c r="C50" s="361">
        <f>VLOOKUP(A50,'Open Int.'!$A$4:$O$194,3,FALSE)</f>
        <v>15400</v>
      </c>
      <c r="D50" s="362">
        <f t="shared" si="4"/>
        <v>0.0013536379018612521</v>
      </c>
    </row>
    <row r="51" spans="1:4" ht="14.25" outlineLevel="2">
      <c r="A51" s="360" t="s">
        <v>347</v>
      </c>
      <c r="B51" s="361">
        <f>VLOOKUP(A51,'Open Int.'!$A$4:$O$194,2,FALSE)</f>
        <v>169200</v>
      </c>
      <c r="C51" s="361">
        <f>VLOOKUP(A51,'Open Int.'!$A$4:$O$194,3,FALSE)</f>
        <v>900</v>
      </c>
      <c r="D51" s="362">
        <f t="shared" si="4"/>
        <v>0.0053475935828877</v>
      </c>
    </row>
    <row r="52" spans="1:4" ht="14.25" outlineLevel="2">
      <c r="A52" s="360" t="s">
        <v>349</v>
      </c>
      <c r="B52" s="361">
        <f>VLOOKUP(A52,'Open Int.'!$A$4:$O$194,2,FALSE)</f>
        <v>2325000</v>
      </c>
      <c r="C52" s="361">
        <f>VLOOKUP(A52,'Open Int.'!$A$4:$O$194,3,FALSE)</f>
        <v>46250</v>
      </c>
      <c r="D52" s="362">
        <f t="shared" si="4"/>
        <v>0.02029621503017005</v>
      </c>
    </row>
    <row r="53" spans="1:4" ht="14.25" outlineLevel="2">
      <c r="A53" s="360" t="s">
        <v>350</v>
      </c>
      <c r="B53" s="361">
        <f>VLOOKUP(A53,'Open Int.'!$A$4:$O$194,2,FALSE)</f>
        <v>690750</v>
      </c>
      <c r="C53" s="361">
        <f>VLOOKUP(A53,'Open Int.'!$A$4:$O$194,3,FALSE)</f>
        <v>23850</v>
      </c>
      <c r="D53" s="362">
        <f t="shared" si="4"/>
        <v>0.03576248313090418</v>
      </c>
    </row>
    <row r="54" spans="1:4" ht="15" outlineLevel="1">
      <c r="A54" s="358" t="s">
        <v>247</v>
      </c>
      <c r="B54" s="358">
        <f>SUM(B55:B63)</f>
        <v>19120040</v>
      </c>
      <c r="C54" s="358">
        <f>SUM(C55:C63)</f>
        <v>16860</v>
      </c>
      <c r="D54" s="363">
        <f aca="true" t="shared" si="5" ref="D54:D85">C54/(B54-C54)</f>
        <v>0.0008825755711876242</v>
      </c>
    </row>
    <row r="55" spans="1:4" ht="14.25" outlineLevel="1">
      <c r="A55" s="360" t="s">
        <v>134</v>
      </c>
      <c r="B55" s="361">
        <f>VLOOKUP(A55,'Open Int.'!$A$4:$O$194,2,FALSE)</f>
        <v>281800</v>
      </c>
      <c r="C55" s="361">
        <f>VLOOKUP(A55,'Open Int.'!$A$4:$O$194,3,FALSE)</f>
        <v>28200</v>
      </c>
      <c r="D55" s="362">
        <f t="shared" si="5"/>
        <v>0.111198738170347</v>
      </c>
    </row>
    <row r="56" spans="1:4" ht="14.25" outlineLevel="1">
      <c r="A56" s="360" t="s">
        <v>279</v>
      </c>
      <c r="B56" s="361">
        <f>VLOOKUP(A56,'Open Int.'!$A$4:$O$194,2,FALSE)</f>
        <v>581800</v>
      </c>
      <c r="C56" s="361">
        <f>VLOOKUP(A56,'Open Int.'!$A$4:$O$194,3,FALSE)</f>
        <v>-2200</v>
      </c>
      <c r="D56" s="362">
        <f t="shared" si="5"/>
        <v>-0.003767123287671233</v>
      </c>
    </row>
    <row r="57" spans="1:4" ht="14.25" outlineLevel="1">
      <c r="A57" s="360" t="s">
        <v>454</v>
      </c>
      <c r="B57" s="361">
        <f>VLOOKUP(A57,'Open Int.'!$A$4:$O$194,2,FALSE)</f>
        <v>283400</v>
      </c>
      <c r="C57" s="361">
        <f>VLOOKUP(A57,'Open Int.'!$A$4:$O$194,3,FALSE)</f>
        <v>24200</v>
      </c>
      <c r="D57" s="362">
        <f t="shared" si="5"/>
        <v>0.0933641975308642</v>
      </c>
    </row>
    <row r="58" spans="1:4" ht="14.25" outlineLevel="1">
      <c r="A58" s="360" t="s">
        <v>413</v>
      </c>
      <c r="B58" s="361">
        <f>VLOOKUP(A58,'Open Int.'!$A$4:$O$194,2,FALSE)</f>
        <v>785600</v>
      </c>
      <c r="C58" s="361">
        <f>VLOOKUP(A58,'Open Int.'!$A$4:$O$194,3,FALSE)</f>
        <v>76800</v>
      </c>
      <c r="D58" s="362">
        <f t="shared" si="5"/>
        <v>0.10835214446952596</v>
      </c>
    </row>
    <row r="59" spans="1:4" ht="14.25">
      <c r="A59" s="360" t="s">
        <v>210</v>
      </c>
      <c r="B59" s="361">
        <f>VLOOKUP(A59,'Open Int.'!$A$4:$O$194,2,FALSE)</f>
        <v>1979800</v>
      </c>
      <c r="C59" s="361">
        <f>VLOOKUP(A59,'Open Int.'!$A$4:$O$194,3,FALSE)</f>
        <v>64200</v>
      </c>
      <c r="D59" s="362">
        <f t="shared" si="5"/>
        <v>0.03351430361244519</v>
      </c>
    </row>
    <row r="60" spans="1:4" ht="14.25" outlineLevel="1">
      <c r="A60" s="360" t="s">
        <v>455</v>
      </c>
      <c r="B60" s="361">
        <f>VLOOKUP(A60,'Open Int.'!$A$4:$O$194,2,FALSE)</f>
        <v>599000</v>
      </c>
      <c r="C60" s="361">
        <f>VLOOKUP(A60,'Open Int.'!$A$4:$O$194,3,FALSE)</f>
        <v>-500</v>
      </c>
      <c r="D60" s="362">
        <f t="shared" si="5"/>
        <v>-0.0008340283569641367</v>
      </c>
    </row>
    <row r="61" spans="1:4" ht="14.25">
      <c r="A61" s="360" t="s">
        <v>323</v>
      </c>
      <c r="B61" s="361">
        <f>VLOOKUP(A61,'Open Int.'!$A$4:$O$194,2,FALSE)</f>
        <v>5539600</v>
      </c>
      <c r="C61" s="361">
        <f>VLOOKUP(A61,'Open Int.'!$A$4:$O$194,3,FALSE)</f>
        <v>253000</v>
      </c>
      <c r="D61" s="362">
        <f t="shared" si="5"/>
        <v>0.0478568456096546</v>
      </c>
    </row>
    <row r="62" spans="1:4" ht="14.25">
      <c r="A62" s="360" t="s">
        <v>351</v>
      </c>
      <c r="B62" s="361">
        <f>VLOOKUP(A62,'Open Int.'!$A$4:$O$194,2,FALSE)</f>
        <v>7996500</v>
      </c>
      <c r="C62" s="361">
        <f>VLOOKUP(A62,'Open Int.'!$A$4:$O$194,3,FALSE)</f>
        <v>-534000</v>
      </c>
      <c r="D62" s="362">
        <f t="shared" si="5"/>
        <v>-0.06259890979426763</v>
      </c>
    </row>
    <row r="63" spans="1:4" ht="14.25" outlineLevel="1">
      <c r="A63" s="360" t="s">
        <v>248</v>
      </c>
      <c r="B63" s="361">
        <f>VLOOKUP(A63,'Open Int.'!$A$4:$O$194,2,FALSE)</f>
        <v>1072540</v>
      </c>
      <c r="C63" s="361">
        <f>VLOOKUP(A63,'Open Int.'!$A$4:$O$194,3,FALSE)</f>
        <v>107160</v>
      </c>
      <c r="D63" s="362">
        <f t="shared" si="5"/>
        <v>0.11100292112950341</v>
      </c>
    </row>
    <row r="64" spans="1:4" ht="15" outlineLevel="1">
      <c r="A64" s="358" t="s">
        <v>249</v>
      </c>
      <c r="B64" s="358">
        <f>SUM(B65:B72)</f>
        <v>32868108</v>
      </c>
      <c r="C64" s="358">
        <f>SUM(C65:C72)</f>
        <v>274166</v>
      </c>
      <c r="D64" s="363">
        <f t="shared" si="5"/>
        <v>0.008411563105806595</v>
      </c>
    </row>
    <row r="65" spans="1:4" ht="14.25">
      <c r="A65" s="360" t="s">
        <v>0</v>
      </c>
      <c r="B65" s="361">
        <f>VLOOKUP(A65,'Open Int.'!$A$4:$O$194,2,FALSE)</f>
        <v>1632000</v>
      </c>
      <c r="C65" s="361">
        <f>VLOOKUP(A65,'Open Int.'!$A$4:$O$194,3,FALSE)</f>
        <v>75750</v>
      </c>
      <c r="D65" s="362">
        <f t="shared" si="5"/>
        <v>0.04867469879518072</v>
      </c>
    </row>
    <row r="66" spans="1:4" ht="14.25">
      <c r="A66" s="360" t="s">
        <v>458</v>
      </c>
      <c r="B66" s="361">
        <f>VLOOKUP(A66,'Open Int.'!$A$4:$O$194,2,FALSE)</f>
        <v>729300</v>
      </c>
      <c r="C66" s="361">
        <f>VLOOKUP(A66,'Open Int.'!$A$4:$O$194,3,FALSE)</f>
        <v>11900</v>
      </c>
      <c r="D66" s="362">
        <f t="shared" si="5"/>
        <v>0.016587677725118485</v>
      </c>
    </row>
    <row r="67" spans="1:4" ht="14.25">
      <c r="A67" s="360" t="s">
        <v>222</v>
      </c>
      <c r="B67" s="361">
        <f>VLOOKUP(A67,'Open Int.'!$A$4:$O$194,2,FALSE)</f>
        <v>560120</v>
      </c>
      <c r="C67" s="361">
        <f>VLOOKUP(A67,'Open Int.'!$A$4:$O$194,3,FALSE)</f>
        <v>11352</v>
      </c>
      <c r="D67" s="362">
        <f t="shared" si="5"/>
        <v>0.020686337395766516</v>
      </c>
    </row>
    <row r="68" spans="1:4" ht="14.25">
      <c r="A68" s="360" t="s">
        <v>352</v>
      </c>
      <c r="B68" s="361">
        <f>VLOOKUP(A68,'Open Int.'!$A$4:$O$194,2,FALSE)</f>
        <v>18143538</v>
      </c>
      <c r="C68" s="361">
        <f>VLOOKUP(A68,'Open Int.'!$A$4:$O$194,3,FALSE)</f>
        <v>251564</v>
      </c>
      <c r="D68" s="362">
        <f t="shared" si="5"/>
        <v>0.014060159041143253</v>
      </c>
    </row>
    <row r="69" spans="1:4" ht="14.25" outlineLevel="1">
      <c r="A69" s="360" t="s">
        <v>353</v>
      </c>
      <c r="B69" s="361">
        <f>VLOOKUP(A69,'Open Int.'!$A$4:$O$194,2,FALSE)</f>
        <v>9693250</v>
      </c>
      <c r="C69" s="361">
        <f>VLOOKUP(A69,'Open Int.'!$A$4:$O$194,3,FALSE)</f>
        <v>-81200</v>
      </c>
      <c r="D69" s="362">
        <f t="shared" si="5"/>
        <v>-0.008307372793354102</v>
      </c>
    </row>
    <row r="70" spans="1:4" ht="14.25" outlineLevel="1">
      <c r="A70" s="360" t="s">
        <v>317</v>
      </c>
      <c r="B70" s="361">
        <f>VLOOKUP(A70,'Open Int.'!$A$4:$O$194,2,FALSE)</f>
        <v>1250700</v>
      </c>
      <c r="C70" s="361">
        <f>VLOOKUP(A70,'Open Int.'!$A$4:$O$194,3,FALSE)</f>
        <v>6000</v>
      </c>
      <c r="D70" s="362">
        <f t="shared" si="5"/>
        <v>0.004820438659918052</v>
      </c>
    </row>
    <row r="71" spans="1:4" ht="14.25">
      <c r="A71" s="360" t="s">
        <v>459</v>
      </c>
      <c r="B71" s="361">
        <f>VLOOKUP(A71,'Open Int.'!$A$4:$O$194,2,FALSE)</f>
        <v>29800</v>
      </c>
      <c r="C71" s="361">
        <f>VLOOKUP(A71,'Open Int.'!$A$4:$O$194,3,FALSE)</f>
        <v>-1000</v>
      </c>
      <c r="D71" s="362">
        <f t="shared" si="5"/>
        <v>-0.032467532467532464</v>
      </c>
    </row>
    <row r="72" spans="1:4" ht="14.25" outlineLevel="1">
      <c r="A72" s="360" t="s">
        <v>327</v>
      </c>
      <c r="B72" s="361">
        <f>VLOOKUP(A72,'Open Int.'!$A$4:$O$194,2,FALSE)</f>
        <v>829400</v>
      </c>
      <c r="C72" s="361">
        <f>VLOOKUP(A72,'Open Int.'!$A$4:$O$194,3,FALSE)</f>
        <v>-200</v>
      </c>
      <c r="D72" s="362">
        <f t="shared" si="5"/>
        <v>-0.00024108003857280618</v>
      </c>
    </row>
    <row r="73" spans="1:4" ht="15" outlineLevel="1">
      <c r="A73" s="358" t="s">
        <v>267</v>
      </c>
      <c r="B73" s="358">
        <f>SUM(B74:B80)</f>
        <v>68452250</v>
      </c>
      <c r="C73" s="358">
        <f>SUM(C74:C80)</f>
        <v>6355000</v>
      </c>
      <c r="D73" s="363">
        <f t="shared" si="5"/>
        <v>0.10233947558064166</v>
      </c>
    </row>
    <row r="74" spans="1:4" ht="14.25">
      <c r="A74" s="360" t="s">
        <v>456</v>
      </c>
      <c r="B74" s="361">
        <f>VLOOKUP(A74,'Open Int.'!$A$4:$O$194,2,FALSE)</f>
        <v>13295700</v>
      </c>
      <c r="C74" s="361">
        <f>VLOOKUP(A74,'Open Int.'!$A$4:$O$194,3,FALSE)</f>
        <v>1994850</v>
      </c>
      <c r="D74" s="362">
        <f t="shared" si="5"/>
        <v>0.1765221200175208</v>
      </c>
    </row>
    <row r="75" spans="1:4" ht="14.25">
      <c r="A75" s="360" t="s">
        <v>382</v>
      </c>
      <c r="B75" s="361">
        <f>VLOOKUP(A75,'Open Int.'!$A$4:$O$194,2,FALSE)</f>
        <v>7362300</v>
      </c>
      <c r="C75" s="361">
        <f>VLOOKUP(A75,'Open Int.'!$A$4:$O$194,3,FALSE)</f>
        <v>331200</v>
      </c>
      <c r="D75" s="362">
        <f t="shared" si="5"/>
        <v>0.047105004906771344</v>
      </c>
    </row>
    <row r="76" spans="1:4" ht="14.25">
      <c r="A76" s="360" t="s">
        <v>166</v>
      </c>
      <c r="B76" s="361">
        <f>VLOOKUP(A76,'Open Int.'!$A$4:$O$194,2,FALSE)</f>
        <v>3876300</v>
      </c>
      <c r="C76" s="361">
        <f>VLOOKUP(A76,'Open Int.'!$A$4:$O$194,3,FALSE)</f>
        <v>354000</v>
      </c>
      <c r="D76" s="362">
        <f t="shared" si="5"/>
        <v>0.10050251256281408</v>
      </c>
    </row>
    <row r="77" spans="1:4" ht="14.25">
      <c r="A77" s="360" t="s">
        <v>316</v>
      </c>
      <c r="B77" s="361">
        <f>VLOOKUP(A77,'Open Int.'!$A$4:$O$194,2,FALSE)</f>
        <v>2856000</v>
      </c>
      <c r="C77" s="361">
        <f>VLOOKUP(A77,'Open Int.'!$A$4:$O$194,3,FALSE)</f>
        <v>422800</v>
      </c>
      <c r="D77" s="362">
        <f t="shared" si="5"/>
        <v>0.17376294591484465</v>
      </c>
    </row>
    <row r="78" spans="1:4" ht="14.25" outlineLevel="1">
      <c r="A78" s="360" t="s">
        <v>383</v>
      </c>
      <c r="B78" s="361">
        <f>VLOOKUP(A78,'Open Int.'!$A$4:$O$194,2,FALSE)</f>
        <v>36442000</v>
      </c>
      <c r="C78" s="361">
        <f>VLOOKUP(A78,'Open Int.'!$A$4:$O$194,3,FALSE)</f>
        <v>2604000</v>
      </c>
      <c r="D78" s="362">
        <f t="shared" si="5"/>
        <v>0.07695490277203144</v>
      </c>
    </row>
    <row r="79" spans="1:4" ht="14.25" outlineLevel="1">
      <c r="A79" s="360" t="s">
        <v>384</v>
      </c>
      <c r="B79" s="361">
        <f>VLOOKUP(A79,'Open Int.'!$A$4:$O$194,2,FALSE)</f>
        <v>3667950</v>
      </c>
      <c r="C79" s="361">
        <f>VLOOKUP(A79,'Open Int.'!$A$4:$O$194,3,FALSE)</f>
        <v>511650</v>
      </c>
      <c r="D79" s="362">
        <f t="shared" si="5"/>
        <v>0.1621043627031651</v>
      </c>
    </row>
    <row r="80" spans="1:4" ht="14.25" outlineLevel="1">
      <c r="A80" s="360" t="s">
        <v>457</v>
      </c>
      <c r="B80" s="361">
        <f>VLOOKUP(A80,'Open Int.'!$A$4:$O$194,2,FALSE)</f>
        <v>952000</v>
      </c>
      <c r="C80" s="361">
        <f>VLOOKUP(A80,'Open Int.'!$A$4:$O$194,3,FALSE)</f>
        <v>136500</v>
      </c>
      <c r="D80" s="362">
        <f t="shared" si="5"/>
        <v>0.16738197424892703</v>
      </c>
    </row>
    <row r="81" spans="1:4" ht="15" outlineLevel="1">
      <c r="A81" s="358" t="s">
        <v>250</v>
      </c>
      <c r="B81" s="358">
        <f>SUM(B82:B87)</f>
        <v>28712352</v>
      </c>
      <c r="C81" s="358">
        <f>SUM(C82:C87)</f>
        <v>1748860</v>
      </c>
      <c r="D81" s="363">
        <f t="shared" si="5"/>
        <v>0.064860293318091</v>
      </c>
    </row>
    <row r="82" spans="1:4" ht="14.25">
      <c r="A82" s="360" t="s">
        <v>251</v>
      </c>
      <c r="B82" s="361">
        <f>VLOOKUP(A82,'Open Int.'!$A$4:$O$194,2,FALSE)</f>
        <v>953400</v>
      </c>
      <c r="C82" s="361">
        <f>VLOOKUP(A82,'Open Int.'!$A$4:$O$194,3,FALSE)</f>
        <v>49350</v>
      </c>
      <c r="D82" s="362">
        <f t="shared" si="5"/>
        <v>0.0545876887340302</v>
      </c>
    </row>
    <row r="83" spans="1:4" ht="14.25" outlineLevel="1">
      <c r="A83" s="360" t="s">
        <v>139</v>
      </c>
      <c r="B83" s="361">
        <f>VLOOKUP(A83,'Open Int.'!$A$4:$O$194,2,FALSE)</f>
        <v>5378400</v>
      </c>
      <c r="C83" s="361">
        <f>VLOOKUP(A83,'Open Int.'!$A$4:$O$194,3,FALSE)</f>
        <v>105300</v>
      </c>
      <c r="D83" s="362">
        <f t="shared" si="5"/>
        <v>0.019969278033794162</v>
      </c>
    </row>
    <row r="84" spans="1:4" ht="14.25" outlineLevel="1">
      <c r="A84" s="360" t="s">
        <v>354</v>
      </c>
      <c r="B84" s="361">
        <f>VLOOKUP(A84,'Open Int.'!$A$4:$O$194,2,FALSE)</f>
        <v>7631000</v>
      </c>
      <c r="C84" s="361">
        <f>VLOOKUP(A84,'Open Int.'!$A$4:$O$194,3,FALSE)</f>
        <v>-46000</v>
      </c>
      <c r="D84" s="362">
        <f t="shared" si="5"/>
        <v>-0.00599192392861795</v>
      </c>
    </row>
    <row r="85" spans="1:4" ht="14.25" outlineLevel="1">
      <c r="A85" s="360" t="s">
        <v>6</v>
      </c>
      <c r="B85" s="361">
        <f>VLOOKUP(A85,'Open Int.'!$A$4:$O$194,2,FALSE)</f>
        <v>11533500</v>
      </c>
      <c r="C85" s="361">
        <f>VLOOKUP(A85,'Open Int.'!$A$4:$O$194,3,FALSE)</f>
        <v>1671750</v>
      </c>
      <c r="D85" s="362">
        <f t="shared" si="5"/>
        <v>0.16951859456992927</v>
      </c>
    </row>
    <row r="86" spans="1:4" ht="14.25" outlineLevel="1">
      <c r="A86" s="360" t="s">
        <v>355</v>
      </c>
      <c r="B86" s="361">
        <f>VLOOKUP(A86,'Open Int.'!$A$4:$O$194,2,FALSE)</f>
        <v>2136200</v>
      </c>
      <c r="C86" s="361">
        <f>VLOOKUP(A86,'Open Int.'!$A$4:$O$194,3,FALSE)</f>
        <v>-18150</v>
      </c>
      <c r="D86" s="362">
        <f aca="true" t="shared" si="6" ref="D86:D115">C86/(B86-C86)</f>
        <v>-0.008424814909369416</v>
      </c>
    </row>
    <row r="87" spans="1:4" ht="14.25" outlineLevel="1">
      <c r="A87" s="360" t="s">
        <v>252</v>
      </c>
      <c r="B87" s="361">
        <f>VLOOKUP(A87,'Open Int.'!$A$4:$O$194,2,FALSE)</f>
        <v>1079852</v>
      </c>
      <c r="C87" s="361">
        <f>VLOOKUP(A87,'Open Int.'!$A$4:$O$194,3,FALSE)</f>
        <v>-13390</v>
      </c>
      <c r="D87" s="362">
        <f t="shared" si="6"/>
        <v>-0.012247974373469004</v>
      </c>
    </row>
    <row r="88" spans="1:4" ht="15" outlineLevel="1">
      <c r="A88" s="358" t="s">
        <v>253</v>
      </c>
      <c r="B88" s="358">
        <f>SUM(B89:B102)</f>
        <v>45772500</v>
      </c>
      <c r="C88" s="358">
        <f>SUM(C89:C102)</f>
        <v>1454050</v>
      </c>
      <c r="D88" s="363">
        <f t="shared" si="6"/>
        <v>0.03280913479600482</v>
      </c>
    </row>
    <row r="89" spans="1:4" ht="14.25" outlineLevel="1">
      <c r="A89" s="360" t="s">
        <v>463</v>
      </c>
      <c r="B89" s="361">
        <f>VLOOKUP(A89,'Open Int.'!$A$4:$O$194,2,FALSE)</f>
        <v>152250</v>
      </c>
      <c r="C89" s="361">
        <f>VLOOKUP(A89,'Open Int.'!$A$4:$O$194,3,FALSE)</f>
        <v>37050</v>
      </c>
      <c r="D89" s="362">
        <f t="shared" si="6"/>
        <v>0.3216145833333333</v>
      </c>
    </row>
    <row r="90" spans="1:4" ht="14.25" outlineLevel="1">
      <c r="A90" s="360" t="s">
        <v>464</v>
      </c>
      <c r="B90" s="361">
        <f>VLOOKUP(A90,'Open Int.'!$A$4:$O$194,2,FALSE)</f>
        <v>274650</v>
      </c>
      <c r="C90" s="361">
        <f>VLOOKUP(A90,'Open Int.'!$A$4:$O$194,3,FALSE)</f>
        <v>-2400</v>
      </c>
      <c r="D90" s="362">
        <f t="shared" si="6"/>
        <v>-0.008662696264212236</v>
      </c>
    </row>
    <row r="91" spans="1:4" ht="14.25">
      <c r="A91" s="360" t="s">
        <v>356</v>
      </c>
      <c r="B91" s="361">
        <f>VLOOKUP(A91,'Open Int.'!$A$4:$O$194,2,FALSE)</f>
        <v>2773550</v>
      </c>
      <c r="C91" s="361">
        <f>VLOOKUP(A91,'Open Int.'!$A$4:$O$194,3,FALSE)</f>
        <v>113100</v>
      </c>
      <c r="D91" s="362">
        <f t="shared" si="6"/>
        <v>0.042511605179574884</v>
      </c>
    </row>
    <row r="92" spans="1:4" ht="14.25">
      <c r="A92" s="360" t="s">
        <v>439</v>
      </c>
      <c r="B92" s="361">
        <f>VLOOKUP(A92,'Open Int.'!$A$4:$O$194,2,FALSE)</f>
        <v>214500</v>
      </c>
      <c r="C92" s="361">
        <f>VLOOKUP(A92,'Open Int.'!$A$4:$O$194,3,FALSE)</f>
        <v>76250</v>
      </c>
      <c r="D92" s="362">
        <f t="shared" si="6"/>
        <v>0.5515370705244123</v>
      </c>
    </row>
    <row r="93" spans="1:4" ht="14.25" outlineLevel="1">
      <c r="A93" s="360" t="s">
        <v>357</v>
      </c>
      <c r="B93" s="361">
        <f>VLOOKUP(A93,'Open Int.'!$A$4:$O$194,2,FALSE)</f>
        <v>6682500</v>
      </c>
      <c r="C93" s="361">
        <f>VLOOKUP(A93,'Open Int.'!$A$4:$O$194,3,FALSE)</f>
        <v>71300</v>
      </c>
      <c r="D93" s="362">
        <f t="shared" si="6"/>
        <v>0.01078472894482091</v>
      </c>
    </row>
    <row r="94" spans="1:4" ht="14.25" outlineLevel="1">
      <c r="A94" s="360" t="s">
        <v>465</v>
      </c>
      <c r="B94" s="361">
        <f>VLOOKUP(A94,'Open Int.'!$A$4:$O$194,2,FALSE)</f>
        <v>1046650</v>
      </c>
      <c r="C94" s="361">
        <f>VLOOKUP(A94,'Open Int.'!$A$4:$O$194,3,FALSE)</f>
        <v>94050</v>
      </c>
      <c r="D94" s="362">
        <f t="shared" si="6"/>
        <v>0.098729792147806</v>
      </c>
    </row>
    <row r="95" spans="1:4" ht="14.25" outlineLevel="1">
      <c r="A95" s="360" t="s">
        <v>278</v>
      </c>
      <c r="B95" s="361">
        <f>VLOOKUP(A95,'Open Int.'!$A$4:$O$194,2,FALSE)</f>
        <v>3826400</v>
      </c>
      <c r="C95" s="361">
        <f>VLOOKUP(A95,'Open Int.'!$A$4:$O$194,3,FALSE)</f>
        <v>0</v>
      </c>
      <c r="D95" s="362">
        <f t="shared" si="6"/>
        <v>0</v>
      </c>
    </row>
    <row r="96" spans="1:4" ht="14.25" outlineLevel="1">
      <c r="A96" s="360" t="s">
        <v>254</v>
      </c>
      <c r="B96" s="361">
        <f>VLOOKUP(A96,'Open Int.'!$A$4:$O$194,2,FALSE)</f>
        <v>3008200</v>
      </c>
      <c r="C96" s="361">
        <f>VLOOKUP(A96,'Open Int.'!$A$4:$O$194,3,FALSE)</f>
        <v>33800</v>
      </c>
      <c r="D96" s="362">
        <f t="shared" si="6"/>
        <v>0.011363636363636364</v>
      </c>
    </row>
    <row r="97" spans="1:4" ht="14.25" outlineLevel="1">
      <c r="A97" s="360" t="s">
        <v>255</v>
      </c>
      <c r="B97" s="361">
        <f>VLOOKUP(A97,'Open Int.'!$A$4:$O$194,2,FALSE)</f>
        <v>6232800</v>
      </c>
      <c r="C97" s="361">
        <f>VLOOKUP(A97,'Open Int.'!$A$4:$O$194,3,FALSE)</f>
        <v>67200</v>
      </c>
      <c r="D97" s="362">
        <f t="shared" si="6"/>
        <v>0.010899182561307902</v>
      </c>
    </row>
    <row r="98" spans="1:4" ht="14.25" outlineLevel="1">
      <c r="A98" s="360" t="s">
        <v>466</v>
      </c>
      <c r="B98" s="361">
        <f>VLOOKUP(A98,'Open Int.'!$A$4:$O$194,2,FALSE)</f>
        <v>841050</v>
      </c>
      <c r="C98" s="361">
        <f>VLOOKUP(A98,'Open Int.'!$A$4:$O$194,3,FALSE)</f>
        <v>103050</v>
      </c>
      <c r="D98" s="362">
        <f t="shared" si="6"/>
        <v>0.13963414634146343</v>
      </c>
    </row>
    <row r="99" spans="1:4" ht="14.25" outlineLevel="1">
      <c r="A99" s="360" t="s">
        <v>358</v>
      </c>
      <c r="B99" s="361">
        <f>VLOOKUP(A99,'Open Int.'!$A$4:$O$194,2,FALSE)</f>
        <v>10309800</v>
      </c>
      <c r="C99" s="361">
        <f>VLOOKUP(A99,'Open Int.'!$A$4:$O$194,3,FALSE)</f>
        <v>225000</v>
      </c>
      <c r="D99" s="362">
        <f t="shared" si="6"/>
        <v>0.022310804378867205</v>
      </c>
    </row>
    <row r="100" spans="1:4" ht="14.25" outlineLevel="1">
      <c r="A100" s="360" t="s">
        <v>467</v>
      </c>
      <c r="B100" s="361">
        <f>VLOOKUP(A100,'Open Int.'!$A$4:$O$194,2,FALSE)</f>
        <v>1442700</v>
      </c>
      <c r="C100" s="361">
        <f>VLOOKUP(A100,'Open Int.'!$A$4:$O$194,3,FALSE)</f>
        <v>98700</v>
      </c>
      <c r="D100" s="362">
        <f t="shared" si="6"/>
        <v>0.0734375</v>
      </c>
    </row>
    <row r="101" spans="1:4" ht="14.25" outlineLevel="1">
      <c r="A101" s="360" t="s">
        <v>118</v>
      </c>
      <c r="B101" s="361">
        <f>VLOOKUP(A101,'Open Int.'!$A$4:$O$194,2,FALSE)</f>
        <v>4079250</v>
      </c>
      <c r="C101" s="361">
        <f>VLOOKUP(A101,'Open Int.'!$A$4:$O$194,3,FALSE)</f>
        <v>7750</v>
      </c>
      <c r="D101" s="362">
        <f t="shared" si="6"/>
        <v>0.001903475377624954</v>
      </c>
    </row>
    <row r="102" spans="1:4" ht="14.25" outlineLevel="1">
      <c r="A102" s="360" t="s">
        <v>256</v>
      </c>
      <c r="B102" s="361">
        <f>VLOOKUP(A102,'Open Int.'!$A$4:$O$194,2,FALSE)</f>
        <v>4888200</v>
      </c>
      <c r="C102" s="361">
        <f>VLOOKUP(A102,'Open Int.'!$A$4:$O$194,3,FALSE)</f>
        <v>529200</v>
      </c>
      <c r="D102" s="362">
        <f t="shared" si="6"/>
        <v>0.12140399174122506</v>
      </c>
    </row>
    <row r="103" spans="1:4" ht="15">
      <c r="A103" s="358" t="s">
        <v>273</v>
      </c>
      <c r="B103" s="358">
        <f>SUM(B104:B114)</f>
        <v>33361500</v>
      </c>
      <c r="C103" s="358">
        <f>SUM(C104:C114)</f>
        <v>2384700</v>
      </c>
      <c r="D103" s="363">
        <f t="shared" si="6"/>
        <v>0.07698341984969397</v>
      </c>
    </row>
    <row r="104" spans="1:4" ht="14.25">
      <c r="A104" s="360" t="s">
        <v>449</v>
      </c>
      <c r="B104" s="361">
        <f>VLOOKUP(A104,'Open Int.'!$A$4:$O$194,2,FALSE)</f>
        <v>1018550</v>
      </c>
      <c r="C104" s="361">
        <f>VLOOKUP(A104,'Open Int.'!$A$4:$O$194,3,FALSE)</f>
        <v>338000</v>
      </c>
      <c r="D104" s="362">
        <f t="shared" si="6"/>
        <v>0.49665711556829034</v>
      </c>
    </row>
    <row r="105" spans="1:4" ht="14.25">
      <c r="A105" s="360" t="s">
        <v>450</v>
      </c>
      <c r="B105" s="361">
        <f>VLOOKUP(A105,'Open Int.'!$A$4:$O$194,2,FALSE)</f>
        <v>653800</v>
      </c>
      <c r="C105" s="361">
        <f>VLOOKUP(A105,'Open Int.'!$A$4:$O$194,3,FALSE)</f>
        <v>89250</v>
      </c>
      <c r="D105" s="362">
        <f t="shared" si="6"/>
        <v>0.15809051456912585</v>
      </c>
    </row>
    <row r="106" spans="1:4" ht="14.25">
      <c r="A106" s="360" t="s">
        <v>390</v>
      </c>
      <c r="B106" s="361">
        <f>VLOOKUP(A106,'Open Int.'!$A$4:$O$194,2,FALSE)</f>
        <v>3438000</v>
      </c>
      <c r="C106" s="361">
        <f>VLOOKUP(A106,'Open Int.'!$A$4:$O$194,3,FALSE)</f>
        <v>188000</v>
      </c>
      <c r="D106" s="362">
        <f t="shared" si="6"/>
        <v>0.057846153846153846</v>
      </c>
    </row>
    <row r="107" spans="1:4" ht="14.25">
      <c r="A107" s="360" t="s">
        <v>290</v>
      </c>
      <c r="B107" s="361">
        <f>VLOOKUP(A107,'Open Int.'!$A$4:$O$194,2,FALSE)</f>
        <v>6510000</v>
      </c>
      <c r="C107" s="361">
        <f>VLOOKUP(A107,'Open Int.'!$A$4:$O$194,3,FALSE)</f>
        <v>103600</v>
      </c>
      <c r="D107" s="362">
        <f t="shared" si="6"/>
        <v>0.016171328671328672</v>
      </c>
    </row>
    <row r="108" spans="1:4" ht="14.25">
      <c r="A108" s="360" t="s">
        <v>389</v>
      </c>
      <c r="B108" s="361">
        <f>VLOOKUP(A108,'Open Int.'!$A$4:$O$194,2,FALSE)</f>
        <v>4644000</v>
      </c>
      <c r="C108" s="361">
        <f>VLOOKUP(A108,'Open Int.'!$A$4:$O$194,3,FALSE)</f>
        <v>-78000</v>
      </c>
      <c r="D108" s="362">
        <f t="shared" si="6"/>
        <v>-0.016518424396442185</v>
      </c>
    </row>
    <row r="109" spans="1:4" ht="14.25">
      <c r="A109" s="360" t="s">
        <v>272</v>
      </c>
      <c r="B109" s="361">
        <f>VLOOKUP(A109,'Open Int.'!$A$4:$O$194,2,FALSE)</f>
        <v>3835200</v>
      </c>
      <c r="C109" s="361">
        <f>VLOOKUP(A109,'Open Int.'!$A$4:$O$194,3,FALSE)</f>
        <v>51850</v>
      </c>
      <c r="D109" s="362">
        <f t="shared" si="6"/>
        <v>0.013704785441473827</v>
      </c>
    </row>
    <row r="110" spans="1:4" ht="14.25">
      <c r="A110" s="360" t="s">
        <v>322</v>
      </c>
      <c r="B110" s="361">
        <f>VLOOKUP(A110,'Open Int.'!$A$4:$O$194,2,FALSE)</f>
        <v>2725000</v>
      </c>
      <c r="C110" s="361">
        <f>VLOOKUP(A110,'Open Int.'!$A$4:$O$194,3,FALSE)</f>
        <v>-483000</v>
      </c>
      <c r="D110" s="362">
        <f t="shared" si="6"/>
        <v>-0.15056109725685785</v>
      </c>
    </row>
    <row r="111" spans="1:4" ht="14.25">
      <c r="A111" s="360" t="s">
        <v>274</v>
      </c>
      <c r="B111" s="361">
        <f>VLOOKUP(A111,'Open Int.'!$A$4:$O$194,2,FALSE)</f>
        <v>5912900</v>
      </c>
      <c r="C111" s="361">
        <f>VLOOKUP(A111,'Open Int.'!$A$4:$O$194,3,FALSE)</f>
        <v>956200</v>
      </c>
      <c r="D111" s="362">
        <f t="shared" si="6"/>
        <v>0.19291060584663183</v>
      </c>
    </row>
    <row r="112" spans="1:4" ht="14.25">
      <c r="A112" s="360" t="s">
        <v>451</v>
      </c>
      <c r="B112" s="361">
        <f>VLOOKUP(A112,'Open Int.'!$A$4:$O$194,2,FALSE)</f>
        <v>375100</v>
      </c>
      <c r="C112" s="361">
        <f>VLOOKUP(A112,'Open Int.'!$A$4:$O$194,3,FALSE)</f>
        <v>125400</v>
      </c>
      <c r="D112" s="362">
        <f t="shared" si="6"/>
        <v>0.5022026431718062</v>
      </c>
    </row>
    <row r="113" spans="1:4" ht="14.25">
      <c r="A113" s="360" t="s">
        <v>276</v>
      </c>
      <c r="B113" s="361">
        <f>VLOOKUP(A113,'Open Int.'!$A$4:$O$194,2,FALSE)</f>
        <v>338450</v>
      </c>
      <c r="C113" s="361">
        <f>VLOOKUP(A113,'Open Int.'!$A$4:$O$194,3,FALSE)</f>
        <v>16100</v>
      </c>
      <c r="D113" s="362">
        <f t="shared" si="6"/>
        <v>0.0499457111834962</v>
      </c>
    </row>
    <row r="114" spans="1:4" ht="14.25">
      <c r="A114" s="360" t="s">
        <v>452</v>
      </c>
      <c r="B114" s="361">
        <f>VLOOKUP(A114,'Open Int.'!$A$4:$O$194,2,FALSE)</f>
        <v>3910500</v>
      </c>
      <c r="C114" s="361">
        <f>VLOOKUP(A114,'Open Int.'!$A$4:$O$194,3,FALSE)</f>
        <v>1077300</v>
      </c>
      <c r="D114" s="362">
        <f t="shared" si="6"/>
        <v>0.3802414231257942</v>
      </c>
    </row>
    <row r="115" spans="1:4" ht="15" outlineLevel="1">
      <c r="A115" s="358" t="s">
        <v>263</v>
      </c>
      <c r="B115" s="358">
        <f>SUM(B117:B119)</f>
        <v>6600625</v>
      </c>
      <c r="C115" s="358">
        <f>SUM(C117:C119)</f>
        <v>369600</v>
      </c>
      <c r="D115" s="363">
        <f t="shared" si="6"/>
        <v>0.05931608362990038</v>
      </c>
    </row>
    <row r="116" spans="1:4" ht="14.25" outlineLevel="1">
      <c r="A116" s="360" t="s">
        <v>453</v>
      </c>
      <c r="B116" s="361"/>
      <c r="C116" s="361"/>
      <c r="D116" s="362"/>
    </row>
    <row r="117" spans="1:4" ht="14.25">
      <c r="A117" s="360" t="s">
        <v>171</v>
      </c>
      <c r="B117" s="361">
        <f>VLOOKUP(A117,'Open Int.'!$A$4:$O$194,2,FALSE)</f>
        <v>4275700</v>
      </c>
      <c r="C117" s="361">
        <f>VLOOKUP(A117,'Open Int.'!$A$4:$O$194,3,FALSE)</f>
        <v>314600</v>
      </c>
      <c r="D117" s="362">
        <f aca="true" t="shared" si="7" ref="D117:D148">C117/(B117-C117)</f>
        <v>0.07942238267148015</v>
      </c>
    </row>
    <row r="118" spans="1:4" ht="14.25" outlineLevel="1">
      <c r="A118" s="360" t="s">
        <v>379</v>
      </c>
      <c r="B118" s="361">
        <f>VLOOKUP(A118,'Open Int.'!$A$4:$O$194,2,FALSE)</f>
        <v>302625</v>
      </c>
      <c r="C118" s="361">
        <f>VLOOKUP(A118,'Open Int.'!$A$4:$O$194,3,FALSE)</f>
        <v>9500</v>
      </c>
      <c r="D118" s="362">
        <f t="shared" si="7"/>
        <v>0.032409381663113</v>
      </c>
    </row>
    <row r="119" spans="1:4" ht="14.25" outlineLevel="1">
      <c r="A119" s="360" t="s">
        <v>395</v>
      </c>
      <c r="B119" s="361">
        <f>VLOOKUP(A119,'Open Int.'!$A$4:$O$194,2,FALSE)</f>
        <v>2022300</v>
      </c>
      <c r="C119" s="361">
        <f>VLOOKUP(A119,'Open Int.'!$A$4:$O$194,3,FALSE)</f>
        <v>45500</v>
      </c>
      <c r="D119" s="362">
        <f t="shared" si="7"/>
        <v>0.02301699716713881</v>
      </c>
    </row>
    <row r="120" spans="1:4" ht="15" outlineLevel="1">
      <c r="A120" s="358" t="s">
        <v>262</v>
      </c>
      <c r="B120" s="358">
        <f>SUM(B121:B130)</f>
        <v>85323517</v>
      </c>
      <c r="C120" s="358">
        <f>SUM(C121:C130)</f>
        <v>3537778</v>
      </c>
      <c r="D120" s="363">
        <f t="shared" si="7"/>
        <v>0.04325666116436265</v>
      </c>
    </row>
    <row r="121" spans="1:4" ht="14.25">
      <c r="A121" s="360" t="s">
        <v>441</v>
      </c>
      <c r="B121" s="361">
        <f>VLOOKUP(A121,'Open Int.'!$A$4:$O$194,2,FALSE)</f>
        <v>28381430</v>
      </c>
      <c r="C121" s="361">
        <f>VLOOKUP(A121,'Open Int.'!$A$4:$O$194,3,FALSE)</f>
        <v>915530</v>
      </c>
      <c r="D121" s="362">
        <f t="shared" si="7"/>
        <v>0.03333333333333333</v>
      </c>
    </row>
    <row r="122" spans="1:4" ht="14.25" outlineLevel="1">
      <c r="A122" s="360" t="s">
        <v>372</v>
      </c>
      <c r="B122" s="361">
        <f>VLOOKUP(A122,'Open Int.'!$A$4:$O$194,2,FALSE)</f>
        <v>10362000</v>
      </c>
      <c r="C122" s="361">
        <f>VLOOKUP(A122,'Open Int.'!$A$4:$O$194,3,FALSE)</f>
        <v>74000</v>
      </c>
      <c r="D122" s="362">
        <f t="shared" si="7"/>
        <v>0.007192846034214619</v>
      </c>
    </row>
    <row r="123" spans="1:4" ht="14.25" outlineLevel="1">
      <c r="A123" s="360" t="s">
        <v>325</v>
      </c>
      <c r="B123" s="361">
        <f>VLOOKUP(A123,'Open Int.'!$A$4:$O$194,2,FALSE)</f>
        <v>1593000</v>
      </c>
      <c r="C123" s="361">
        <f>VLOOKUP(A123,'Open Int.'!$A$4:$O$194,3,FALSE)</f>
        <v>57300</v>
      </c>
      <c r="D123" s="362">
        <f t="shared" si="7"/>
        <v>0.03731197499511623</v>
      </c>
    </row>
    <row r="124" spans="1:4" ht="14.25" outlineLevel="1">
      <c r="A124" s="360" t="s">
        <v>318</v>
      </c>
      <c r="B124" s="361">
        <f>VLOOKUP(A124,'Open Int.'!$A$4:$O$194,2,FALSE)</f>
        <v>2728000</v>
      </c>
      <c r="C124" s="361">
        <f>VLOOKUP(A124,'Open Int.'!$A$4:$O$194,3,FALSE)</f>
        <v>13750</v>
      </c>
      <c r="D124" s="362">
        <f t="shared" si="7"/>
        <v>0.005065856129685917</v>
      </c>
    </row>
    <row r="125" spans="1:4" ht="14.25" outlineLevel="1">
      <c r="A125" s="360" t="s">
        <v>373</v>
      </c>
      <c r="B125" s="361">
        <f>VLOOKUP(A125,'Open Int.'!$A$4:$O$194,2,FALSE)</f>
        <v>218375</v>
      </c>
      <c r="C125" s="361">
        <f>VLOOKUP(A125,'Open Int.'!$A$4:$O$194,3,FALSE)</f>
        <v>12750</v>
      </c>
      <c r="D125" s="362">
        <f t="shared" si="7"/>
        <v>0.06200607902735562</v>
      </c>
    </row>
    <row r="126" spans="1:4" ht="14.25" outlineLevel="1">
      <c r="A126" s="360" t="s">
        <v>374</v>
      </c>
      <c r="B126" s="361">
        <f>VLOOKUP(A126,'Open Int.'!$A$4:$O$194,2,FALSE)</f>
        <v>1662600</v>
      </c>
      <c r="C126" s="361">
        <f>VLOOKUP(A126,'Open Int.'!$A$4:$O$194,3,FALSE)</f>
        <v>379200</v>
      </c>
      <c r="D126" s="362">
        <f t="shared" si="7"/>
        <v>0.2954651706404862</v>
      </c>
    </row>
    <row r="127" spans="1:4" ht="14.25" outlineLevel="1">
      <c r="A127" s="360" t="s">
        <v>375</v>
      </c>
      <c r="B127" s="361">
        <f>VLOOKUP(A127,'Open Int.'!$A$4:$O$194,2,FALSE)</f>
        <v>2337950</v>
      </c>
      <c r="C127" s="361">
        <f>VLOOKUP(A127,'Open Int.'!$A$4:$O$194,3,FALSE)</f>
        <v>102350</v>
      </c>
      <c r="D127" s="362">
        <f t="shared" si="7"/>
        <v>0.045781893004115226</v>
      </c>
    </row>
    <row r="128" spans="1:4" ht="14.25" outlineLevel="1">
      <c r="A128" s="360" t="s">
        <v>235</v>
      </c>
      <c r="B128" s="361">
        <f>VLOOKUP(A128,'Open Int.'!$A$4:$O$194,2,FALSE)</f>
        <v>24605100</v>
      </c>
      <c r="C128" s="361">
        <f>VLOOKUP(A128,'Open Int.'!$A$4:$O$194,3,FALSE)</f>
        <v>1665900</v>
      </c>
      <c r="D128" s="362">
        <f t="shared" si="7"/>
        <v>0.07262241054613935</v>
      </c>
    </row>
    <row r="129" spans="1:4" ht="14.25" outlineLevel="1">
      <c r="A129" s="360" t="s">
        <v>377</v>
      </c>
      <c r="B129" s="361">
        <f>VLOOKUP(A129,'Open Int.'!$A$4:$O$194,2,FALSE)</f>
        <v>3667812</v>
      </c>
      <c r="C129" s="361">
        <f>VLOOKUP(A129,'Open Int.'!$A$4:$O$194,3,FALSE)</f>
        <v>9198</v>
      </c>
      <c r="D129" s="362">
        <f t="shared" si="7"/>
        <v>0.0025140668023464624</v>
      </c>
    </row>
    <row r="130" spans="1:4" ht="14.25" outlineLevel="1">
      <c r="A130" s="360" t="s">
        <v>378</v>
      </c>
      <c r="B130" s="361">
        <f>VLOOKUP(A130,'Open Int.'!$A$4:$O$194,2,FALSE)</f>
        <v>9767250</v>
      </c>
      <c r="C130" s="361">
        <f>VLOOKUP(A130,'Open Int.'!$A$4:$O$194,3,FALSE)</f>
        <v>307800</v>
      </c>
      <c r="D130" s="362">
        <f t="shared" si="7"/>
        <v>0.03253888968174683</v>
      </c>
    </row>
    <row r="131" spans="1:4" ht="15" outlineLevel="1">
      <c r="A131" s="358" t="s">
        <v>268</v>
      </c>
      <c r="B131" s="358">
        <f>SUM(B132:B137)</f>
        <v>110968125</v>
      </c>
      <c r="C131" s="358">
        <f>SUM(C132:C137)</f>
        <v>5973275</v>
      </c>
      <c r="D131" s="363">
        <f t="shared" si="7"/>
        <v>0.05689112370749613</v>
      </c>
    </row>
    <row r="132" spans="1:4" ht="14.25">
      <c r="A132" s="360" t="s">
        <v>4</v>
      </c>
      <c r="B132" s="361">
        <f>VLOOKUP(A132,'Open Int.'!$A$4:$O$194,2,FALSE)</f>
        <v>840300</v>
      </c>
      <c r="C132" s="361">
        <f>VLOOKUP(A132,'Open Int.'!$A$4:$O$194,3,FALSE)</f>
        <v>5700</v>
      </c>
      <c r="D132" s="362">
        <f t="shared" si="7"/>
        <v>0.006829618979151689</v>
      </c>
    </row>
    <row r="133" spans="1:4" ht="14.25" outlineLevel="1">
      <c r="A133" s="360" t="s">
        <v>184</v>
      </c>
      <c r="B133" s="361">
        <f>VLOOKUP(A133,'Open Int.'!$A$4:$O$194,2,FALSE)</f>
        <v>13012450</v>
      </c>
      <c r="C133" s="361">
        <f>VLOOKUP(A133,'Open Int.'!$A$4:$O$194,3,FALSE)</f>
        <v>1000050</v>
      </c>
      <c r="D133" s="362">
        <f t="shared" si="7"/>
        <v>0.08325147347740668</v>
      </c>
    </row>
    <row r="134" spans="1:4" ht="14.25" outlineLevel="1">
      <c r="A134" s="360" t="s">
        <v>175</v>
      </c>
      <c r="B134" s="361">
        <f>VLOOKUP(A134,'Open Int.'!$A$4:$O$194,2,FALSE)</f>
        <v>83010375</v>
      </c>
      <c r="C134" s="361">
        <f>VLOOKUP(A134,'Open Int.'!$A$4:$O$194,3,FALSE)</f>
        <v>4228875</v>
      </c>
      <c r="D134" s="362">
        <f t="shared" si="7"/>
        <v>0.053678528588564575</v>
      </c>
    </row>
    <row r="135" spans="1:4" ht="14.25" outlineLevel="1">
      <c r="A135" s="360" t="s">
        <v>385</v>
      </c>
      <c r="B135" s="361">
        <f>VLOOKUP(A135,'Open Int.'!$A$4:$O$194,2,FALSE)</f>
        <v>1553800</v>
      </c>
      <c r="C135" s="361">
        <f>VLOOKUP(A135,'Open Int.'!$A$4:$O$194,3,FALSE)</f>
        <v>107100</v>
      </c>
      <c r="D135" s="362">
        <f t="shared" si="7"/>
        <v>0.07403055229142186</v>
      </c>
    </row>
    <row r="136" spans="1:4" ht="14.25" outlineLevel="1">
      <c r="A136" s="360" t="s">
        <v>393</v>
      </c>
      <c r="B136" s="361">
        <f>VLOOKUP(A136,'Open Int.'!$A$4:$O$194,2,FALSE)</f>
        <v>7684800</v>
      </c>
      <c r="C136" s="361">
        <f>VLOOKUP(A136,'Open Int.'!$A$4:$O$194,3,FALSE)</f>
        <v>813600</v>
      </c>
      <c r="D136" s="362">
        <f t="shared" si="7"/>
        <v>0.11840726510653161</v>
      </c>
    </row>
    <row r="137" spans="1:4" ht="14.25" outlineLevel="1">
      <c r="A137" s="360" t="s">
        <v>386</v>
      </c>
      <c r="B137" s="361">
        <f>VLOOKUP(A137,'Open Int.'!$A$4:$O$194,2,FALSE)</f>
        <v>4866400</v>
      </c>
      <c r="C137" s="361">
        <f>VLOOKUP(A137,'Open Int.'!$A$4:$O$194,3,FALSE)</f>
        <v>-182050</v>
      </c>
      <c r="D137" s="362">
        <f t="shared" si="7"/>
        <v>-0.036060573047172896</v>
      </c>
    </row>
    <row r="138" spans="1:4" ht="15" outlineLevel="1">
      <c r="A138" s="358" t="s">
        <v>260</v>
      </c>
      <c r="B138" s="358">
        <f>SUM(B139:B154)</f>
        <v>213168200</v>
      </c>
      <c r="C138" s="358">
        <f>SUM(C139:C154)</f>
        <v>9202500</v>
      </c>
      <c r="D138" s="363">
        <f t="shared" si="7"/>
        <v>0.04511788011415645</v>
      </c>
    </row>
    <row r="139" spans="1:4" ht="14.25">
      <c r="A139" s="360" t="s">
        <v>369</v>
      </c>
      <c r="B139" s="361">
        <f>VLOOKUP(A139,'Open Int.'!$A$4:$O$194,2,FALSE)</f>
        <v>2164500</v>
      </c>
      <c r="C139" s="361">
        <f>VLOOKUP(A139,'Open Int.'!$A$4:$O$194,3,FALSE)</f>
        <v>148500</v>
      </c>
      <c r="D139" s="362">
        <f t="shared" si="7"/>
        <v>0.07366071428571429</v>
      </c>
    </row>
    <row r="140" spans="1:4" ht="14.25" outlineLevel="1">
      <c r="A140" s="360" t="s">
        <v>2</v>
      </c>
      <c r="B140" s="361">
        <f>VLOOKUP(A140,'Open Int.'!$A$4:$O$194,2,FALSE)</f>
        <v>2154900</v>
      </c>
      <c r="C140" s="361">
        <f>VLOOKUP(A140,'Open Int.'!$A$4:$O$194,3,FALSE)</f>
        <v>20900</v>
      </c>
      <c r="D140" s="362">
        <f t="shared" si="7"/>
        <v>0.00979381443298969</v>
      </c>
    </row>
    <row r="141" spans="1:4" ht="14.25" outlineLevel="1">
      <c r="A141" s="360" t="s">
        <v>444</v>
      </c>
      <c r="B141" s="361">
        <f>VLOOKUP(A141,'Open Int.'!$A$4:$O$194,2,FALSE)</f>
        <v>11822500</v>
      </c>
      <c r="C141" s="361">
        <f>VLOOKUP(A141,'Open Int.'!$A$4:$O$194,3,FALSE)</f>
        <v>512500</v>
      </c>
      <c r="D141" s="362">
        <f t="shared" si="7"/>
        <v>0.045313881520778074</v>
      </c>
    </row>
    <row r="142" spans="1:4" ht="14.25" outlineLevel="1">
      <c r="A142" s="360" t="s">
        <v>440</v>
      </c>
      <c r="B142" s="361">
        <f>VLOOKUP(A142,'Open Int.'!$A$4:$O$194,2,FALSE)</f>
        <v>309600</v>
      </c>
      <c r="C142" s="361">
        <f>VLOOKUP(A142,'Open Int.'!$A$4:$O$194,3,FALSE)</f>
        <v>32400</v>
      </c>
      <c r="D142" s="362">
        <f t="shared" si="7"/>
        <v>0.11688311688311688</v>
      </c>
    </row>
    <row r="143" spans="1:4" ht="14.25" outlineLevel="1">
      <c r="A143" s="360" t="s">
        <v>370</v>
      </c>
      <c r="B143" s="361">
        <f>VLOOKUP(A143,'Open Int.'!$A$4:$O$194,2,FALSE)</f>
        <v>20249600</v>
      </c>
      <c r="C143" s="361">
        <f>VLOOKUP(A143,'Open Int.'!$A$4:$O$194,3,FALSE)</f>
        <v>395500</v>
      </c>
      <c r="D143" s="362">
        <f t="shared" si="7"/>
        <v>0.0199203187250996</v>
      </c>
    </row>
    <row r="144" spans="1:4" ht="14.25" outlineLevel="1">
      <c r="A144" s="360" t="s">
        <v>89</v>
      </c>
      <c r="B144" s="361">
        <f>VLOOKUP(A144,'Open Int.'!$A$4:$O$194,2,FALSE)</f>
        <v>3190500</v>
      </c>
      <c r="C144" s="361">
        <f>VLOOKUP(A144,'Open Int.'!$A$4:$O$194,3,FALSE)</f>
        <v>432750</v>
      </c>
      <c r="D144" s="362">
        <f t="shared" si="7"/>
        <v>0.15692140331792223</v>
      </c>
    </row>
    <row r="145" spans="1:4" ht="14.25" outlineLevel="1">
      <c r="A145" s="360" t="s">
        <v>371</v>
      </c>
      <c r="B145" s="361">
        <f>VLOOKUP(A145,'Open Int.'!$A$4:$O$194,2,FALSE)</f>
        <v>3385200</v>
      </c>
      <c r="C145" s="361">
        <f>VLOOKUP(A145,'Open Int.'!$A$4:$O$194,3,FALSE)</f>
        <v>-157300</v>
      </c>
      <c r="D145" s="362">
        <f t="shared" si="7"/>
        <v>-0.04440366972477064</v>
      </c>
    </row>
    <row r="146" spans="1:4" ht="14.25" outlineLevel="1">
      <c r="A146" s="360" t="s">
        <v>90</v>
      </c>
      <c r="B146" s="361">
        <f>VLOOKUP(A146,'Open Int.'!$A$4:$O$194,2,FALSE)</f>
        <v>1776000</v>
      </c>
      <c r="C146" s="361">
        <f>VLOOKUP(A146,'Open Int.'!$A$4:$O$194,3,FALSE)</f>
        <v>48000</v>
      </c>
      <c r="D146" s="362">
        <f t="shared" si="7"/>
        <v>0.027777777777777776</v>
      </c>
    </row>
    <row r="147" spans="1:4" ht="14.25" outlineLevel="1">
      <c r="A147" s="360" t="s">
        <v>35</v>
      </c>
      <c r="B147" s="361">
        <f>VLOOKUP(A147,'Open Int.'!$A$4:$O$194,2,FALSE)</f>
        <v>1455300</v>
      </c>
      <c r="C147" s="361">
        <f>VLOOKUP(A147,'Open Int.'!$A$4:$O$194,3,FALSE)</f>
        <v>-3300</v>
      </c>
      <c r="D147" s="362">
        <f t="shared" si="7"/>
        <v>-0.0022624434389140274</v>
      </c>
    </row>
    <row r="148" spans="1:4" ht="14.25" outlineLevel="1">
      <c r="A148" s="360" t="s">
        <v>468</v>
      </c>
      <c r="B148" s="361">
        <f>VLOOKUP(A148,'Open Int.'!$A$4:$O$194,2,FALSE)</f>
        <v>532500</v>
      </c>
      <c r="C148" s="361">
        <f>VLOOKUP(A148,'Open Int.'!$A$4:$O$194,3,FALSE)</f>
        <v>181500</v>
      </c>
      <c r="D148" s="362">
        <f t="shared" si="7"/>
        <v>0.5170940170940171</v>
      </c>
    </row>
    <row r="149" spans="1:4" ht="14.25" outlineLevel="1">
      <c r="A149" s="360" t="s">
        <v>146</v>
      </c>
      <c r="B149" s="361">
        <f>VLOOKUP(A149,'Open Int.'!$A$4:$O$194,2,FALSE)</f>
        <v>11418700</v>
      </c>
      <c r="C149" s="361">
        <f>VLOOKUP(A149,'Open Int.'!$A$4:$O$194,3,FALSE)</f>
        <v>178000</v>
      </c>
      <c r="D149" s="362">
        <f aca="true" t="shared" si="8" ref="D149:D170">C149/(B149-C149)</f>
        <v>0.01583531274742676</v>
      </c>
    </row>
    <row r="150" spans="1:4" ht="14.25" outlineLevel="1">
      <c r="A150" s="360" t="s">
        <v>36</v>
      </c>
      <c r="B150" s="361">
        <f>VLOOKUP(A150,'Open Int.'!$A$4:$O$194,2,FALSE)</f>
        <v>6202800</v>
      </c>
      <c r="C150" s="361">
        <f>VLOOKUP(A150,'Open Int.'!$A$4:$O$194,3,FALSE)</f>
        <v>247950</v>
      </c>
      <c r="D150" s="362">
        <f t="shared" si="8"/>
        <v>0.041638328421370815</v>
      </c>
    </row>
    <row r="151" spans="1:4" ht="14.25" outlineLevel="1">
      <c r="A151" s="360" t="s">
        <v>469</v>
      </c>
      <c r="B151" s="361">
        <f>VLOOKUP(A151,'Open Int.'!$A$4:$O$194,2,FALSE)</f>
        <v>23161600</v>
      </c>
      <c r="C151" s="361">
        <f>VLOOKUP(A151,'Open Int.'!$A$4:$O$194,3,FALSE)</f>
        <v>3709200</v>
      </c>
      <c r="D151" s="362">
        <f t="shared" si="8"/>
        <v>0.19068084143858854</v>
      </c>
    </row>
    <row r="152" spans="1:4" ht="14.25" outlineLevel="1">
      <c r="A152" s="360" t="s">
        <v>261</v>
      </c>
      <c r="B152" s="361">
        <f>VLOOKUP(A152,'Open Int.'!$A$4:$O$194,2,FALSE)</f>
        <v>5464800</v>
      </c>
      <c r="C152" s="361">
        <f>VLOOKUP(A152,'Open Int.'!$A$4:$O$194,3,FALSE)</f>
        <v>437850</v>
      </c>
      <c r="D152" s="362">
        <f t="shared" si="8"/>
        <v>0.08710052815325396</v>
      </c>
    </row>
    <row r="153" spans="1:4" ht="14.25" outlineLevel="1">
      <c r="A153" s="360" t="s">
        <v>431</v>
      </c>
      <c r="B153" s="361">
        <f>VLOOKUP(A153,'Open Int.'!$A$4:$O$194,2,FALSE)</f>
        <v>67438800</v>
      </c>
      <c r="C153" s="361">
        <f>VLOOKUP(A153,'Open Int.'!$A$4:$O$194,3,FALSE)</f>
        <v>314600</v>
      </c>
      <c r="D153" s="362">
        <f t="shared" si="8"/>
        <v>0.004686834256497656</v>
      </c>
    </row>
    <row r="154" spans="1:4" ht="14.25" outlineLevel="1">
      <c r="A154" s="360" t="s">
        <v>216</v>
      </c>
      <c r="B154" s="361">
        <f>VLOOKUP(A154,'Open Int.'!$A$4:$O$194,2,FALSE)</f>
        <v>52440900</v>
      </c>
      <c r="C154" s="361">
        <f>VLOOKUP(A154,'Open Int.'!$A$4:$O$194,3,FALSE)</f>
        <v>2703450</v>
      </c>
      <c r="D154" s="362">
        <f t="shared" si="8"/>
        <v>0.05435441503334007</v>
      </c>
    </row>
    <row r="155" spans="1:4" ht="15" outlineLevel="1">
      <c r="A155" s="358" t="s">
        <v>257</v>
      </c>
      <c r="B155" s="358">
        <f>SUM(B156:B169)</f>
        <v>39764341</v>
      </c>
      <c r="C155" s="358">
        <f>SUM(C156:C169)</f>
        <v>1103003</v>
      </c>
      <c r="D155" s="363">
        <f t="shared" si="8"/>
        <v>0.028529871366583328</v>
      </c>
    </row>
    <row r="156" spans="1:4" ht="14.25">
      <c r="A156" s="360" t="s">
        <v>359</v>
      </c>
      <c r="B156" s="361">
        <f>VLOOKUP(A156,'Open Int.'!$A$4:$O$194,2,FALSE)</f>
        <v>1152550</v>
      </c>
      <c r="C156" s="361">
        <f>VLOOKUP(A156,'Open Int.'!$A$4:$O$194,3,FALSE)</f>
        <v>57750</v>
      </c>
      <c r="D156" s="362">
        <f t="shared" si="8"/>
        <v>0.05274936061381074</v>
      </c>
    </row>
    <row r="157" spans="1:4" ht="14.25" outlineLevel="1">
      <c r="A157" s="360" t="s">
        <v>258</v>
      </c>
      <c r="B157" s="361">
        <f>VLOOKUP(A157,'Open Int.'!$A$4:$O$194,2,FALSE)</f>
        <v>8503750</v>
      </c>
      <c r="C157" s="361">
        <f>VLOOKUP(A157,'Open Int.'!$A$4:$O$194,3,FALSE)</f>
        <v>448750</v>
      </c>
      <c r="D157" s="362">
        <f t="shared" si="8"/>
        <v>0.05571073867163252</v>
      </c>
    </row>
    <row r="158" spans="1:4" ht="14.25" outlineLevel="1">
      <c r="A158" s="360" t="s">
        <v>360</v>
      </c>
      <c r="B158" s="361">
        <f>VLOOKUP(A158,'Open Int.'!$A$4:$O$194,2,FALSE)</f>
        <v>344906</v>
      </c>
      <c r="C158" s="361">
        <f>VLOOKUP(A158,'Open Int.'!$A$4:$O$194,3,FALSE)</f>
        <v>3348</v>
      </c>
      <c r="D158" s="362">
        <f t="shared" si="8"/>
        <v>0.009802141949537121</v>
      </c>
    </row>
    <row r="159" spans="1:4" ht="14.25" outlineLevel="1">
      <c r="A159" s="360" t="s">
        <v>304</v>
      </c>
      <c r="B159" s="361">
        <f>VLOOKUP(A159,'Open Int.'!$A$4:$O$194,2,FALSE)</f>
        <v>5246800</v>
      </c>
      <c r="C159" s="361">
        <f>VLOOKUP(A159,'Open Int.'!$A$4:$O$194,3,FALSE)</f>
        <v>81200</v>
      </c>
      <c r="D159" s="362">
        <f t="shared" si="8"/>
        <v>0.015719374322440763</v>
      </c>
    </row>
    <row r="160" spans="1:4" ht="14.25" outlineLevel="1">
      <c r="A160" s="360" t="s">
        <v>140</v>
      </c>
      <c r="B160" s="361">
        <f>VLOOKUP(A160,'Open Int.'!$A$4:$O$194,2,FALSE)</f>
        <v>496200</v>
      </c>
      <c r="C160" s="361">
        <f>VLOOKUP(A160,'Open Int.'!$A$4:$O$194,3,FALSE)</f>
        <v>35100</v>
      </c>
      <c r="D160" s="362">
        <f t="shared" si="8"/>
        <v>0.07612231620039037</v>
      </c>
    </row>
    <row r="161" spans="1:4" ht="14.25" outlineLevel="1">
      <c r="A161" s="360" t="s">
        <v>320</v>
      </c>
      <c r="B161" s="361">
        <f>VLOOKUP(A161,'Open Int.'!$A$4:$O$194,2,FALSE)</f>
        <v>4698050</v>
      </c>
      <c r="C161" s="361">
        <f>VLOOKUP(A161,'Open Int.'!$A$4:$O$194,3,FALSE)</f>
        <v>96600</v>
      </c>
      <c r="D161" s="362">
        <f t="shared" si="8"/>
        <v>0.02099338252072716</v>
      </c>
    </row>
    <row r="162" spans="1:4" ht="14.25" outlineLevel="1">
      <c r="A162" s="360" t="s">
        <v>361</v>
      </c>
      <c r="B162" s="361">
        <f>VLOOKUP(A162,'Open Int.'!$A$4:$O$194,2,FALSE)</f>
        <v>1387500</v>
      </c>
      <c r="C162" s="361">
        <f>VLOOKUP(A162,'Open Int.'!$A$4:$O$194,3,FALSE)</f>
        <v>60000</v>
      </c>
      <c r="D162" s="362">
        <f t="shared" si="8"/>
        <v>0.04519774011299435</v>
      </c>
    </row>
    <row r="163" spans="1:4" ht="14.25" outlineLevel="1">
      <c r="A163" s="360" t="s">
        <v>363</v>
      </c>
      <c r="B163" s="361">
        <f>VLOOKUP(A163,'Open Int.'!$A$4:$O$194,2,FALSE)</f>
        <v>1168310</v>
      </c>
      <c r="C163" s="361">
        <f>VLOOKUP(A163,'Open Int.'!$A$4:$O$194,3,FALSE)</f>
        <v>-121220</v>
      </c>
      <c r="D163" s="362">
        <f t="shared" si="8"/>
        <v>-0.0940032414910859</v>
      </c>
    </row>
    <row r="164" spans="1:4" ht="14.25" outlineLevel="1">
      <c r="A164" s="360" t="s">
        <v>362</v>
      </c>
      <c r="B164" s="361">
        <f>VLOOKUP(A164,'Open Int.'!$A$4:$O$194,2,FALSE)</f>
        <v>7380450</v>
      </c>
      <c r="C164" s="361">
        <f>VLOOKUP(A164,'Open Int.'!$A$4:$O$194,3,FALSE)</f>
        <v>333900</v>
      </c>
      <c r="D164" s="362">
        <f t="shared" si="8"/>
        <v>0.047384890478319175</v>
      </c>
    </row>
    <row r="165" spans="1:4" ht="14.25" outlineLevel="1">
      <c r="A165" s="360" t="s">
        <v>23</v>
      </c>
      <c r="B165" s="361">
        <f>VLOOKUP(A165,'Open Int.'!$A$4:$O$194,2,FALSE)</f>
        <v>3831200</v>
      </c>
      <c r="C165" s="361">
        <f>VLOOKUP(A165,'Open Int.'!$A$4:$O$194,3,FALSE)</f>
        <v>-44000</v>
      </c>
      <c r="D165" s="362">
        <f t="shared" si="8"/>
        <v>-0.011354252683732453</v>
      </c>
    </row>
    <row r="166" spans="1:4" ht="14.25" outlineLevel="1">
      <c r="A166" s="360" t="s">
        <v>181</v>
      </c>
      <c r="B166" s="361">
        <f>VLOOKUP(A166,'Open Int.'!$A$4:$O$194,2,FALSE)</f>
        <v>221850</v>
      </c>
      <c r="C166" s="361">
        <f>VLOOKUP(A166,'Open Int.'!$A$4:$O$194,3,FALSE)</f>
        <v>-4250</v>
      </c>
      <c r="D166" s="362">
        <f t="shared" si="8"/>
        <v>-0.018796992481203006</v>
      </c>
    </row>
    <row r="167" spans="1:4" ht="14.25" outlineLevel="1">
      <c r="A167" s="360" t="s">
        <v>470</v>
      </c>
      <c r="B167" s="361">
        <f>VLOOKUP(A167,'Open Int.'!$A$4:$O$194,2,FALSE)</f>
        <v>3076250</v>
      </c>
      <c r="C167" s="361">
        <f>VLOOKUP(A167,'Open Int.'!$A$4:$O$194,3,FALSE)</f>
        <v>-6250</v>
      </c>
      <c r="D167" s="362">
        <f t="shared" si="8"/>
        <v>-0.00202757502027575</v>
      </c>
    </row>
    <row r="168" spans="1:4" ht="14.25" outlineLevel="1">
      <c r="A168" s="360" t="s">
        <v>364</v>
      </c>
      <c r="B168" s="361">
        <f>VLOOKUP(A168,'Open Int.'!$A$4:$O$194,2,FALSE)</f>
        <v>1568925</v>
      </c>
      <c r="C168" s="361">
        <f>VLOOKUP(A168,'Open Int.'!$A$4:$O$194,3,FALSE)</f>
        <v>33075</v>
      </c>
      <c r="D168" s="362">
        <f t="shared" si="8"/>
        <v>0.02153530618224436</v>
      </c>
    </row>
    <row r="169" spans="1:4" ht="14.25" outlineLevel="1">
      <c r="A169" s="360" t="s">
        <v>365</v>
      </c>
      <c r="B169" s="361">
        <f>VLOOKUP(A169,'Open Int.'!$A$4:$O$194,2,FALSE)</f>
        <v>687600</v>
      </c>
      <c r="C169" s="361">
        <f>VLOOKUP(A169,'Open Int.'!$A$4:$O$194,3,FALSE)</f>
        <v>129000</v>
      </c>
      <c r="D169" s="362">
        <f t="shared" si="8"/>
        <v>0.23093447905477982</v>
      </c>
    </row>
    <row r="170" spans="1:4" ht="15" outlineLevel="1">
      <c r="A170" s="358" t="s">
        <v>264</v>
      </c>
      <c r="B170" s="358">
        <f>SUM(B171:B178)</f>
        <v>42173525</v>
      </c>
      <c r="C170" s="358">
        <f>SUM(C171:C178)</f>
        <v>449675</v>
      </c>
      <c r="D170" s="363">
        <f t="shared" si="8"/>
        <v>0.010777409083773429</v>
      </c>
    </row>
    <row r="171" spans="1:4" ht="14.25">
      <c r="A171" s="360" t="s">
        <v>34</v>
      </c>
      <c r="B171" s="361">
        <f>VLOOKUP(A171,'Open Int.'!$A$4:$O$194,2,FALSE)</f>
        <v>917125</v>
      </c>
      <c r="C171" s="361">
        <f>VLOOKUP(A171,'Open Int.'!$A$4:$O$194,3,FALSE)</f>
        <v>136125</v>
      </c>
      <c r="D171" s="362">
        <f aca="true" t="shared" si="9" ref="D171:D178">C171/(B171-C171)</f>
        <v>0.1742957746478873</v>
      </c>
    </row>
    <row r="172" spans="1:4" ht="14.25" outlineLevel="1">
      <c r="A172" s="360" t="s">
        <v>1</v>
      </c>
      <c r="B172" s="361">
        <f>VLOOKUP(A172,'Open Int.'!$A$4:$O$194,2,FALSE)</f>
        <v>2501400</v>
      </c>
      <c r="C172" s="361">
        <f>VLOOKUP(A172,'Open Int.'!$A$4:$O$194,3,FALSE)</f>
        <v>61200</v>
      </c>
      <c r="D172" s="362">
        <f t="shared" si="9"/>
        <v>0.025079911482665355</v>
      </c>
    </row>
    <row r="173" spans="1:4" ht="14.25" outlineLevel="1">
      <c r="A173" s="360" t="s">
        <v>160</v>
      </c>
      <c r="B173" s="361">
        <f>VLOOKUP(A173,'Open Int.'!$A$4:$O$194,2,FALSE)</f>
        <v>1983850</v>
      </c>
      <c r="C173" s="361">
        <f>VLOOKUP(A173,'Open Int.'!$A$4:$O$194,3,FALSE)</f>
        <v>-17050</v>
      </c>
      <c r="D173" s="362">
        <f t="shared" si="9"/>
        <v>-0.008521165475536009</v>
      </c>
    </row>
    <row r="174" spans="1:4" ht="14.25" outlineLevel="1">
      <c r="A174" s="360" t="s">
        <v>98</v>
      </c>
      <c r="B174" s="361">
        <f>VLOOKUP(A174,'Open Int.'!$A$4:$O$194,2,FALSE)</f>
        <v>4832850</v>
      </c>
      <c r="C174" s="361">
        <f>VLOOKUP(A174,'Open Int.'!$A$4:$O$194,3,FALSE)</f>
        <v>-27500</v>
      </c>
      <c r="D174" s="362">
        <f t="shared" si="9"/>
        <v>-0.005658028742786013</v>
      </c>
    </row>
    <row r="175" spans="1:4" ht="14.25" outlineLevel="1">
      <c r="A175" s="360" t="s">
        <v>380</v>
      </c>
      <c r="B175" s="361">
        <f>VLOOKUP(A175,'Open Int.'!$A$4:$O$194,2,FALSE)</f>
        <v>24037500</v>
      </c>
      <c r="C175" s="361">
        <f>VLOOKUP(A175,'Open Int.'!$A$4:$O$194,3,FALSE)</f>
        <v>-25000</v>
      </c>
      <c r="D175" s="362">
        <f t="shared" si="9"/>
        <v>-0.001038961038961039</v>
      </c>
    </row>
    <row r="176" spans="1:4" ht="14.25" outlineLevel="1">
      <c r="A176" s="360" t="s">
        <v>265</v>
      </c>
      <c r="B176" s="361">
        <f>VLOOKUP(A176,'Open Int.'!$A$4:$O$194,2,FALSE)</f>
        <v>1571400</v>
      </c>
      <c r="C176" s="361">
        <f>VLOOKUP(A176,'Open Int.'!$A$4:$O$194,3,FALSE)</f>
        <v>144600</v>
      </c>
      <c r="D176" s="362">
        <f t="shared" si="9"/>
        <v>0.10134566862910008</v>
      </c>
    </row>
    <row r="177" spans="1:4" ht="14.25" outlineLevel="1">
      <c r="A177" s="360" t="s">
        <v>376</v>
      </c>
      <c r="B177" s="361">
        <f>VLOOKUP(A177,'Open Int.'!$A$4:$O$194,2,FALSE)</f>
        <v>4967800</v>
      </c>
      <c r="C177" s="361">
        <f>VLOOKUP(A177,'Open Int.'!$A$4:$O$194,3,FALSE)</f>
        <v>159300</v>
      </c>
      <c r="D177" s="362">
        <f>C177/(B177-C177)</f>
        <v>0.033128834355828224</v>
      </c>
    </row>
    <row r="178" spans="1:4" ht="14.25" outlineLevel="1">
      <c r="A178" s="360" t="s">
        <v>307</v>
      </c>
      <c r="B178" s="361">
        <f>VLOOKUP(A178,'Open Int.'!$A$4:$O$194,2,FALSE)</f>
        <v>1361600</v>
      </c>
      <c r="C178" s="361">
        <f>VLOOKUP(A178,'Open Int.'!$A$4:$O$194,3,FALSE)</f>
        <v>18000</v>
      </c>
      <c r="D178" s="362">
        <f t="shared" si="9"/>
        <v>0.013396844298898482</v>
      </c>
    </row>
    <row r="179" spans="1:4" ht="15" outlineLevel="1">
      <c r="A179" s="358" t="s">
        <v>312</v>
      </c>
      <c r="B179" s="358">
        <f>SUM(B180:B181)</f>
        <v>4078400</v>
      </c>
      <c r="C179" s="358">
        <f>SUM(C180:C181)</f>
        <v>291600</v>
      </c>
      <c r="D179" s="363">
        <f aca="true" t="shared" si="10" ref="D179:D196">C179/(B179-C179)</f>
        <v>0.07700433083342136</v>
      </c>
    </row>
    <row r="180" spans="1:4" ht="14.25">
      <c r="A180" s="360" t="s">
        <v>37</v>
      </c>
      <c r="B180" s="361">
        <f>VLOOKUP(A180,'Open Int.'!$A$4:$O$194,2,FALSE)</f>
        <v>2518400</v>
      </c>
      <c r="C180" s="361">
        <f>VLOOKUP(A180,'Open Int.'!$A$4:$O$194,3,FALSE)</f>
        <v>115200</v>
      </c>
      <c r="D180" s="362">
        <f t="shared" si="10"/>
        <v>0.047936085219707054</v>
      </c>
    </row>
    <row r="181" spans="1:4" ht="14.25">
      <c r="A181" s="360" t="s">
        <v>271</v>
      </c>
      <c r="B181" s="361">
        <f>VLOOKUP(A181,'Open Int.'!$A$4:$O$194,2,FALSE)</f>
        <v>1560000</v>
      </c>
      <c r="C181" s="361">
        <f>VLOOKUP(A181,'Open Int.'!$A$4:$O$194,3,FALSE)</f>
        <v>176400</v>
      </c>
      <c r="D181" s="362">
        <f t="shared" si="10"/>
        <v>0.12749349522983522</v>
      </c>
    </row>
    <row r="182" spans="1:4" ht="15">
      <c r="A182" s="358" t="s">
        <v>309</v>
      </c>
      <c r="B182" s="358">
        <f>SUM(B183:B186)</f>
        <v>18753400</v>
      </c>
      <c r="C182" s="358">
        <f>SUM(C183:C186)</f>
        <v>4817500</v>
      </c>
      <c r="D182" s="363">
        <f t="shared" si="10"/>
        <v>0.3456899087967049</v>
      </c>
    </row>
    <row r="183" spans="1:4" ht="14.25">
      <c r="A183" s="360" t="s">
        <v>310</v>
      </c>
      <c r="B183" s="361">
        <f>VLOOKUP(A183,'Open Int.'!$A$4:$O$194,2,FALSE)</f>
        <v>6655700</v>
      </c>
      <c r="C183" s="361">
        <f>VLOOKUP(A183,'Open Int.'!$A$4:$O$194,3,FALSE)</f>
        <v>1406000</v>
      </c>
      <c r="D183" s="362">
        <f t="shared" si="10"/>
        <v>0.2678248280854144</v>
      </c>
    </row>
    <row r="184" spans="1:4" ht="14.25">
      <c r="A184" s="360" t="s">
        <v>324</v>
      </c>
      <c r="B184" s="361">
        <f>VLOOKUP(A184,'Open Int.'!$A$4:$O$194,2,FALSE)</f>
        <v>1230000</v>
      </c>
      <c r="C184" s="361">
        <f>VLOOKUP(A184,'Open Int.'!$A$4:$O$194,3,FALSE)</f>
        <v>485000</v>
      </c>
      <c r="D184" s="362">
        <f t="shared" si="10"/>
        <v>0.6510067114093959</v>
      </c>
    </row>
    <row r="185" spans="1:4" ht="14.25">
      <c r="A185" s="360" t="s">
        <v>326</v>
      </c>
      <c r="B185" s="361">
        <f>VLOOKUP(A185,'Open Int.'!$A$4:$O$194,2,FALSE)</f>
        <v>2410100</v>
      </c>
      <c r="C185" s="361">
        <f>VLOOKUP(A185,'Open Int.'!$A$4:$O$194,3,FALSE)</f>
        <v>531300</v>
      </c>
      <c r="D185" s="362">
        <f t="shared" si="10"/>
        <v>0.2827868852459016</v>
      </c>
    </row>
    <row r="186" spans="1:4" ht="14.25">
      <c r="A186" s="360" t="s">
        <v>311</v>
      </c>
      <c r="B186" s="361">
        <f>VLOOKUP(A186,'Open Int.'!$A$4:$O$194,2,FALSE)</f>
        <v>8457600</v>
      </c>
      <c r="C186" s="361">
        <f>VLOOKUP(A186,'Open Int.'!$A$4:$O$194,3,FALSE)</f>
        <v>2395200</v>
      </c>
      <c r="D186" s="362">
        <f t="shared" si="10"/>
        <v>0.3950910530482977</v>
      </c>
    </row>
    <row r="187" spans="1:4" ht="15" outlineLevel="1">
      <c r="A187" s="358" t="s">
        <v>259</v>
      </c>
      <c r="B187" s="358">
        <f>SUM(B188:B194)</f>
        <v>44935725</v>
      </c>
      <c r="C187" s="358">
        <f>SUM(C188:C194)</f>
        <v>3164250</v>
      </c>
      <c r="D187" s="363">
        <f t="shared" si="10"/>
        <v>0.07575145479061968</v>
      </c>
    </row>
    <row r="188" spans="1:4" ht="14.25">
      <c r="A188" s="360" t="s">
        <v>366</v>
      </c>
      <c r="B188" s="361">
        <f>VLOOKUP(A188,'Open Int.'!$A$4:$O$194,2,FALSE)</f>
        <v>7517400</v>
      </c>
      <c r="C188" s="361">
        <f>VLOOKUP(A188,'Open Int.'!$A$4:$O$194,3,FALSE)</f>
        <v>211050</v>
      </c>
      <c r="D188" s="362">
        <f t="shared" si="10"/>
        <v>0.02888583218707015</v>
      </c>
    </row>
    <row r="189" spans="1:4" ht="14.25">
      <c r="A189" s="360" t="s">
        <v>367</v>
      </c>
      <c r="B189" s="361">
        <f>VLOOKUP(A189,'Open Int.'!$A$4:$O$194,2,FALSE)</f>
        <v>19337100</v>
      </c>
      <c r="C189" s="361">
        <f>VLOOKUP(A189,'Open Int.'!$A$4:$O$194,3,FALSE)</f>
        <v>2038200</v>
      </c>
      <c r="D189" s="362">
        <f t="shared" si="10"/>
        <v>0.11782252050708426</v>
      </c>
    </row>
    <row r="190" spans="1:4" ht="14.25">
      <c r="A190" s="360" t="s">
        <v>314</v>
      </c>
      <c r="B190" s="361">
        <f>VLOOKUP(A190,'Open Int.'!$A$4:$O$194,2,FALSE)</f>
        <v>566700</v>
      </c>
      <c r="C190" s="361">
        <f>VLOOKUP(A190,'Open Int.'!$A$4:$O$194,3,FALSE)</f>
        <v>6300</v>
      </c>
      <c r="D190" s="362">
        <f t="shared" si="10"/>
        <v>0.011241970021413276</v>
      </c>
    </row>
    <row r="191" spans="1:4" ht="14.25">
      <c r="A191" s="360" t="s">
        <v>416</v>
      </c>
      <c r="B191" s="361">
        <f>VLOOKUP(A191,'Open Int.'!$A$4:$O$194,2,FALSE)</f>
        <v>5576350</v>
      </c>
      <c r="C191" s="361">
        <f>VLOOKUP(A191,'Open Int.'!$A$4:$O$194,3,FALSE)</f>
        <v>263350</v>
      </c>
      <c r="D191" s="362">
        <f t="shared" si="10"/>
        <v>0.049567099567099565</v>
      </c>
    </row>
    <row r="192" spans="1:4" ht="14.25">
      <c r="A192" s="360" t="s">
        <v>368</v>
      </c>
      <c r="B192" s="361">
        <f>VLOOKUP(A192,'Open Int.'!$A$4:$O$194,2,FALSE)</f>
        <v>5658875</v>
      </c>
      <c r="C192" s="361">
        <f>VLOOKUP(A192,'Open Int.'!$A$4:$O$194,3,FALSE)</f>
        <v>204850</v>
      </c>
      <c r="D192" s="362">
        <f t="shared" si="10"/>
        <v>0.037559417127717605</v>
      </c>
    </row>
    <row r="193" spans="1:4" ht="14.25" outlineLevel="1">
      <c r="A193" s="360" t="s">
        <v>460</v>
      </c>
      <c r="B193" s="361">
        <f>VLOOKUP(A193,'Open Int.'!$A$4:$O$194,2,FALSE)</f>
        <v>434500</v>
      </c>
      <c r="C193" s="361">
        <f>VLOOKUP(A193,'Open Int.'!$A$4:$O$194,3,FALSE)</f>
        <v>11500</v>
      </c>
      <c r="D193" s="362">
        <f t="shared" si="10"/>
        <v>0.027186761229314422</v>
      </c>
    </row>
    <row r="194" spans="1:4" ht="14.25" outlineLevel="1">
      <c r="A194" s="360" t="s">
        <v>461</v>
      </c>
      <c r="B194" s="361">
        <f>VLOOKUP(A194,'Open Int.'!$A$4:$O$194,2,FALSE)</f>
        <v>5844800</v>
      </c>
      <c r="C194" s="361">
        <f>VLOOKUP(A194,'Open Int.'!$A$4:$O$194,3,FALSE)</f>
        <v>429000</v>
      </c>
      <c r="D194" s="362">
        <f t="shared" si="10"/>
        <v>0.07921267402784446</v>
      </c>
    </row>
    <row r="195" spans="1:4" ht="15" outlineLevel="1">
      <c r="A195" s="358" t="s">
        <v>266</v>
      </c>
      <c r="B195" s="358">
        <f>SUM(B196:B202)</f>
        <v>153508575</v>
      </c>
      <c r="C195" s="358">
        <f>SUM(C196:C202)</f>
        <v>9111700</v>
      </c>
      <c r="D195" s="363">
        <f t="shared" si="10"/>
        <v>0.06310178111541541</v>
      </c>
    </row>
    <row r="196" spans="1:4" ht="14.25">
      <c r="A196" s="360" t="s">
        <v>381</v>
      </c>
      <c r="B196" s="361">
        <f>VLOOKUP(A196,'Open Int.'!$A$4:$O$194,2,FALSE)</f>
        <v>7131500</v>
      </c>
      <c r="C196" s="361">
        <f>VLOOKUP(A196,'Open Int.'!$A$4:$O$194,3,FALSE)</f>
        <v>7000</v>
      </c>
      <c r="D196" s="362">
        <f t="shared" si="10"/>
        <v>0.0009825250894799635</v>
      </c>
    </row>
    <row r="197" spans="1:4" ht="14.25" outlineLevel="1">
      <c r="A197" s="360" t="s">
        <v>8</v>
      </c>
      <c r="B197" s="361">
        <f>VLOOKUP(A197,'Open Int.'!$A$4:$O$194,2,FALSE)</f>
        <v>21875200</v>
      </c>
      <c r="C197" s="361">
        <f>VLOOKUP(A197,'Open Int.'!$A$4:$O$194,3,FALSE)</f>
        <v>2619200</v>
      </c>
      <c r="D197" s="362">
        <f aca="true" t="shared" si="11" ref="D197:D202">C197/(B197-C197)</f>
        <v>0.13601994183631075</v>
      </c>
    </row>
    <row r="198" spans="1:4" ht="14.25" outlineLevel="1">
      <c r="A198" s="375" t="s">
        <v>288</v>
      </c>
      <c r="B198" s="361">
        <f>VLOOKUP(A198,'Open Int.'!$A$4:$O$194,2,FALSE)</f>
        <v>7348500</v>
      </c>
      <c r="C198" s="361">
        <f>VLOOKUP(A198,'Open Int.'!$A$4:$O$194,3,FALSE)</f>
        <v>630000</v>
      </c>
      <c r="D198" s="362">
        <f t="shared" si="11"/>
        <v>0.09377093101138648</v>
      </c>
    </row>
    <row r="199" spans="1:4" ht="14.25" outlineLevel="1">
      <c r="A199" s="375" t="s">
        <v>301</v>
      </c>
      <c r="B199" s="361">
        <f>VLOOKUP(A199,'Open Int.'!$A$4:$O$194,2,FALSE)</f>
        <v>66587400</v>
      </c>
      <c r="C199" s="361">
        <f>VLOOKUP(A199,'Open Int.'!$A$4:$O$194,3,FALSE)</f>
        <v>2518450</v>
      </c>
      <c r="D199" s="362">
        <f t="shared" si="11"/>
        <v>0.039308432555863644</v>
      </c>
    </row>
    <row r="200" spans="1:4" ht="14.25" outlineLevel="1">
      <c r="A200" s="360" t="s">
        <v>234</v>
      </c>
      <c r="B200" s="361">
        <f>VLOOKUP(A200,'Open Int.'!$A$4:$O$194,2,FALSE)</f>
        <v>16411500</v>
      </c>
      <c r="C200" s="361">
        <f>VLOOKUP(A200,'Open Int.'!$A$4:$O$194,3,FALSE)</f>
        <v>144900</v>
      </c>
      <c r="D200" s="362">
        <f t="shared" si="11"/>
        <v>0.008907823392718823</v>
      </c>
    </row>
    <row r="201" spans="1:4" ht="14.25" outlineLevel="1">
      <c r="A201" s="360" t="s">
        <v>398</v>
      </c>
      <c r="B201" s="361">
        <f>VLOOKUP(A201,'Open Int.'!$A$4:$O$194,2,FALSE)</f>
        <v>32888700</v>
      </c>
      <c r="C201" s="361">
        <f>VLOOKUP(A201,'Open Int.'!$A$4:$O$194,3,FALSE)</f>
        <v>3123900</v>
      </c>
      <c r="D201" s="362">
        <f t="shared" si="11"/>
        <v>0.10495283018867925</v>
      </c>
    </row>
    <row r="202" spans="1:4" ht="14.25" outlineLevel="1">
      <c r="A202" s="360" t="s">
        <v>155</v>
      </c>
      <c r="B202" s="361">
        <f>VLOOKUP(A202,'Open Int.'!$A$4:$O$194,2,FALSE)</f>
        <v>1265775</v>
      </c>
      <c r="C202" s="361">
        <f>VLOOKUP(A202,'Open Int.'!$A$4:$O$194,3,FALSE)</f>
        <v>68250</v>
      </c>
      <c r="D202" s="362">
        <f t="shared" si="11"/>
        <v>0.056992547128452434</v>
      </c>
    </row>
    <row r="203" spans="1:4" ht="15">
      <c r="A203" s="358" t="s">
        <v>269</v>
      </c>
      <c r="B203" s="358">
        <f>SUM(B204:B217)</f>
        <v>40172950</v>
      </c>
      <c r="C203" s="358">
        <f>SUM(C204:C217)</f>
        <v>-57350</v>
      </c>
      <c r="D203" s="363">
        <f aca="true" t="shared" si="12" ref="D203:D217">C203/(B203-C203)</f>
        <v>-0.001425542439405125</v>
      </c>
    </row>
    <row r="204" spans="1:4" ht="14.25">
      <c r="A204" s="360" t="s">
        <v>445</v>
      </c>
      <c r="B204" s="361">
        <f>VLOOKUP(A204,'Open Int.'!$A$4:$O$194,2,FALSE)</f>
        <v>452200</v>
      </c>
      <c r="C204" s="361">
        <f>VLOOKUP(A204,'Open Int.'!$A$4:$O$194,3,FALSE)</f>
        <v>24200</v>
      </c>
      <c r="D204" s="362">
        <f t="shared" si="12"/>
        <v>0.05654205607476635</v>
      </c>
    </row>
    <row r="205" spans="1:4" ht="14.25">
      <c r="A205" s="360" t="s">
        <v>446</v>
      </c>
      <c r="B205" s="361">
        <f>VLOOKUP(A205,'Open Int.'!$A$4:$O$194,2,FALSE)</f>
        <v>4960600</v>
      </c>
      <c r="C205" s="361">
        <f>VLOOKUP(A205,'Open Int.'!$A$4:$O$194,3,FALSE)</f>
        <v>-989400</v>
      </c>
      <c r="D205" s="362">
        <f t="shared" si="12"/>
        <v>-0.1662857142857143</v>
      </c>
    </row>
    <row r="206" spans="1:4" ht="14.25">
      <c r="A206" s="360" t="s">
        <v>313</v>
      </c>
      <c r="B206" s="361">
        <f>VLOOKUP(A206,'Open Int.'!$A$4:$O$194,2,FALSE)</f>
        <v>1933050</v>
      </c>
      <c r="C206" s="361">
        <f>VLOOKUP(A206,'Open Int.'!$A$4:$O$194,3,FALSE)</f>
        <v>426300</v>
      </c>
      <c r="D206" s="362">
        <f t="shared" si="12"/>
        <v>0.28292682926829266</v>
      </c>
    </row>
    <row r="207" spans="1:4" ht="14.25">
      <c r="A207" s="360" t="s">
        <v>315</v>
      </c>
      <c r="B207" s="361">
        <f>VLOOKUP(A207,'Open Int.'!$A$4:$O$194,2,FALSE)</f>
        <v>785000</v>
      </c>
      <c r="C207" s="361">
        <f>VLOOKUP(A207,'Open Int.'!$A$4:$O$194,3,FALSE)</f>
        <v>-455000</v>
      </c>
      <c r="D207" s="362">
        <f t="shared" si="12"/>
        <v>-0.36693548387096775</v>
      </c>
    </row>
    <row r="208" spans="1:4" ht="14.25">
      <c r="A208" s="360" t="s">
        <v>419</v>
      </c>
      <c r="B208" s="361">
        <f>VLOOKUP(A208,'Open Int.'!$A$4:$O$194,2,FALSE)</f>
        <v>362200</v>
      </c>
      <c r="C208" s="361">
        <f>VLOOKUP(A208,'Open Int.'!$A$4:$O$194,3,FALSE)</f>
        <v>85600</v>
      </c>
      <c r="D208" s="362">
        <f t="shared" si="12"/>
        <v>0.309472161966739</v>
      </c>
    </row>
    <row r="209" spans="1:4" ht="14.25">
      <c r="A209" s="360" t="s">
        <v>287</v>
      </c>
      <c r="B209" s="361">
        <f>VLOOKUP(A209,'Open Int.'!$A$4:$O$194,2,FALSE)</f>
        <v>1776000</v>
      </c>
      <c r="C209" s="361">
        <f>VLOOKUP(A209,'Open Int.'!$A$4:$O$194,3,FALSE)</f>
        <v>20000</v>
      </c>
      <c r="D209" s="362">
        <f t="shared" si="12"/>
        <v>0.011389521640091117</v>
      </c>
    </row>
    <row r="210" spans="1:4" ht="14.25">
      <c r="A210" s="360" t="s">
        <v>447</v>
      </c>
      <c r="B210" s="361">
        <f>VLOOKUP(A210,'Open Int.'!$A$4:$O$194,2,FALSE)</f>
        <v>9108750</v>
      </c>
      <c r="C210" s="361">
        <f>VLOOKUP(A210,'Open Int.'!$A$4:$O$194,3,FALSE)</f>
        <v>228750</v>
      </c>
      <c r="D210" s="362">
        <f t="shared" si="12"/>
        <v>0.025760135135135136</v>
      </c>
    </row>
    <row r="211" spans="1:4" ht="14.25">
      <c r="A211" s="360" t="s">
        <v>387</v>
      </c>
      <c r="B211" s="361">
        <f>VLOOKUP(A211,'Open Int.'!$A$4:$O$194,2,FALSE)</f>
        <v>10144750</v>
      </c>
      <c r="C211" s="361">
        <f>VLOOKUP(A211,'Open Int.'!$A$4:$O$194,3,FALSE)</f>
        <v>812000</v>
      </c>
      <c r="D211" s="362">
        <f t="shared" si="12"/>
        <v>0.08700543783986499</v>
      </c>
    </row>
    <row r="212" spans="1:4" ht="14.25">
      <c r="A212" s="360" t="s">
        <v>443</v>
      </c>
      <c r="B212" s="361">
        <f>VLOOKUP(A212,'Open Int.'!$A$4:$O$194,2,FALSE)</f>
        <v>1110000</v>
      </c>
      <c r="C212" s="361">
        <f>VLOOKUP(A212,'Open Int.'!$A$4:$O$194,3,FALSE)</f>
        <v>84000</v>
      </c>
      <c r="D212" s="362">
        <f t="shared" si="12"/>
        <v>0.08187134502923976</v>
      </c>
    </row>
    <row r="213" spans="1:4" ht="14.25">
      <c r="A213" s="360" t="s">
        <v>443</v>
      </c>
      <c r="B213" s="361">
        <f>VLOOKUP(A213,'Open Int.'!$A$4:$O$194,2,FALSE)</f>
        <v>1110000</v>
      </c>
      <c r="C213" s="361">
        <f>VLOOKUP(A213,'Open Int.'!$A$4:$O$194,3,FALSE)</f>
        <v>84000</v>
      </c>
      <c r="D213" s="362">
        <f t="shared" si="12"/>
        <v>0.08187134502923976</v>
      </c>
    </row>
    <row r="214" spans="1:4" ht="14.25">
      <c r="A214" s="360" t="s">
        <v>388</v>
      </c>
      <c r="B214" s="361">
        <f>VLOOKUP(A214,'Open Int.'!$A$4:$O$194,2,FALSE)</f>
        <v>1734400</v>
      </c>
      <c r="C214" s="361">
        <f>VLOOKUP(A214,'Open Int.'!$A$4:$O$194,3,FALSE)</f>
        <v>-274800</v>
      </c>
      <c r="D214" s="362">
        <f t="shared" si="12"/>
        <v>-0.13677085407127215</v>
      </c>
    </row>
    <row r="215" spans="1:4" ht="14.25">
      <c r="A215" s="360" t="s">
        <v>321</v>
      </c>
      <c r="B215" s="361">
        <f>VLOOKUP(A215,'Open Int.'!$A$4:$O$194,2,FALSE)</f>
        <v>1053750</v>
      </c>
      <c r="C215" s="361">
        <f>VLOOKUP(A215,'Open Int.'!$A$4:$O$194,3,FALSE)</f>
        <v>14500</v>
      </c>
      <c r="D215" s="362">
        <f t="shared" si="12"/>
        <v>0.013952369497233582</v>
      </c>
    </row>
    <row r="216" spans="1:4" ht="14.25">
      <c r="A216" s="360" t="s">
        <v>448</v>
      </c>
      <c r="B216" s="361">
        <f>VLOOKUP(A216,'Open Int.'!$A$4:$O$194,2,FALSE)</f>
        <v>483450</v>
      </c>
      <c r="C216" s="361">
        <f>VLOOKUP(A216,'Open Int.'!$A$4:$O$194,3,FALSE)</f>
        <v>51700</v>
      </c>
      <c r="D216" s="362">
        <f t="shared" si="12"/>
        <v>0.1197452229299363</v>
      </c>
    </row>
    <row r="217" spans="1:4" ht="14.25">
      <c r="A217" s="360" t="s">
        <v>328</v>
      </c>
      <c r="B217" s="361">
        <f>VLOOKUP(A217,'Open Int.'!$A$4:$O$194,2,FALSE)</f>
        <v>5158800</v>
      </c>
      <c r="C217" s="361">
        <f>VLOOKUP(A217,'Open Int.'!$A$4:$O$194,3,FALSE)</f>
        <v>-169200</v>
      </c>
      <c r="D217" s="362">
        <f t="shared" si="12"/>
        <v>-0.03175675675675676</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6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P1" sqref="P1:Z16384"/>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9" t="s">
        <v>53</v>
      </c>
      <c r="B1" s="399"/>
      <c r="C1" s="399"/>
      <c r="D1" s="400"/>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4" t="s">
        <v>10</v>
      </c>
      <c r="C2" s="405"/>
      <c r="D2" s="406"/>
      <c r="E2" s="402" t="s">
        <v>47</v>
      </c>
      <c r="F2" s="381"/>
      <c r="G2" s="382"/>
      <c r="H2" s="402" t="s">
        <v>48</v>
      </c>
      <c r="I2" s="381"/>
      <c r="J2" s="382"/>
      <c r="K2" s="402" t="s">
        <v>49</v>
      </c>
      <c r="L2" s="383"/>
      <c r="M2" s="407"/>
      <c r="N2" s="402" t="s">
        <v>51</v>
      </c>
      <c r="O2" s="403"/>
      <c r="P2" s="83"/>
      <c r="Q2" s="54"/>
      <c r="R2" s="401"/>
      <c r="S2" s="401"/>
      <c r="T2" s="55"/>
      <c r="U2" s="56"/>
      <c r="V2" s="56"/>
      <c r="W2" s="56"/>
      <c r="X2" s="56"/>
      <c r="Y2" s="85"/>
      <c r="Z2" s="397"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8"/>
      <c r="AA3" s="75"/>
    </row>
    <row r="4" spans="1:28" s="58" customFormat="1" ht="15">
      <c r="A4" s="101" t="s">
        <v>182</v>
      </c>
      <c r="B4" s="280">
        <v>182650</v>
      </c>
      <c r="C4" s="281">
        <v>27350</v>
      </c>
      <c r="D4" s="262">
        <v>0.18</v>
      </c>
      <c r="E4" s="280">
        <v>0</v>
      </c>
      <c r="F4" s="282">
        <v>0</v>
      </c>
      <c r="G4" s="262">
        <v>0</v>
      </c>
      <c r="H4" s="280">
        <v>0</v>
      </c>
      <c r="I4" s="282">
        <v>0</v>
      </c>
      <c r="J4" s="262">
        <v>0</v>
      </c>
      <c r="K4" s="280">
        <v>182650</v>
      </c>
      <c r="L4" s="282">
        <v>27350</v>
      </c>
      <c r="M4" s="351">
        <v>0.18</v>
      </c>
      <c r="N4" s="112">
        <v>182650</v>
      </c>
      <c r="O4" s="173">
        <f>N4/K4</f>
        <v>1</v>
      </c>
      <c r="P4" s="108">
        <f>Volume!K4</f>
        <v>6324.5</v>
      </c>
      <c r="Q4" s="69">
        <f>Volume!J4</f>
        <v>6404.8</v>
      </c>
      <c r="R4" s="236">
        <f>Q4*K4/10000000</f>
        <v>116.983672</v>
      </c>
      <c r="S4" s="103">
        <f>Q4*N4/10000000</f>
        <v>116.983672</v>
      </c>
      <c r="T4" s="109">
        <f>K4-L4</f>
        <v>155300</v>
      </c>
      <c r="U4" s="103">
        <f>L4/T4*100</f>
        <v>17.611075338055375</v>
      </c>
      <c r="V4" s="103">
        <f>Q4*B4/10000000</f>
        <v>116.983672</v>
      </c>
      <c r="W4" s="103">
        <f>Q4*E4/10000000</f>
        <v>0</v>
      </c>
      <c r="X4" s="103">
        <f>Q4*H4/10000000</f>
        <v>0</v>
      </c>
      <c r="Y4" s="103">
        <f>(T4*P4)/10000000</f>
        <v>98.219485</v>
      </c>
      <c r="Z4" s="236">
        <f>R4-Y4</f>
        <v>18.764186999999993</v>
      </c>
      <c r="AA4" s="78"/>
      <c r="AB4" s="77"/>
    </row>
    <row r="5" spans="1:28" s="58" customFormat="1" ht="15">
      <c r="A5" s="193" t="s">
        <v>499</v>
      </c>
      <c r="B5" s="164">
        <v>131650</v>
      </c>
      <c r="C5" s="162">
        <v>131650</v>
      </c>
      <c r="D5" s="170">
        <v>0</v>
      </c>
      <c r="E5" s="164">
        <v>0</v>
      </c>
      <c r="F5" s="112">
        <v>0</v>
      </c>
      <c r="G5" s="170">
        <v>0</v>
      </c>
      <c r="H5" s="164">
        <v>0</v>
      </c>
      <c r="I5" s="112">
        <v>0</v>
      </c>
      <c r="J5" s="170">
        <v>0</v>
      </c>
      <c r="K5" s="164">
        <v>131650</v>
      </c>
      <c r="L5" s="112">
        <v>131650</v>
      </c>
      <c r="M5" s="127">
        <v>0</v>
      </c>
      <c r="N5" s="112">
        <v>131650</v>
      </c>
      <c r="O5" s="173">
        <f>N5/K5</f>
        <v>1</v>
      </c>
      <c r="P5" s="108">
        <f>Volume!K5</f>
        <v>4180.95</v>
      </c>
      <c r="Q5" s="69">
        <f>Volume!J5</f>
        <v>4189.8</v>
      </c>
      <c r="R5" s="237">
        <f>Q5*K5/10000000</f>
        <v>55.158717</v>
      </c>
      <c r="S5" s="103">
        <f>Q5*N5/10000000</f>
        <v>55.158717</v>
      </c>
      <c r="T5" s="109">
        <f>K5-L5</f>
        <v>0</v>
      </c>
      <c r="U5" s="103" t="e">
        <f>L5/T5*100</f>
        <v>#DIV/0!</v>
      </c>
      <c r="V5" s="103">
        <f>Q5*B5/10000000</f>
        <v>55.158717</v>
      </c>
      <c r="W5" s="103">
        <f>Q5*E5/10000000</f>
        <v>0</v>
      </c>
      <c r="X5" s="103">
        <f>Q5*H5/10000000</f>
        <v>0</v>
      </c>
      <c r="Y5" s="103">
        <f>(T5*P5)/10000000</f>
        <v>0</v>
      </c>
      <c r="Z5" s="237">
        <f>R5-Y5</f>
        <v>55.158717</v>
      </c>
      <c r="AA5" s="78"/>
      <c r="AB5" s="77"/>
    </row>
    <row r="6" spans="1:28" s="58" customFormat="1" ht="15">
      <c r="A6" s="193" t="s">
        <v>74</v>
      </c>
      <c r="B6" s="164">
        <v>153250</v>
      </c>
      <c r="C6" s="162">
        <v>24600</v>
      </c>
      <c r="D6" s="170">
        <v>0.19</v>
      </c>
      <c r="E6" s="164">
        <v>0</v>
      </c>
      <c r="F6" s="112">
        <v>0</v>
      </c>
      <c r="G6" s="170">
        <v>0</v>
      </c>
      <c r="H6" s="164">
        <v>0</v>
      </c>
      <c r="I6" s="112">
        <v>0</v>
      </c>
      <c r="J6" s="170">
        <v>0</v>
      </c>
      <c r="K6" s="164">
        <v>153250</v>
      </c>
      <c r="L6" s="112">
        <v>24600</v>
      </c>
      <c r="M6" s="127">
        <v>0.19</v>
      </c>
      <c r="N6" s="112">
        <v>153250</v>
      </c>
      <c r="O6" s="173">
        <f>N6/K6</f>
        <v>1</v>
      </c>
      <c r="P6" s="108">
        <f>Volume!K6</f>
        <v>5218.35</v>
      </c>
      <c r="Q6" s="69">
        <f>Volume!J6</f>
        <v>5269.95</v>
      </c>
      <c r="R6" s="237">
        <f>Q6*K6/10000000</f>
        <v>80.76198375</v>
      </c>
      <c r="S6" s="103">
        <f>Q6*N6/10000000</f>
        <v>80.76198375</v>
      </c>
      <c r="T6" s="109">
        <f>K6-L6</f>
        <v>128650</v>
      </c>
      <c r="U6" s="103">
        <f>L6/T6*100</f>
        <v>19.12164788184998</v>
      </c>
      <c r="V6" s="103">
        <f>Q6*B6/10000000</f>
        <v>80.76198375</v>
      </c>
      <c r="W6" s="103">
        <f>Q6*E6/10000000</f>
        <v>0</v>
      </c>
      <c r="X6" s="103">
        <f>Q6*H6/10000000</f>
        <v>0</v>
      </c>
      <c r="Y6" s="103">
        <f>(T6*P6)/10000000</f>
        <v>67.13407275</v>
      </c>
      <c r="Z6" s="237">
        <f>R6-Y6</f>
        <v>13.627910999999997</v>
      </c>
      <c r="AA6" s="78"/>
      <c r="AB6" s="77"/>
    </row>
    <row r="7" spans="1:28" s="58" customFormat="1" ht="15">
      <c r="A7" s="193" t="s">
        <v>500</v>
      </c>
      <c r="B7" s="164">
        <v>75325</v>
      </c>
      <c r="C7" s="162">
        <v>75325</v>
      </c>
      <c r="D7" s="170">
        <v>0</v>
      </c>
      <c r="E7" s="164">
        <v>6600</v>
      </c>
      <c r="F7" s="112">
        <v>6600</v>
      </c>
      <c r="G7" s="170">
        <v>0</v>
      </c>
      <c r="H7" s="164">
        <v>75</v>
      </c>
      <c r="I7" s="112">
        <v>75</v>
      </c>
      <c r="J7" s="170">
        <v>0</v>
      </c>
      <c r="K7" s="164">
        <v>82000</v>
      </c>
      <c r="L7" s="112">
        <v>82000</v>
      </c>
      <c r="M7" s="127">
        <v>0</v>
      </c>
      <c r="N7" s="112">
        <v>82000</v>
      </c>
      <c r="O7" s="173">
        <f>N7/K7</f>
        <v>1</v>
      </c>
      <c r="P7" s="108">
        <f>Volume!K7</f>
        <v>8022.55</v>
      </c>
      <c r="Q7" s="69">
        <f>Volume!J7</f>
        <v>8133.55</v>
      </c>
      <c r="R7" s="237">
        <f>Q7*K7/10000000</f>
        <v>66.69511</v>
      </c>
      <c r="S7" s="103">
        <f>Q7*N7/10000000</f>
        <v>66.69511</v>
      </c>
      <c r="T7" s="109">
        <f>K7-L7</f>
        <v>0</v>
      </c>
      <c r="U7" s="103" t="e">
        <f>L7/T7*100</f>
        <v>#DIV/0!</v>
      </c>
      <c r="V7" s="103">
        <f>Q7*B7/10000000</f>
        <v>61.265965375</v>
      </c>
      <c r="W7" s="103">
        <f>Q7*E7/10000000</f>
        <v>5.368143</v>
      </c>
      <c r="X7" s="103">
        <f>Q7*H7/10000000</f>
        <v>0.061001625</v>
      </c>
      <c r="Y7" s="103">
        <f>(T7*P7)/10000000</f>
        <v>0</v>
      </c>
      <c r="Z7" s="237">
        <f>R7-Y7</f>
        <v>66.69511</v>
      </c>
      <c r="AA7" s="78"/>
      <c r="AB7" s="77"/>
    </row>
    <row r="8" spans="1:28" s="58" customFormat="1" ht="15">
      <c r="A8" s="193" t="s">
        <v>9</v>
      </c>
      <c r="B8" s="164">
        <v>29866000</v>
      </c>
      <c r="C8" s="162">
        <v>782500</v>
      </c>
      <c r="D8" s="170">
        <v>0.03</v>
      </c>
      <c r="E8" s="164">
        <v>8475600</v>
      </c>
      <c r="F8" s="112">
        <v>1229950</v>
      </c>
      <c r="G8" s="170">
        <v>0.17</v>
      </c>
      <c r="H8" s="164">
        <v>13807900</v>
      </c>
      <c r="I8" s="112">
        <v>1472750</v>
      </c>
      <c r="J8" s="170">
        <v>0.12</v>
      </c>
      <c r="K8" s="164">
        <v>52149500</v>
      </c>
      <c r="L8" s="112">
        <v>3485200</v>
      </c>
      <c r="M8" s="127">
        <v>0.07</v>
      </c>
      <c r="N8" s="112">
        <v>49567850</v>
      </c>
      <c r="O8" s="173">
        <f aca="true" t="shared" si="0" ref="O8:O70">N8/K8</f>
        <v>0.9504952108840928</v>
      </c>
      <c r="P8" s="108">
        <f>Volume!K8</f>
        <v>4295.8</v>
      </c>
      <c r="Q8" s="69">
        <f>Volume!J8</f>
        <v>4297.05</v>
      </c>
      <c r="R8" s="237">
        <f aca="true" t="shared" si="1" ref="R8:R70">Q8*K8/10000000</f>
        <v>22408.9008975</v>
      </c>
      <c r="S8" s="103">
        <f aca="true" t="shared" si="2" ref="S8:S70">Q8*N8/10000000</f>
        <v>21299.55298425</v>
      </c>
      <c r="T8" s="109">
        <f aca="true" t="shared" si="3" ref="T8:T70">K8-L8</f>
        <v>48664300</v>
      </c>
      <c r="U8" s="103">
        <f aca="true" t="shared" si="4" ref="U8:U70">L8/T8*100</f>
        <v>7.1617181383478234</v>
      </c>
      <c r="V8" s="103">
        <f aca="true" t="shared" si="5" ref="V8:V70">Q8*B8/10000000</f>
        <v>12833.56953</v>
      </c>
      <c r="W8" s="103">
        <f aca="true" t="shared" si="6" ref="W8:W70">Q8*E8/10000000</f>
        <v>3642.007698</v>
      </c>
      <c r="X8" s="103">
        <f aca="true" t="shared" si="7" ref="X8:X70">Q8*H8/10000000</f>
        <v>5933.3236695</v>
      </c>
      <c r="Y8" s="103">
        <f aca="true" t="shared" si="8" ref="Y8:Y70">(T8*P8)/10000000</f>
        <v>20905.209994</v>
      </c>
      <c r="Z8" s="237">
        <f aca="true" t="shared" si="9" ref="Z8:Z70">R8-Y8</f>
        <v>1503.690903499999</v>
      </c>
      <c r="AA8" s="78"/>
      <c r="AB8" s="77"/>
    </row>
    <row r="9" spans="1:28" s="7" customFormat="1" ht="15">
      <c r="A9" s="193" t="s">
        <v>279</v>
      </c>
      <c r="B9" s="164">
        <v>581800</v>
      </c>
      <c r="C9" s="162">
        <v>-2200</v>
      </c>
      <c r="D9" s="170">
        <v>0</v>
      </c>
      <c r="E9" s="164">
        <v>1400</v>
      </c>
      <c r="F9" s="112">
        <v>400</v>
      </c>
      <c r="G9" s="170">
        <v>0.4</v>
      </c>
      <c r="H9" s="164">
        <v>0</v>
      </c>
      <c r="I9" s="112">
        <v>0</v>
      </c>
      <c r="J9" s="170">
        <v>0</v>
      </c>
      <c r="K9" s="164">
        <v>583200</v>
      </c>
      <c r="L9" s="112">
        <v>-1800</v>
      </c>
      <c r="M9" s="127">
        <v>0</v>
      </c>
      <c r="N9" s="112">
        <v>582800</v>
      </c>
      <c r="O9" s="173">
        <f t="shared" si="0"/>
        <v>0.9993141289437586</v>
      </c>
      <c r="P9" s="108">
        <f>Volume!K9</f>
        <v>2521.35</v>
      </c>
      <c r="Q9" s="69">
        <f>Volume!J9</f>
        <v>2661.45</v>
      </c>
      <c r="R9" s="237">
        <f t="shared" si="1"/>
        <v>155.215764</v>
      </c>
      <c r="S9" s="103">
        <f t="shared" si="2"/>
        <v>155.109306</v>
      </c>
      <c r="T9" s="109">
        <f t="shared" si="3"/>
        <v>585000</v>
      </c>
      <c r="U9" s="103">
        <f t="shared" si="4"/>
        <v>-0.3076923076923077</v>
      </c>
      <c r="V9" s="103">
        <f t="shared" si="5"/>
        <v>154.843161</v>
      </c>
      <c r="W9" s="103">
        <f t="shared" si="6"/>
        <v>0.37260299999999996</v>
      </c>
      <c r="X9" s="103">
        <f t="shared" si="7"/>
        <v>0</v>
      </c>
      <c r="Y9" s="103">
        <f t="shared" si="8"/>
        <v>147.498975</v>
      </c>
      <c r="Z9" s="237">
        <f t="shared" si="9"/>
        <v>7.716789000000006</v>
      </c>
      <c r="AB9" s="77"/>
    </row>
    <row r="10" spans="1:28" s="58" customFormat="1" ht="15">
      <c r="A10" s="193" t="s">
        <v>134</v>
      </c>
      <c r="B10" s="164">
        <v>281800</v>
      </c>
      <c r="C10" s="162">
        <v>28200</v>
      </c>
      <c r="D10" s="170">
        <v>0.11</v>
      </c>
      <c r="E10" s="164">
        <v>100</v>
      </c>
      <c r="F10" s="112">
        <v>100</v>
      </c>
      <c r="G10" s="170">
        <v>0</v>
      </c>
      <c r="H10" s="164">
        <v>0</v>
      </c>
      <c r="I10" s="112">
        <v>0</v>
      </c>
      <c r="J10" s="170">
        <v>0</v>
      </c>
      <c r="K10" s="164">
        <v>281900</v>
      </c>
      <c r="L10" s="112">
        <v>28300</v>
      </c>
      <c r="M10" s="127">
        <v>0.11</v>
      </c>
      <c r="N10" s="112">
        <v>280700</v>
      </c>
      <c r="O10" s="173">
        <f t="shared" si="0"/>
        <v>0.9957431713373537</v>
      </c>
      <c r="P10" s="108">
        <f>Volume!K10</f>
        <v>4513.05</v>
      </c>
      <c r="Q10" s="69">
        <f>Volume!J10</f>
        <v>4698.35</v>
      </c>
      <c r="R10" s="237">
        <f t="shared" si="1"/>
        <v>132.4464865</v>
      </c>
      <c r="S10" s="103">
        <f t="shared" si="2"/>
        <v>131.8826845</v>
      </c>
      <c r="T10" s="109">
        <f t="shared" si="3"/>
        <v>253600</v>
      </c>
      <c r="U10" s="103">
        <f t="shared" si="4"/>
        <v>11.159305993690852</v>
      </c>
      <c r="V10" s="103">
        <f t="shared" si="5"/>
        <v>132.399503</v>
      </c>
      <c r="W10" s="103">
        <f t="shared" si="6"/>
        <v>0.046983500000000004</v>
      </c>
      <c r="X10" s="103">
        <f t="shared" si="7"/>
        <v>0</v>
      </c>
      <c r="Y10" s="103">
        <f t="shared" si="8"/>
        <v>114.450948</v>
      </c>
      <c r="Z10" s="237">
        <f t="shared" si="9"/>
        <v>17.995538499999995</v>
      </c>
      <c r="AA10" s="78"/>
      <c r="AB10" s="77"/>
    </row>
    <row r="11" spans="1:28" s="58" customFormat="1" ht="15">
      <c r="A11" s="193" t="s">
        <v>408</v>
      </c>
      <c r="B11" s="164">
        <v>452200</v>
      </c>
      <c r="C11" s="162">
        <v>24200</v>
      </c>
      <c r="D11" s="170">
        <v>0.06</v>
      </c>
      <c r="E11" s="164">
        <v>0</v>
      </c>
      <c r="F11" s="112">
        <v>0</v>
      </c>
      <c r="G11" s="170">
        <v>0</v>
      </c>
      <c r="H11" s="164">
        <v>0</v>
      </c>
      <c r="I11" s="112">
        <v>0</v>
      </c>
      <c r="J11" s="170">
        <v>0</v>
      </c>
      <c r="K11" s="164">
        <v>452200</v>
      </c>
      <c r="L11" s="112">
        <v>24200</v>
      </c>
      <c r="M11" s="127">
        <v>0.06</v>
      </c>
      <c r="N11" s="112">
        <v>452200</v>
      </c>
      <c r="O11" s="173">
        <f t="shared" si="0"/>
        <v>1</v>
      </c>
      <c r="P11" s="108">
        <f>Volume!K11</f>
        <v>1364.85</v>
      </c>
      <c r="Q11" s="69">
        <f>Volume!J11</f>
        <v>1370</v>
      </c>
      <c r="R11" s="237">
        <f t="shared" si="1"/>
        <v>61.9514</v>
      </c>
      <c r="S11" s="103">
        <f t="shared" si="2"/>
        <v>61.9514</v>
      </c>
      <c r="T11" s="109">
        <f t="shared" si="3"/>
        <v>428000</v>
      </c>
      <c r="U11" s="103">
        <f t="shared" si="4"/>
        <v>5.654205607476635</v>
      </c>
      <c r="V11" s="103">
        <f t="shared" si="5"/>
        <v>61.9514</v>
      </c>
      <c r="W11" s="103">
        <f t="shared" si="6"/>
        <v>0</v>
      </c>
      <c r="X11" s="103">
        <f t="shared" si="7"/>
        <v>0</v>
      </c>
      <c r="Y11" s="103">
        <f t="shared" si="8"/>
        <v>58.41558</v>
      </c>
      <c r="Z11" s="237">
        <f t="shared" si="9"/>
        <v>3.535820000000001</v>
      </c>
      <c r="AA11" s="78"/>
      <c r="AB11" s="77"/>
    </row>
    <row r="12" spans="1:28" s="7" customFormat="1" ht="15">
      <c r="A12" s="193" t="s">
        <v>0</v>
      </c>
      <c r="B12" s="164">
        <v>1632000</v>
      </c>
      <c r="C12" s="163">
        <v>75750</v>
      </c>
      <c r="D12" s="170">
        <v>0.05</v>
      </c>
      <c r="E12" s="164">
        <v>9375</v>
      </c>
      <c r="F12" s="112">
        <v>4500</v>
      </c>
      <c r="G12" s="170">
        <v>0.92</v>
      </c>
      <c r="H12" s="164">
        <v>375</v>
      </c>
      <c r="I12" s="112">
        <v>0</v>
      </c>
      <c r="J12" s="170">
        <v>0</v>
      </c>
      <c r="K12" s="164">
        <v>1641750</v>
      </c>
      <c r="L12" s="112">
        <v>80250</v>
      </c>
      <c r="M12" s="127">
        <v>0.05</v>
      </c>
      <c r="N12" s="112">
        <v>1641750</v>
      </c>
      <c r="O12" s="173">
        <f t="shared" si="0"/>
        <v>1</v>
      </c>
      <c r="P12" s="108">
        <f>Volume!K12</f>
        <v>860.35</v>
      </c>
      <c r="Q12" s="69">
        <f>Volume!J12</f>
        <v>852.35</v>
      </c>
      <c r="R12" s="237">
        <f t="shared" si="1"/>
        <v>139.93456125</v>
      </c>
      <c r="S12" s="103">
        <f t="shared" si="2"/>
        <v>139.93456125</v>
      </c>
      <c r="T12" s="109">
        <f t="shared" si="3"/>
        <v>1561500</v>
      </c>
      <c r="U12" s="103">
        <f t="shared" si="4"/>
        <v>5.139289145052834</v>
      </c>
      <c r="V12" s="103">
        <f t="shared" si="5"/>
        <v>139.10352</v>
      </c>
      <c r="W12" s="103">
        <f t="shared" si="6"/>
        <v>0.799078125</v>
      </c>
      <c r="X12" s="103">
        <f t="shared" si="7"/>
        <v>0.031963125</v>
      </c>
      <c r="Y12" s="103">
        <f t="shared" si="8"/>
        <v>134.3436525</v>
      </c>
      <c r="Z12" s="237">
        <f t="shared" si="9"/>
        <v>5.590908750000011</v>
      </c>
      <c r="AB12" s="77"/>
    </row>
    <row r="13" spans="1:28" s="7" customFormat="1" ht="15">
      <c r="A13" s="193" t="s">
        <v>409</v>
      </c>
      <c r="B13" s="164">
        <v>994050</v>
      </c>
      <c r="C13" s="163">
        <v>36000</v>
      </c>
      <c r="D13" s="170">
        <v>0.04</v>
      </c>
      <c r="E13" s="164">
        <v>450</v>
      </c>
      <c r="F13" s="112">
        <v>0</v>
      </c>
      <c r="G13" s="170">
        <v>0</v>
      </c>
      <c r="H13" s="164">
        <v>0</v>
      </c>
      <c r="I13" s="112">
        <v>0</v>
      </c>
      <c r="J13" s="170">
        <v>0</v>
      </c>
      <c r="K13" s="164">
        <v>994500</v>
      </c>
      <c r="L13" s="112">
        <v>36000</v>
      </c>
      <c r="M13" s="127">
        <v>0.04</v>
      </c>
      <c r="N13" s="112">
        <v>994050</v>
      </c>
      <c r="O13" s="173">
        <f t="shared" si="0"/>
        <v>0.9995475113122172</v>
      </c>
      <c r="P13" s="108">
        <f>Volume!K13</f>
        <v>525.05</v>
      </c>
      <c r="Q13" s="69">
        <f>Volume!J13</f>
        <v>526.35</v>
      </c>
      <c r="R13" s="237">
        <f t="shared" si="1"/>
        <v>52.3455075</v>
      </c>
      <c r="S13" s="103">
        <f t="shared" si="2"/>
        <v>52.32182175</v>
      </c>
      <c r="T13" s="109">
        <f t="shared" si="3"/>
        <v>958500</v>
      </c>
      <c r="U13" s="103">
        <f t="shared" si="4"/>
        <v>3.755868544600939</v>
      </c>
      <c r="V13" s="103">
        <f t="shared" si="5"/>
        <v>52.32182175</v>
      </c>
      <c r="W13" s="103">
        <f t="shared" si="6"/>
        <v>0.02368575</v>
      </c>
      <c r="X13" s="103">
        <f t="shared" si="7"/>
        <v>0</v>
      </c>
      <c r="Y13" s="103">
        <f t="shared" si="8"/>
        <v>50.32604249999999</v>
      </c>
      <c r="Z13" s="237">
        <f t="shared" si="9"/>
        <v>2.019465000000004</v>
      </c>
      <c r="AB13" s="77"/>
    </row>
    <row r="14" spans="1:28" s="7" customFormat="1" ht="15">
      <c r="A14" s="193" t="s">
        <v>410</v>
      </c>
      <c r="B14" s="164">
        <v>283400</v>
      </c>
      <c r="C14" s="163">
        <v>24200</v>
      </c>
      <c r="D14" s="170">
        <v>0.09</v>
      </c>
      <c r="E14" s="164">
        <v>0</v>
      </c>
      <c r="F14" s="112">
        <v>0</v>
      </c>
      <c r="G14" s="170">
        <v>0</v>
      </c>
      <c r="H14" s="164">
        <v>0</v>
      </c>
      <c r="I14" s="112">
        <v>0</v>
      </c>
      <c r="J14" s="170">
        <v>0</v>
      </c>
      <c r="K14" s="164">
        <v>283400</v>
      </c>
      <c r="L14" s="112">
        <v>24200</v>
      </c>
      <c r="M14" s="127">
        <v>0.09</v>
      </c>
      <c r="N14" s="112">
        <v>282800</v>
      </c>
      <c r="O14" s="173">
        <f t="shared" si="0"/>
        <v>0.9978828510938603</v>
      </c>
      <c r="P14" s="108">
        <f>Volume!K14</f>
        <v>1542.7</v>
      </c>
      <c r="Q14" s="69">
        <f>Volume!J14</f>
        <v>1541.55</v>
      </c>
      <c r="R14" s="237">
        <f t="shared" si="1"/>
        <v>43.687527</v>
      </c>
      <c r="S14" s="103">
        <f t="shared" si="2"/>
        <v>43.595034</v>
      </c>
      <c r="T14" s="109">
        <f t="shared" si="3"/>
        <v>259200</v>
      </c>
      <c r="U14" s="103">
        <f t="shared" si="4"/>
        <v>9.33641975308642</v>
      </c>
      <c r="V14" s="103">
        <f t="shared" si="5"/>
        <v>43.687527</v>
      </c>
      <c r="W14" s="103">
        <f t="shared" si="6"/>
        <v>0</v>
      </c>
      <c r="X14" s="103">
        <f t="shared" si="7"/>
        <v>0</v>
      </c>
      <c r="Y14" s="103">
        <f t="shared" si="8"/>
        <v>39.986784</v>
      </c>
      <c r="Z14" s="237">
        <f t="shared" si="9"/>
        <v>3.700743000000003</v>
      </c>
      <c r="AB14" s="77"/>
    </row>
    <row r="15" spans="1:28" s="7" customFormat="1" ht="15">
      <c r="A15" s="193" t="s">
        <v>411</v>
      </c>
      <c r="B15" s="164">
        <v>4960600</v>
      </c>
      <c r="C15" s="163">
        <v>-989400</v>
      </c>
      <c r="D15" s="170">
        <v>-0.17</v>
      </c>
      <c r="E15" s="164">
        <v>204000</v>
      </c>
      <c r="F15" s="112">
        <v>146200</v>
      </c>
      <c r="G15" s="170">
        <v>2.53</v>
      </c>
      <c r="H15" s="164">
        <v>10200</v>
      </c>
      <c r="I15" s="112">
        <v>3400</v>
      </c>
      <c r="J15" s="170">
        <v>0.5</v>
      </c>
      <c r="K15" s="164">
        <v>5174800</v>
      </c>
      <c r="L15" s="112">
        <v>-839800</v>
      </c>
      <c r="M15" s="127">
        <v>-0.14</v>
      </c>
      <c r="N15" s="112">
        <v>5140800</v>
      </c>
      <c r="O15" s="173">
        <f t="shared" si="0"/>
        <v>0.9934296977660972</v>
      </c>
      <c r="P15" s="108">
        <f>Volume!K15</f>
        <v>130.95</v>
      </c>
      <c r="Q15" s="69">
        <f>Volume!J15</f>
        <v>145.4</v>
      </c>
      <c r="R15" s="237">
        <f t="shared" si="1"/>
        <v>75.241592</v>
      </c>
      <c r="S15" s="103">
        <f t="shared" si="2"/>
        <v>74.747232</v>
      </c>
      <c r="T15" s="109">
        <f t="shared" si="3"/>
        <v>6014600</v>
      </c>
      <c r="U15" s="103">
        <f t="shared" si="4"/>
        <v>-13.962690785754663</v>
      </c>
      <c r="V15" s="103">
        <f t="shared" si="5"/>
        <v>72.127124</v>
      </c>
      <c r="W15" s="103">
        <f t="shared" si="6"/>
        <v>2.96616</v>
      </c>
      <c r="X15" s="103">
        <f t="shared" si="7"/>
        <v>0.148308</v>
      </c>
      <c r="Y15" s="103">
        <f t="shared" si="8"/>
        <v>78.76118699999999</v>
      </c>
      <c r="Z15" s="237">
        <f t="shared" si="9"/>
        <v>-3.5195949999999954</v>
      </c>
      <c r="AB15" s="77"/>
    </row>
    <row r="16" spans="1:28" s="7" customFormat="1" ht="15">
      <c r="A16" s="193" t="s">
        <v>135</v>
      </c>
      <c r="B16" s="283">
        <v>2599450</v>
      </c>
      <c r="C16" s="163">
        <v>83300</v>
      </c>
      <c r="D16" s="171">
        <v>0.03</v>
      </c>
      <c r="E16" s="172">
        <v>235200</v>
      </c>
      <c r="F16" s="167">
        <v>51450</v>
      </c>
      <c r="G16" s="171">
        <v>0.28</v>
      </c>
      <c r="H16" s="165">
        <v>0</v>
      </c>
      <c r="I16" s="168">
        <v>0</v>
      </c>
      <c r="J16" s="171">
        <v>0</v>
      </c>
      <c r="K16" s="164">
        <v>2834650</v>
      </c>
      <c r="L16" s="112">
        <v>134750</v>
      </c>
      <c r="M16" s="352">
        <v>0.05</v>
      </c>
      <c r="N16" s="112">
        <v>2822400</v>
      </c>
      <c r="O16" s="173">
        <f t="shared" si="0"/>
        <v>0.9956784788245462</v>
      </c>
      <c r="P16" s="108">
        <f>Volume!K16</f>
        <v>86.6</v>
      </c>
      <c r="Q16" s="69">
        <f>Volume!J16</f>
        <v>86.15</v>
      </c>
      <c r="R16" s="237">
        <f t="shared" si="1"/>
        <v>24.420509750000004</v>
      </c>
      <c r="S16" s="103">
        <f t="shared" si="2"/>
        <v>24.314976</v>
      </c>
      <c r="T16" s="109">
        <f t="shared" si="3"/>
        <v>2699900</v>
      </c>
      <c r="U16" s="103">
        <f t="shared" si="4"/>
        <v>4.99092558983666</v>
      </c>
      <c r="V16" s="103">
        <f t="shared" si="5"/>
        <v>22.39426175</v>
      </c>
      <c r="W16" s="103">
        <f t="shared" si="6"/>
        <v>2.026248</v>
      </c>
      <c r="X16" s="103">
        <f t="shared" si="7"/>
        <v>0</v>
      </c>
      <c r="Y16" s="103">
        <f t="shared" si="8"/>
        <v>23.381133999999996</v>
      </c>
      <c r="Z16" s="237">
        <f t="shared" si="9"/>
        <v>1.0393757500000085</v>
      </c>
      <c r="AB16" s="77"/>
    </row>
    <row r="17" spans="1:28" s="58" customFormat="1" ht="15">
      <c r="A17" s="193" t="s">
        <v>174</v>
      </c>
      <c r="B17" s="164">
        <v>7517400</v>
      </c>
      <c r="C17" s="162">
        <v>211050</v>
      </c>
      <c r="D17" s="170">
        <v>0.03</v>
      </c>
      <c r="E17" s="164">
        <v>107200</v>
      </c>
      <c r="F17" s="112">
        <v>60300</v>
      </c>
      <c r="G17" s="170">
        <v>1.29</v>
      </c>
      <c r="H17" s="164">
        <v>0</v>
      </c>
      <c r="I17" s="112">
        <v>0</v>
      </c>
      <c r="J17" s="170">
        <v>0</v>
      </c>
      <c r="K17" s="164">
        <v>7624600</v>
      </c>
      <c r="L17" s="112">
        <v>271350</v>
      </c>
      <c r="M17" s="127">
        <v>0.04</v>
      </c>
      <c r="N17" s="112">
        <v>7624600</v>
      </c>
      <c r="O17" s="173">
        <f t="shared" si="0"/>
        <v>1</v>
      </c>
      <c r="P17" s="108">
        <f>Volume!K17</f>
        <v>59.45</v>
      </c>
      <c r="Q17" s="69">
        <f>Volume!J17</f>
        <v>58.5</v>
      </c>
      <c r="R17" s="237">
        <f t="shared" si="1"/>
        <v>44.60391</v>
      </c>
      <c r="S17" s="103">
        <f t="shared" si="2"/>
        <v>44.60391</v>
      </c>
      <c r="T17" s="109">
        <f t="shared" si="3"/>
        <v>7353250</v>
      </c>
      <c r="U17" s="103">
        <f t="shared" si="4"/>
        <v>3.690205011389522</v>
      </c>
      <c r="V17" s="103">
        <f t="shared" si="5"/>
        <v>43.97679</v>
      </c>
      <c r="W17" s="103">
        <f t="shared" si="6"/>
        <v>0.62712</v>
      </c>
      <c r="X17" s="103">
        <f t="shared" si="7"/>
        <v>0</v>
      </c>
      <c r="Y17" s="103">
        <f t="shared" si="8"/>
        <v>43.71507125</v>
      </c>
      <c r="Z17" s="237">
        <f t="shared" si="9"/>
        <v>0.8888387499999979</v>
      </c>
      <c r="AA17" s="78"/>
      <c r="AB17" s="77"/>
    </row>
    <row r="18" spans="1:28" s="58" customFormat="1" ht="15">
      <c r="A18" s="193" t="s">
        <v>280</v>
      </c>
      <c r="B18" s="164">
        <v>1437000</v>
      </c>
      <c r="C18" s="162">
        <v>60000</v>
      </c>
      <c r="D18" s="170">
        <v>0.04</v>
      </c>
      <c r="E18" s="164">
        <v>0</v>
      </c>
      <c r="F18" s="112">
        <v>0</v>
      </c>
      <c r="G18" s="170">
        <v>0</v>
      </c>
      <c r="H18" s="164">
        <v>0</v>
      </c>
      <c r="I18" s="112">
        <v>0</v>
      </c>
      <c r="J18" s="170">
        <v>0</v>
      </c>
      <c r="K18" s="164">
        <v>1437000</v>
      </c>
      <c r="L18" s="112">
        <v>60000</v>
      </c>
      <c r="M18" s="127">
        <v>0.04</v>
      </c>
      <c r="N18" s="112">
        <v>1435800</v>
      </c>
      <c r="O18" s="173">
        <f t="shared" si="0"/>
        <v>0.9991649269311065</v>
      </c>
      <c r="P18" s="108">
        <f>Volume!K18</f>
        <v>403.95</v>
      </c>
      <c r="Q18" s="69">
        <f>Volume!J18</f>
        <v>411.35</v>
      </c>
      <c r="R18" s="237">
        <f t="shared" si="1"/>
        <v>59.110995</v>
      </c>
      <c r="S18" s="103">
        <f t="shared" si="2"/>
        <v>59.061633</v>
      </c>
      <c r="T18" s="109">
        <f t="shared" si="3"/>
        <v>1377000</v>
      </c>
      <c r="U18" s="103">
        <f t="shared" si="4"/>
        <v>4.357298474945534</v>
      </c>
      <c r="V18" s="103">
        <f t="shared" si="5"/>
        <v>59.110995</v>
      </c>
      <c r="W18" s="103">
        <f t="shared" si="6"/>
        <v>0</v>
      </c>
      <c r="X18" s="103">
        <f t="shared" si="7"/>
        <v>0</v>
      </c>
      <c r="Y18" s="103">
        <f t="shared" si="8"/>
        <v>55.623915</v>
      </c>
      <c r="Z18" s="237">
        <f t="shared" si="9"/>
        <v>3.487080000000006</v>
      </c>
      <c r="AA18" s="78"/>
      <c r="AB18" s="77"/>
    </row>
    <row r="19" spans="1:28" s="7" customFormat="1" ht="15">
      <c r="A19" s="193" t="s">
        <v>75</v>
      </c>
      <c r="B19" s="164">
        <v>3282100</v>
      </c>
      <c r="C19" s="162">
        <v>69000</v>
      </c>
      <c r="D19" s="170">
        <v>0.02</v>
      </c>
      <c r="E19" s="164">
        <v>25300</v>
      </c>
      <c r="F19" s="112">
        <v>20700</v>
      </c>
      <c r="G19" s="170">
        <v>4.5</v>
      </c>
      <c r="H19" s="164">
        <v>0</v>
      </c>
      <c r="I19" s="112">
        <v>0</v>
      </c>
      <c r="J19" s="170">
        <v>0</v>
      </c>
      <c r="K19" s="164">
        <v>3307400</v>
      </c>
      <c r="L19" s="112">
        <v>89700</v>
      </c>
      <c r="M19" s="127">
        <v>0.03</v>
      </c>
      <c r="N19" s="112">
        <v>3302800</v>
      </c>
      <c r="O19" s="173">
        <f t="shared" si="0"/>
        <v>0.9986091794158554</v>
      </c>
      <c r="P19" s="108">
        <f>Volume!K19</f>
        <v>86.7</v>
      </c>
      <c r="Q19" s="69">
        <f>Volume!J19</f>
        <v>87.25</v>
      </c>
      <c r="R19" s="237">
        <f t="shared" si="1"/>
        <v>28.857065</v>
      </c>
      <c r="S19" s="103">
        <f t="shared" si="2"/>
        <v>28.81693</v>
      </c>
      <c r="T19" s="109">
        <f t="shared" si="3"/>
        <v>3217700</v>
      </c>
      <c r="U19" s="103">
        <f t="shared" si="4"/>
        <v>2.7877055039313796</v>
      </c>
      <c r="V19" s="103">
        <f t="shared" si="5"/>
        <v>28.6363225</v>
      </c>
      <c r="W19" s="103">
        <f t="shared" si="6"/>
        <v>0.2207425</v>
      </c>
      <c r="X19" s="103">
        <f t="shared" si="7"/>
        <v>0</v>
      </c>
      <c r="Y19" s="103">
        <f t="shared" si="8"/>
        <v>27.897459</v>
      </c>
      <c r="Z19" s="237">
        <f t="shared" si="9"/>
        <v>0.9596059999999973</v>
      </c>
      <c r="AB19" s="77"/>
    </row>
    <row r="20" spans="1:28" s="7" customFormat="1" ht="15">
      <c r="A20" s="193" t="s">
        <v>412</v>
      </c>
      <c r="B20" s="164">
        <v>1018550</v>
      </c>
      <c r="C20" s="162">
        <v>338000</v>
      </c>
      <c r="D20" s="170">
        <v>0.5</v>
      </c>
      <c r="E20" s="164">
        <v>0</v>
      </c>
      <c r="F20" s="112">
        <v>0</v>
      </c>
      <c r="G20" s="170">
        <v>0</v>
      </c>
      <c r="H20" s="164">
        <v>0</v>
      </c>
      <c r="I20" s="112">
        <v>0</v>
      </c>
      <c r="J20" s="170">
        <v>0</v>
      </c>
      <c r="K20" s="164">
        <v>1018550</v>
      </c>
      <c r="L20" s="112">
        <v>338000</v>
      </c>
      <c r="M20" s="127">
        <v>0.5</v>
      </c>
      <c r="N20" s="112">
        <v>1018550</v>
      </c>
      <c r="O20" s="173">
        <f t="shared" si="0"/>
        <v>1</v>
      </c>
      <c r="P20" s="108">
        <f>Volume!K20</f>
        <v>322.45</v>
      </c>
      <c r="Q20" s="69">
        <f>Volume!J20</f>
        <v>336.7</v>
      </c>
      <c r="R20" s="237">
        <f t="shared" si="1"/>
        <v>34.2945785</v>
      </c>
      <c r="S20" s="103">
        <f t="shared" si="2"/>
        <v>34.2945785</v>
      </c>
      <c r="T20" s="109">
        <f t="shared" si="3"/>
        <v>680550</v>
      </c>
      <c r="U20" s="103">
        <f t="shared" si="4"/>
        <v>49.66571155682903</v>
      </c>
      <c r="V20" s="103">
        <f t="shared" si="5"/>
        <v>34.2945785</v>
      </c>
      <c r="W20" s="103">
        <f t="shared" si="6"/>
        <v>0</v>
      </c>
      <c r="X20" s="103">
        <f t="shared" si="7"/>
        <v>0</v>
      </c>
      <c r="Y20" s="103">
        <f t="shared" si="8"/>
        <v>21.94433475</v>
      </c>
      <c r="Z20" s="237">
        <f t="shared" si="9"/>
        <v>12.35024375</v>
      </c>
      <c r="AB20" s="77"/>
    </row>
    <row r="21" spans="1:28" s="7" customFormat="1" ht="15">
      <c r="A21" s="193" t="s">
        <v>413</v>
      </c>
      <c r="B21" s="164">
        <v>785600</v>
      </c>
      <c r="C21" s="162">
        <v>76800</v>
      </c>
      <c r="D21" s="170">
        <v>0.11</v>
      </c>
      <c r="E21" s="164">
        <v>800</v>
      </c>
      <c r="F21" s="112">
        <v>400</v>
      </c>
      <c r="G21" s="170">
        <v>1</v>
      </c>
      <c r="H21" s="164">
        <v>0</v>
      </c>
      <c r="I21" s="112">
        <v>0</v>
      </c>
      <c r="J21" s="170">
        <v>0</v>
      </c>
      <c r="K21" s="164">
        <v>786400</v>
      </c>
      <c r="L21" s="112">
        <v>77200</v>
      </c>
      <c r="M21" s="127">
        <v>0.11</v>
      </c>
      <c r="N21" s="112">
        <v>782400</v>
      </c>
      <c r="O21" s="173">
        <f t="shared" si="0"/>
        <v>0.9949135300101729</v>
      </c>
      <c r="P21" s="108">
        <f>Volume!K21</f>
        <v>564.9</v>
      </c>
      <c r="Q21" s="69">
        <f>Volume!J21</f>
        <v>591.3</v>
      </c>
      <c r="R21" s="237">
        <f t="shared" si="1"/>
        <v>46.49983199999999</v>
      </c>
      <c r="S21" s="103">
        <f t="shared" si="2"/>
        <v>46.26331199999999</v>
      </c>
      <c r="T21" s="109">
        <f t="shared" si="3"/>
        <v>709200</v>
      </c>
      <c r="U21" s="103">
        <f t="shared" si="4"/>
        <v>10.885504794134237</v>
      </c>
      <c r="V21" s="103">
        <f t="shared" si="5"/>
        <v>46.452527999999994</v>
      </c>
      <c r="W21" s="103">
        <f t="shared" si="6"/>
        <v>0.04730399999999999</v>
      </c>
      <c r="X21" s="103">
        <f t="shared" si="7"/>
        <v>0</v>
      </c>
      <c r="Y21" s="103">
        <f t="shared" si="8"/>
        <v>40.062708</v>
      </c>
      <c r="Z21" s="237">
        <f t="shared" si="9"/>
        <v>6.43712399999999</v>
      </c>
      <c r="AB21" s="77"/>
    </row>
    <row r="22" spans="1:28" s="7" customFormat="1" ht="15">
      <c r="A22" s="193" t="s">
        <v>88</v>
      </c>
      <c r="B22" s="283">
        <v>19337100</v>
      </c>
      <c r="C22" s="163">
        <v>2038200</v>
      </c>
      <c r="D22" s="171">
        <v>0.12</v>
      </c>
      <c r="E22" s="172">
        <v>937400</v>
      </c>
      <c r="F22" s="167">
        <v>885800</v>
      </c>
      <c r="G22" s="171">
        <v>17.17</v>
      </c>
      <c r="H22" s="165">
        <v>43000</v>
      </c>
      <c r="I22" s="168">
        <v>43000</v>
      </c>
      <c r="J22" s="171">
        <v>0</v>
      </c>
      <c r="K22" s="164">
        <v>20317500</v>
      </c>
      <c r="L22" s="112">
        <v>2967000</v>
      </c>
      <c r="M22" s="352">
        <v>0.17</v>
      </c>
      <c r="N22" s="112">
        <v>20253000</v>
      </c>
      <c r="O22" s="173">
        <f t="shared" si="0"/>
        <v>0.9968253968253968</v>
      </c>
      <c r="P22" s="108">
        <f>Volume!K22</f>
        <v>44.15</v>
      </c>
      <c r="Q22" s="69">
        <f>Volume!J22</f>
        <v>45.85</v>
      </c>
      <c r="R22" s="237">
        <f t="shared" si="1"/>
        <v>93.1557375</v>
      </c>
      <c r="S22" s="103">
        <f t="shared" si="2"/>
        <v>92.860005</v>
      </c>
      <c r="T22" s="109">
        <f t="shared" si="3"/>
        <v>17350500</v>
      </c>
      <c r="U22" s="103">
        <f t="shared" si="4"/>
        <v>17.100371747211895</v>
      </c>
      <c r="V22" s="103">
        <f t="shared" si="5"/>
        <v>88.6606035</v>
      </c>
      <c r="W22" s="103">
        <f t="shared" si="6"/>
        <v>4.297979</v>
      </c>
      <c r="X22" s="103">
        <f t="shared" si="7"/>
        <v>0.197155</v>
      </c>
      <c r="Y22" s="103">
        <f t="shared" si="8"/>
        <v>76.6024575</v>
      </c>
      <c r="Z22" s="237">
        <f t="shared" si="9"/>
        <v>16.55328</v>
      </c>
      <c r="AB22" s="77"/>
    </row>
    <row r="23" spans="1:28" s="58" customFormat="1" ht="15">
      <c r="A23" s="193" t="s">
        <v>136</v>
      </c>
      <c r="B23" s="164">
        <v>29557250</v>
      </c>
      <c r="C23" s="162">
        <v>353350</v>
      </c>
      <c r="D23" s="170">
        <v>0.01</v>
      </c>
      <c r="E23" s="164">
        <v>3662425</v>
      </c>
      <c r="F23" s="112">
        <v>1666475</v>
      </c>
      <c r="G23" s="170">
        <v>0.83</v>
      </c>
      <c r="H23" s="164">
        <v>764000</v>
      </c>
      <c r="I23" s="112">
        <v>210100</v>
      </c>
      <c r="J23" s="170">
        <v>0.38</v>
      </c>
      <c r="K23" s="164">
        <v>33983675</v>
      </c>
      <c r="L23" s="112">
        <v>2229925</v>
      </c>
      <c r="M23" s="127">
        <v>0.07</v>
      </c>
      <c r="N23" s="112">
        <v>33764025</v>
      </c>
      <c r="O23" s="173">
        <f t="shared" si="0"/>
        <v>0.9935366025010538</v>
      </c>
      <c r="P23" s="108">
        <f>Volume!K23</f>
        <v>37.4</v>
      </c>
      <c r="Q23" s="69">
        <f>Volume!J23</f>
        <v>38.35</v>
      </c>
      <c r="R23" s="237">
        <f t="shared" si="1"/>
        <v>130.327393625</v>
      </c>
      <c r="S23" s="103">
        <f t="shared" si="2"/>
        <v>129.485035875</v>
      </c>
      <c r="T23" s="109">
        <f t="shared" si="3"/>
        <v>31753750</v>
      </c>
      <c r="U23" s="103">
        <f t="shared" si="4"/>
        <v>7.022556390977444</v>
      </c>
      <c r="V23" s="103">
        <f t="shared" si="5"/>
        <v>113.35205375</v>
      </c>
      <c r="W23" s="103">
        <f t="shared" si="6"/>
        <v>14.045399875</v>
      </c>
      <c r="X23" s="103">
        <f t="shared" si="7"/>
        <v>2.92994</v>
      </c>
      <c r="Y23" s="103">
        <f t="shared" si="8"/>
        <v>118.759025</v>
      </c>
      <c r="Z23" s="237">
        <f t="shared" si="9"/>
        <v>11.56836862500002</v>
      </c>
      <c r="AA23" s="78"/>
      <c r="AB23" s="77"/>
    </row>
    <row r="24" spans="1:28" s="58" customFormat="1" ht="15">
      <c r="A24" s="193" t="s">
        <v>157</v>
      </c>
      <c r="B24" s="164">
        <v>1152550</v>
      </c>
      <c r="C24" s="162">
        <v>57750</v>
      </c>
      <c r="D24" s="170">
        <v>0.05</v>
      </c>
      <c r="E24" s="164">
        <v>7000</v>
      </c>
      <c r="F24" s="112">
        <v>7000</v>
      </c>
      <c r="G24" s="170">
        <v>0</v>
      </c>
      <c r="H24" s="164">
        <v>0</v>
      </c>
      <c r="I24" s="112">
        <v>0</v>
      </c>
      <c r="J24" s="170">
        <v>0</v>
      </c>
      <c r="K24" s="164">
        <v>1159550</v>
      </c>
      <c r="L24" s="112">
        <v>64750</v>
      </c>
      <c r="M24" s="127">
        <v>0.06</v>
      </c>
      <c r="N24" s="112">
        <v>1158850</v>
      </c>
      <c r="O24" s="173">
        <f t="shared" si="0"/>
        <v>0.9993963175369756</v>
      </c>
      <c r="P24" s="108">
        <f>Volume!K24</f>
        <v>685.7</v>
      </c>
      <c r="Q24" s="69">
        <f>Volume!J24</f>
        <v>698.95</v>
      </c>
      <c r="R24" s="237">
        <f t="shared" si="1"/>
        <v>81.04674725</v>
      </c>
      <c r="S24" s="103">
        <f t="shared" si="2"/>
        <v>80.99782075</v>
      </c>
      <c r="T24" s="109">
        <f t="shared" si="3"/>
        <v>1094800</v>
      </c>
      <c r="U24" s="103">
        <f t="shared" si="4"/>
        <v>5.914322250639386</v>
      </c>
      <c r="V24" s="103">
        <f t="shared" si="5"/>
        <v>80.55748225</v>
      </c>
      <c r="W24" s="103">
        <f t="shared" si="6"/>
        <v>0.489265</v>
      </c>
      <c r="X24" s="103">
        <f t="shared" si="7"/>
        <v>0</v>
      </c>
      <c r="Y24" s="103">
        <f t="shared" si="8"/>
        <v>75.070436</v>
      </c>
      <c r="Z24" s="237">
        <f t="shared" si="9"/>
        <v>5.976311249999995</v>
      </c>
      <c r="AA24" s="78"/>
      <c r="AB24" s="77"/>
    </row>
    <row r="25" spans="1:28" s="58" customFormat="1" ht="15">
      <c r="A25" s="193" t="s">
        <v>193</v>
      </c>
      <c r="B25" s="164">
        <v>2015000</v>
      </c>
      <c r="C25" s="162">
        <v>-27600</v>
      </c>
      <c r="D25" s="170">
        <v>-0.01</v>
      </c>
      <c r="E25" s="164">
        <v>34200</v>
      </c>
      <c r="F25" s="112">
        <v>8100</v>
      </c>
      <c r="G25" s="170">
        <v>0.31</v>
      </c>
      <c r="H25" s="164">
        <v>2200</v>
      </c>
      <c r="I25" s="112">
        <v>600</v>
      </c>
      <c r="J25" s="170">
        <v>0.38</v>
      </c>
      <c r="K25" s="164">
        <v>2051400</v>
      </c>
      <c r="L25" s="112">
        <v>-18900</v>
      </c>
      <c r="M25" s="127">
        <v>-0.01</v>
      </c>
      <c r="N25" s="112">
        <v>2042100</v>
      </c>
      <c r="O25" s="173">
        <f t="shared" si="0"/>
        <v>0.9954665106756362</v>
      </c>
      <c r="P25" s="108">
        <f>Volume!K25</f>
        <v>2202.3</v>
      </c>
      <c r="Q25" s="69">
        <f>Volume!J25</f>
        <v>2242.05</v>
      </c>
      <c r="R25" s="237">
        <f t="shared" si="1"/>
        <v>459.934137</v>
      </c>
      <c r="S25" s="103">
        <f t="shared" si="2"/>
        <v>457.8490305</v>
      </c>
      <c r="T25" s="109">
        <f t="shared" si="3"/>
        <v>2070300</v>
      </c>
      <c r="U25" s="103">
        <f t="shared" si="4"/>
        <v>-0.9129111722938704</v>
      </c>
      <c r="V25" s="103">
        <f t="shared" si="5"/>
        <v>451.773075</v>
      </c>
      <c r="W25" s="103">
        <f t="shared" si="6"/>
        <v>7.667811</v>
      </c>
      <c r="X25" s="103">
        <f t="shared" si="7"/>
        <v>0.493251</v>
      </c>
      <c r="Y25" s="103">
        <f t="shared" si="8"/>
        <v>455.942169</v>
      </c>
      <c r="Z25" s="237">
        <f t="shared" si="9"/>
        <v>3.9919680000000426</v>
      </c>
      <c r="AA25" s="78"/>
      <c r="AB25" s="77"/>
    </row>
    <row r="26" spans="1:28" s="58" customFormat="1" ht="15">
      <c r="A26" s="193" t="s">
        <v>281</v>
      </c>
      <c r="B26" s="164">
        <v>6655700</v>
      </c>
      <c r="C26" s="162">
        <v>1406000</v>
      </c>
      <c r="D26" s="170">
        <v>0.27</v>
      </c>
      <c r="E26" s="164">
        <v>214700</v>
      </c>
      <c r="F26" s="112">
        <v>184300</v>
      </c>
      <c r="G26" s="170">
        <v>6.06</v>
      </c>
      <c r="H26" s="164">
        <v>7600</v>
      </c>
      <c r="I26" s="112">
        <v>3800</v>
      </c>
      <c r="J26" s="170">
        <v>1</v>
      </c>
      <c r="K26" s="164">
        <v>6878000</v>
      </c>
      <c r="L26" s="112">
        <v>1594100</v>
      </c>
      <c r="M26" s="127">
        <v>0.3</v>
      </c>
      <c r="N26" s="112">
        <v>6845700</v>
      </c>
      <c r="O26" s="173">
        <f t="shared" si="0"/>
        <v>0.9953038674033149</v>
      </c>
      <c r="P26" s="108">
        <f>Volume!K26</f>
        <v>170.4</v>
      </c>
      <c r="Q26" s="69">
        <f>Volume!J26</f>
        <v>174.95</v>
      </c>
      <c r="R26" s="237">
        <f t="shared" si="1"/>
        <v>120.33061</v>
      </c>
      <c r="S26" s="103">
        <f t="shared" si="2"/>
        <v>119.7655215</v>
      </c>
      <c r="T26" s="109">
        <f t="shared" si="3"/>
        <v>5283900</v>
      </c>
      <c r="U26" s="103">
        <f t="shared" si="4"/>
        <v>30.16900395541172</v>
      </c>
      <c r="V26" s="103">
        <f t="shared" si="5"/>
        <v>116.4414715</v>
      </c>
      <c r="W26" s="103">
        <f t="shared" si="6"/>
        <v>3.7561765</v>
      </c>
      <c r="X26" s="103">
        <f t="shared" si="7"/>
        <v>0.132962</v>
      </c>
      <c r="Y26" s="103">
        <f t="shared" si="8"/>
        <v>90.037656</v>
      </c>
      <c r="Z26" s="237">
        <f t="shared" si="9"/>
        <v>30.292953999999995</v>
      </c>
      <c r="AA26" s="78"/>
      <c r="AB26" s="77"/>
    </row>
    <row r="27" spans="1:28" s="8" customFormat="1" ht="15">
      <c r="A27" s="193" t="s">
        <v>282</v>
      </c>
      <c r="B27" s="164">
        <v>8457600</v>
      </c>
      <c r="C27" s="162">
        <v>2395200</v>
      </c>
      <c r="D27" s="170">
        <v>0.4</v>
      </c>
      <c r="E27" s="164">
        <v>619200</v>
      </c>
      <c r="F27" s="112">
        <v>480000</v>
      </c>
      <c r="G27" s="170">
        <v>3.45</v>
      </c>
      <c r="H27" s="164">
        <v>33600</v>
      </c>
      <c r="I27" s="112">
        <v>33600</v>
      </c>
      <c r="J27" s="170">
        <v>0</v>
      </c>
      <c r="K27" s="164">
        <v>9110400</v>
      </c>
      <c r="L27" s="112">
        <v>2908800</v>
      </c>
      <c r="M27" s="127">
        <v>0.47</v>
      </c>
      <c r="N27" s="112">
        <v>9048000</v>
      </c>
      <c r="O27" s="173">
        <f t="shared" si="0"/>
        <v>0.9931506849315068</v>
      </c>
      <c r="P27" s="108">
        <f>Volume!K27</f>
        <v>70.55</v>
      </c>
      <c r="Q27" s="69">
        <f>Volume!J27</f>
        <v>76.9</v>
      </c>
      <c r="R27" s="237">
        <f t="shared" si="1"/>
        <v>70.058976</v>
      </c>
      <c r="S27" s="103">
        <f t="shared" si="2"/>
        <v>69.57912</v>
      </c>
      <c r="T27" s="109">
        <f t="shared" si="3"/>
        <v>6201600</v>
      </c>
      <c r="U27" s="103">
        <f t="shared" si="4"/>
        <v>46.90402476780186</v>
      </c>
      <c r="V27" s="103">
        <f t="shared" si="5"/>
        <v>65.038944</v>
      </c>
      <c r="W27" s="103">
        <f t="shared" si="6"/>
        <v>4.761648</v>
      </c>
      <c r="X27" s="103">
        <f t="shared" si="7"/>
        <v>0.258384</v>
      </c>
      <c r="Y27" s="103">
        <f t="shared" si="8"/>
        <v>43.752288</v>
      </c>
      <c r="Z27" s="237">
        <f t="shared" si="9"/>
        <v>26.306688</v>
      </c>
      <c r="AA27"/>
      <c r="AB27" s="77"/>
    </row>
    <row r="28" spans="1:28" s="8" customFormat="1" ht="15">
      <c r="A28" s="193" t="s">
        <v>76</v>
      </c>
      <c r="B28" s="164">
        <v>5852000</v>
      </c>
      <c r="C28" s="162">
        <v>109200</v>
      </c>
      <c r="D28" s="170">
        <v>0.02</v>
      </c>
      <c r="E28" s="164">
        <v>2800</v>
      </c>
      <c r="F28" s="112">
        <v>2800</v>
      </c>
      <c r="G28" s="170">
        <v>0</v>
      </c>
      <c r="H28" s="164">
        <v>0</v>
      </c>
      <c r="I28" s="112">
        <v>0</v>
      </c>
      <c r="J28" s="170">
        <v>0</v>
      </c>
      <c r="K28" s="164">
        <v>5854800</v>
      </c>
      <c r="L28" s="112">
        <v>112000</v>
      </c>
      <c r="M28" s="127">
        <v>0.02</v>
      </c>
      <c r="N28" s="112">
        <v>5854800</v>
      </c>
      <c r="O28" s="173">
        <f t="shared" si="0"/>
        <v>1</v>
      </c>
      <c r="P28" s="108">
        <f>Volume!K28</f>
        <v>272.45</v>
      </c>
      <c r="Q28" s="69">
        <f>Volume!J28</f>
        <v>272.3</v>
      </c>
      <c r="R28" s="237">
        <f t="shared" si="1"/>
        <v>159.426204</v>
      </c>
      <c r="S28" s="103">
        <f t="shared" si="2"/>
        <v>159.426204</v>
      </c>
      <c r="T28" s="109">
        <f t="shared" si="3"/>
        <v>5742800</v>
      </c>
      <c r="U28" s="103">
        <f t="shared" si="4"/>
        <v>1.9502681618722575</v>
      </c>
      <c r="V28" s="103">
        <f t="shared" si="5"/>
        <v>159.34996</v>
      </c>
      <c r="W28" s="103">
        <f t="shared" si="6"/>
        <v>0.076244</v>
      </c>
      <c r="X28" s="103">
        <f t="shared" si="7"/>
        <v>0</v>
      </c>
      <c r="Y28" s="103">
        <f t="shared" si="8"/>
        <v>156.462586</v>
      </c>
      <c r="Z28" s="237">
        <f t="shared" si="9"/>
        <v>2.963618000000025</v>
      </c>
      <c r="AA28"/>
      <c r="AB28" s="77"/>
    </row>
    <row r="29" spans="1:28" s="58" customFormat="1" ht="15">
      <c r="A29" s="193" t="s">
        <v>77</v>
      </c>
      <c r="B29" s="164">
        <v>3794300</v>
      </c>
      <c r="C29" s="162">
        <v>138700</v>
      </c>
      <c r="D29" s="170">
        <v>0.04</v>
      </c>
      <c r="E29" s="164">
        <v>57000</v>
      </c>
      <c r="F29" s="112">
        <v>20900</v>
      </c>
      <c r="G29" s="170">
        <v>0.58</v>
      </c>
      <c r="H29" s="164">
        <v>13300</v>
      </c>
      <c r="I29" s="112">
        <v>9500</v>
      </c>
      <c r="J29" s="170">
        <v>2.5</v>
      </c>
      <c r="K29" s="164">
        <v>3864600</v>
      </c>
      <c r="L29" s="112">
        <v>169100</v>
      </c>
      <c r="M29" s="127">
        <v>0.05</v>
      </c>
      <c r="N29" s="112">
        <v>3858900</v>
      </c>
      <c r="O29" s="173">
        <f t="shared" si="0"/>
        <v>0.9985250737463127</v>
      </c>
      <c r="P29" s="108">
        <f>Volume!K29</f>
        <v>209.15</v>
      </c>
      <c r="Q29" s="69">
        <f>Volume!J29</f>
        <v>211.7</v>
      </c>
      <c r="R29" s="237">
        <f t="shared" si="1"/>
        <v>81.813582</v>
      </c>
      <c r="S29" s="103">
        <f t="shared" si="2"/>
        <v>81.692913</v>
      </c>
      <c r="T29" s="109">
        <f t="shared" si="3"/>
        <v>3695500</v>
      </c>
      <c r="U29" s="103">
        <f t="shared" si="4"/>
        <v>4.5758354755784065</v>
      </c>
      <c r="V29" s="103">
        <f t="shared" si="5"/>
        <v>80.325331</v>
      </c>
      <c r="W29" s="103">
        <f t="shared" si="6"/>
        <v>1.20669</v>
      </c>
      <c r="X29" s="103">
        <f t="shared" si="7"/>
        <v>0.281561</v>
      </c>
      <c r="Y29" s="103">
        <f t="shared" si="8"/>
        <v>77.2913825</v>
      </c>
      <c r="Z29" s="237">
        <f t="shared" si="9"/>
        <v>4.522199499999999</v>
      </c>
      <c r="AA29"/>
      <c r="AB29" s="77"/>
    </row>
    <row r="30" spans="1:28" s="7" customFormat="1" ht="15">
      <c r="A30" s="193" t="s">
        <v>283</v>
      </c>
      <c r="B30" s="283">
        <v>1933050</v>
      </c>
      <c r="C30" s="163">
        <v>426300</v>
      </c>
      <c r="D30" s="171">
        <v>0.28</v>
      </c>
      <c r="E30" s="172">
        <v>6300</v>
      </c>
      <c r="F30" s="167">
        <v>6300</v>
      </c>
      <c r="G30" s="171">
        <v>0</v>
      </c>
      <c r="H30" s="165">
        <v>0</v>
      </c>
      <c r="I30" s="168">
        <v>0</v>
      </c>
      <c r="J30" s="171">
        <v>0</v>
      </c>
      <c r="K30" s="164">
        <v>1939350</v>
      </c>
      <c r="L30" s="112">
        <v>432600</v>
      </c>
      <c r="M30" s="352">
        <v>0.29</v>
      </c>
      <c r="N30" s="112">
        <v>1930950</v>
      </c>
      <c r="O30" s="173">
        <f t="shared" si="0"/>
        <v>0.9956686518678939</v>
      </c>
      <c r="P30" s="108">
        <f>Volume!K30</f>
        <v>173.8</v>
      </c>
      <c r="Q30" s="69">
        <f>Volume!J30</f>
        <v>183.75</v>
      </c>
      <c r="R30" s="237">
        <f t="shared" si="1"/>
        <v>35.63555625</v>
      </c>
      <c r="S30" s="103">
        <f t="shared" si="2"/>
        <v>35.48120625</v>
      </c>
      <c r="T30" s="109">
        <f t="shared" si="3"/>
        <v>1506750</v>
      </c>
      <c r="U30" s="103">
        <f t="shared" si="4"/>
        <v>28.710801393728225</v>
      </c>
      <c r="V30" s="103">
        <f t="shared" si="5"/>
        <v>35.51979375</v>
      </c>
      <c r="W30" s="103">
        <f t="shared" si="6"/>
        <v>0.1157625</v>
      </c>
      <c r="X30" s="103">
        <f t="shared" si="7"/>
        <v>0</v>
      </c>
      <c r="Y30" s="103">
        <f t="shared" si="8"/>
        <v>26.187315</v>
      </c>
      <c r="Z30" s="237">
        <f t="shared" si="9"/>
        <v>9.448241249999999</v>
      </c>
      <c r="AB30" s="77"/>
    </row>
    <row r="31" spans="1:28" s="7" customFormat="1" ht="15">
      <c r="A31" s="193" t="s">
        <v>34</v>
      </c>
      <c r="B31" s="283">
        <v>917125</v>
      </c>
      <c r="C31" s="163">
        <v>136125</v>
      </c>
      <c r="D31" s="171">
        <v>0.17</v>
      </c>
      <c r="E31" s="172">
        <v>825</v>
      </c>
      <c r="F31" s="167">
        <v>550</v>
      </c>
      <c r="G31" s="171">
        <v>2</v>
      </c>
      <c r="H31" s="165">
        <v>275</v>
      </c>
      <c r="I31" s="168">
        <v>275</v>
      </c>
      <c r="J31" s="171">
        <v>0</v>
      </c>
      <c r="K31" s="164">
        <v>918225</v>
      </c>
      <c r="L31" s="112">
        <v>136950</v>
      </c>
      <c r="M31" s="352">
        <v>0.18</v>
      </c>
      <c r="N31" s="112">
        <v>917400</v>
      </c>
      <c r="O31" s="173">
        <f t="shared" si="0"/>
        <v>0.9991015274034142</v>
      </c>
      <c r="P31" s="108">
        <f>Volume!K31</f>
        <v>1816.7</v>
      </c>
      <c r="Q31" s="69">
        <f>Volume!J31</f>
        <v>1889.9</v>
      </c>
      <c r="R31" s="237">
        <f t="shared" si="1"/>
        <v>173.53534275</v>
      </c>
      <c r="S31" s="103">
        <f t="shared" si="2"/>
        <v>173.379426</v>
      </c>
      <c r="T31" s="109">
        <f t="shared" si="3"/>
        <v>781275</v>
      </c>
      <c r="U31" s="103">
        <f t="shared" si="4"/>
        <v>17.529039070749736</v>
      </c>
      <c r="V31" s="103">
        <f t="shared" si="5"/>
        <v>173.32745375</v>
      </c>
      <c r="W31" s="103">
        <f t="shared" si="6"/>
        <v>0.15591675</v>
      </c>
      <c r="X31" s="103">
        <f t="shared" si="7"/>
        <v>0.05197225</v>
      </c>
      <c r="Y31" s="103">
        <f t="shared" si="8"/>
        <v>141.93422925</v>
      </c>
      <c r="Z31" s="237">
        <f t="shared" si="9"/>
        <v>31.601113500000025</v>
      </c>
      <c r="AB31" s="77"/>
    </row>
    <row r="32" spans="1:28" s="58" customFormat="1" ht="15">
      <c r="A32" s="193" t="s">
        <v>284</v>
      </c>
      <c r="B32" s="164">
        <v>491500</v>
      </c>
      <c r="C32" s="162">
        <v>49500</v>
      </c>
      <c r="D32" s="170">
        <v>0.11</v>
      </c>
      <c r="E32" s="164">
        <v>750</v>
      </c>
      <c r="F32" s="112">
        <v>500</v>
      </c>
      <c r="G32" s="170">
        <v>2</v>
      </c>
      <c r="H32" s="164">
        <v>0</v>
      </c>
      <c r="I32" s="112">
        <v>0</v>
      </c>
      <c r="J32" s="170">
        <v>0</v>
      </c>
      <c r="K32" s="164">
        <v>492250</v>
      </c>
      <c r="L32" s="112">
        <v>50000</v>
      </c>
      <c r="M32" s="127">
        <v>0.11</v>
      </c>
      <c r="N32" s="112">
        <v>492250</v>
      </c>
      <c r="O32" s="173">
        <f t="shared" si="0"/>
        <v>1</v>
      </c>
      <c r="P32" s="108">
        <f>Volume!K32</f>
        <v>1038.75</v>
      </c>
      <c r="Q32" s="69">
        <f>Volume!J32</f>
        <v>1068.15</v>
      </c>
      <c r="R32" s="237">
        <f t="shared" si="1"/>
        <v>52.57968375000001</v>
      </c>
      <c r="S32" s="103">
        <f t="shared" si="2"/>
        <v>52.57968375000001</v>
      </c>
      <c r="T32" s="109">
        <f t="shared" si="3"/>
        <v>442250</v>
      </c>
      <c r="U32" s="103">
        <f t="shared" si="4"/>
        <v>11.305822498586773</v>
      </c>
      <c r="V32" s="103">
        <f t="shared" si="5"/>
        <v>52.499572500000006</v>
      </c>
      <c r="W32" s="103">
        <f t="shared" si="6"/>
        <v>0.08011125000000001</v>
      </c>
      <c r="X32" s="103">
        <f t="shared" si="7"/>
        <v>0</v>
      </c>
      <c r="Y32" s="103">
        <f t="shared" si="8"/>
        <v>45.93871875</v>
      </c>
      <c r="Z32" s="237">
        <f t="shared" si="9"/>
        <v>6.6409650000000084</v>
      </c>
      <c r="AA32" s="78"/>
      <c r="AB32" s="77"/>
    </row>
    <row r="33" spans="1:28" s="58" customFormat="1" ht="15">
      <c r="A33" s="193" t="s">
        <v>137</v>
      </c>
      <c r="B33" s="164">
        <v>7503000</v>
      </c>
      <c r="C33" s="162">
        <v>-190000</v>
      </c>
      <c r="D33" s="170">
        <v>-0.02</v>
      </c>
      <c r="E33" s="164">
        <v>21000</v>
      </c>
      <c r="F33" s="112">
        <v>12000</v>
      </c>
      <c r="G33" s="170">
        <v>1.33</v>
      </c>
      <c r="H33" s="164">
        <v>2000</v>
      </c>
      <c r="I33" s="112">
        <v>2000</v>
      </c>
      <c r="J33" s="170">
        <v>0</v>
      </c>
      <c r="K33" s="164">
        <v>7526000</v>
      </c>
      <c r="L33" s="112">
        <v>-176000</v>
      </c>
      <c r="M33" s="127">
        <v>-0.02</v>
      </c>
      <c r="N33" s="112">
        <v>7522000</v>
      </c>
      <c r="O33" s="173">
        <f t="shared" si="0"/>
        <v>0.9994685091682168</v>
      </c>
      <c r="P33" s="108">
        <f>Volume!K33</f>
        <v>319.8</v>
      </c>
      <c r="Q33" s="69">
        <f>Volume!J33</f>
        <v>335.55</v>
      </c>
      <c r="R33" s="237">
        <f t="shared" si="1"/>
        <v>252.53493</v>
      </c>
      <c r="S33" s="103">
        <f t="shared" si="2"/>
        <v>252.40071</v>
      </c>
      <c r="T33" s="109">
        <f t="shared" si="3"/>
        <v>7702000</v>
      </c>
      <c r="U33" s="103">
        <f t="shared" si="4"/>
        <v>-2.2851207478576994</v>
      </c>
      <c r="V33" s="103">
        <f t="shared" si="5"/>
        <v>251.763165</v>
      </c>
      <c r="W33" s="103">
        <f t="shared" si="6"/>
        <v>0.704655</v>
      </c>
      <c r="X33" s="103">
        <f t="shared" si="7"/>
        <v>0.06711</v>
      </c>
      <c r="Y33" s="103">
        <f t="shared" si="8"/>
        <v>246.30996</v>
      </c>
      <c r="Z33" s="237">
        <f t="shared" si="9"/>
        <v>6.224970000000013</v>
      </c>
      <c r="AA33" s="78"/>
      <c r="AB33" s="77"/>
    </row>
    <row r="34" spans="1:28" s="7" customFormat="1" ht="15">
      <c r="A34" s="193" t="s">
        <v>232</v>
      </c>
      <c r="B34" s="164">
        <v>7131500</v>
      </c>
      <c r="C34" s="162">
        <v>7000</v>
      </c>
      <c r="D34" s="170">
        <v>0</v>
      </c>
      <c r="E34" s="164">
        <v>38500</v>
      </c>
      <c r="F34" s="112">
        <v>24000</v>
      </c>
      <c r="G34" s="170">
        <v>1.66</v>
      </c>
      <c r="H34" s="164">
        <v>5000</v>
      </c>
      <c r="I34" s="112">
        <v>3500</v>
      </c>
      <c r="J34" s="170">
        <v>2.33</v>
      </c>
      <c r="K34" s="164">
        <v>7175000</v>
      </c>
      <c r="L34" s="112">
        <v>34500</v>
      </c>
      <c r="M34" s="127">
        <v>0</v>
      </c>
      <c r="N34" s="112">
        <v>7166500</v>
      </c>
      <c r="O34" s="173">
        <f t="shared" si="0"/>
        <v>0.998815331010453</v>
      </c>
      <c r="P34" s="108">
        <f>Volume!K34</f>
        <v>832.2</v>
      </c>
      <c r="Q34" s="69">
        <f>Volume!J34</f>
        <v>841.3</v>
      </c>
      <c r="R34" s="237">
        <f t="shared" si="1"/>
        <v>603.63275</v>
      </c>
      <c r="S34" s="103">
        <f t="shared" si="2"/>
        <v>602.917645</v>
      </c>
      <c r="T34" s="109">
        <f t="shared" si="3"/>
        <v>7140500</v>
      </c>
      <c r="U34" s="103">
        <f t="shared" si="4"/>
        <v>0.48315944261606325</v>
      </c>
      <c r="V34" s="103">
        <f t="shared" si="5"/>
        <v>599.973095</v>
      </c>
      <c r="W34" s="103">
        <f t="shared" si="6"/>
        <v>3.239005</v>
      </c>
      <c r="X34" s="103">
        <f t="shared" si="7"/>
        <v>0.42065</v>
      </c>
      <c r="Y34" s="103">
        <f t="shared" si="8"/>
        <v>594.23241</v>
      </c>
      <c r="Z34" s="237">
        <f t="shared" si="9"/>
        <v>9.400340000000028</v>
      </c>
      <c r="AB34" s="77"/>
    </row>
    <row r="35" spans="1:28" s="7" customFormat="1" ht="15">
      <c r="A35" s="193" t="s">
        <v>1</v>
      </c>
      <c r="B35" s="283">
        <v>2501400</v>
      </c>
      <c r="C35" s="163">
        <v>61200</v>
      </c>
      <c r="D35" s="171">
        <v>0.03</v>
      </c>
      <c r="E35" s="172">
        <v>11400</v>
      </c>
      <c r="F35" s="167">
        <v>2700</v>
      </c>
      <c r="G35" s="171">
        <v>0.31</v>
      </c>
      <c r="H35" s="165">
        <v>600</v>
      </c>
      <c r="I35" s="168">
        <v>0</v>
      </c>
      <c r="J35" s="171">
        <v>0</v>
      </c>
      <c r="K35" s="164">
        <v>2513400</v>
      </c>
      <c r="L35" s="112">
        <v>63900</v>
      </c>
      <c r="M35" s="352">
        <v>0.03</v>
      </c>
      <c r="N35" s="112">
        <v>2507100</v>
      </c>
      <c r="O35" s="173">
        <f t="shared" si="0"/>
        <v>0.9974934351873955</v>
      </c>
      <c r="P35" s="108">
        <f>Volume!K35</f>
        <v>2767.8</v>
      </c>
      <c r="Q35" s="69">
        <f>Volume!J35</f>
        <v>1418.75</v>
      </c>
      <c r="R35" s="237">
        <f t="shared" si="1"/>
        <v>356.588625</v>
      </c>
      <c r="S35" s="103">
        <f t="shared" si="2"/>
        <v>355.6948125</v>
      </c>
      <c r="T35" s="109">
        <f t="shared" si="3"/>
        <v>2449500</v>
      </c>
      <c r="U35" s="103">
        <f t="shared" si="4"/>
        <v>2.608695652173913</v>
      </c>
      <c r="V35" s="103">
        <f t="shared" si="5"/>
        <v>354.886125</v>
      </c>
      <c r="W35" s="103">
        <f t="shared" si="6"/>
        <v>1.617375</v>
      </c>
      <c r="X35" s="103">
        <f t="shared" si="7"/>
        <v>0.085125</v>
      </c>
      <c r="Y35" s="103">
        <f t="shared" si="8"/>
        <v>677.97261</v>
      </c>
      <c r="Z35" s="237">
        <f t="shared" si="9"/>
        <v>-321.38398500000005</v>
      </c>
      <c r="AB35" s="77"/>
    </row>
    <row r="36" spans="1:28" s="7" customFormat="1" ht="15">
      <c r="A36" s="193" t="s">
        <v>158</v>
      </c>
      <c r="B36" s="283">
        <v>2249600</v>
      </c>
      <c r="C36" s="163">
        <v>271700</v>
      </c>
      <c r="D36" s="171">
        <v>0.14</v>
      </c>
      <c r="E36" s="172">
        <v>43700</v>
      </c>
      <c r="F36" s="167">
        <v>5700</v>
      </c>
      <c r="G36" s="171">
        <v>0.15</v>
      </c>
      <c r="H36" s="165">
        <v>0</v>
      </c>
      <c r="I36" s="168">
        <v>0</v>
      </c>
      <c r="J36" s="171">
        <v>0</v>
      </c>
      <c r="K36" s="164">
        <v>2293300</v>
      </c>
      <c r="L36" s="112">
        <v>277400</v>
      </c>
      <c r="M36" s="352">
        <v>0.14</v>
      </c>
      <c r="N36" s="112">
        <v>2293300</v>
      </c>
      <c r="O36" s="173">
        <f t="shared" si="0"/>
        <v>1</v>
      </c>
      <c r="P36" s="108">
        <f>Volume!K36</f>
        <v>116.05</v>
      </c>
      <c r="Q36" s="69">
        <f>Volume!J36</f>
        <v>117.1</v>
      </c>
      <c r="R36" s="237">
        <f t="shared" si="1"/>
        <v>26.854543</v>
      </c>
      <c r="S36" s="103">
        <f t="shared" si="2"/>
        <v>26.854543</v>
      </c>
      <c r="T36" s="109">
        <f t="shared" si="3"/>
        <v>2015900</v>
      </c>
      <c r="U36" s="103">
        <f t="shared" si="4"/>
        <v>13.760603204524033</v>
      </c>
      <c r="V36" s="103">
        <f t="shared" si="5"/>
        <v>26.342816</v>
      </c>
      <c r="W36" s="103">
        <f t="shared" si="6"/>
        <v>0.511727</v>
      </c>
      <c r="X36" s="103">
        <f t="shared" si="7"/>
        <v>0</v>
      </c>
      <c r="Y36" s="103">
        <f t="shared" si="8"/>
        <v>23.3945195</v>
      </c>
      <c r="Z36" s="237">
        <f t="shared" si="9"/>
        <v>3.4600234999999984</v>
      </c>
      <c r="AB36" s="77"/>
    </row>
    <row r="37" spans="1:28" s="7" customFormat="1" ht="15">
      <c r="A37" s="193" t="s">
        <v>414</v>
      </c>
      <c r="B37" s="283">
        <v>13295700</v>
      </c>
      <c r="C37" s="163">
        <v>1994850</v>
      </c>
      <c r="D37" s="171">
        <v>0.18</v>
      </c>
      <c r="E37" s="172">
        <v>123750</v>
      </c>
      <c r="F37" s="167">
        <v>79200</v>
      </c>
      <c r="G37" s="171">
        <v>1.78</v>
      </c>
      <c r="H37" s="165">
        <v>0</v>
      </c>
      <c r="I37" s="168">
        <v>0</v>
      </c>
      <c r="J37" s="171">
        <v>0</v>
      </c>
      <c r="K37" s="164">
        <v>13419450</v>
      </c>
      <c r="L37" s="112">
        <v>2074050</v>
      </c>
      <c r="M37" s="352">
        <v>0.18</v>
      </c>
      <c r="N37" s="112">
        <v>13404600</v>
      </c>
      <c r="O37" s="173">
        <f t="shared" si="0"/>
        <v>0.99889339727038</v>
      </c>
      <c r="P37" s="108">
        <f>Volume!K37</f>
        <v>41.55</v>
      </c>
      <c r="Q37" s="69">
        <f>Volume!J37</f>
        <v>42.1</v>
      </c>
      <c r="R37" s="237">
        <f t="shared" si="1"/>
        <v>56.4958845</v>
      </c>
      <c r="S37" s="103">
        <f t="shared" si="2"/>
        <v>56.433366</v>
      </c>
      <c r="T37" s="109">
        <f t="shared" si="3"/>
        <v>11345400</v>
      </c>
      <c r="U37" s="103">
        <f t="shared" si="4"/>
        <v>18.280977312390924</v>
      </c>
      <c r="V37" s="103">
        <f t="shared" si="5"/>
        <v>55.974897</v>
      </c>
      <c r="W37" s="103">
        <f t="shared" si="6"/>
        <v>0.5209875</v>
      </c>
      <c r="X37" s="103">
        <f t="shared" si="7"/>
        <v>0</v>
      </c>
      <c r="Y37" s="103">
        <f t="shared" si="8"/>
        <v>47.140136999999996</v>
      </c>
      <c r="Z37" s="237">
        <f t="shared" si="9"/>
        <v>9.355747500000007</v>
      </c>
      <c r="AB37" s="77"/>
    </row>
    <row r="38" spans="1:28" s="7" customFormat="1" ht="15">
      <c r="A38" s="193" t="s">
        <v>415</v>
      </c>
      <c r="B38" s="283">
        <v>729300</v>
      </c>
      <c r="C38" s="163">
        <v>11900</v>
      </c>
      <c r="D38" s="171">
        <v>0.02</v>
      </c>
      <c r="E38" s="172">
        <v>0</v>
      </c>
      <c r="F38" s="167">
        <v>0</v>
      </c>
      <c r="G38" s="171">
        <v>0</v>
      </c>
      <c r="H38" s="165">
        <v>0</v>
      </c>
      <c r="I38" s="168">
        <v>0</v>
      </c>
      <c r="J38" s="171">
        <v>0</v>
      </c>
      <c r="K38" s="164">
        <v>729300</v>
      </c>
      <c r="L38" s="112">
        <v>11900</v>
      </c>
      <c r="M38" s="352">
        <v>0.02</v>
      </c>
      <c r="N38" s="112">
        <v>729300</v>
      </c>
      <c r="O38" s="173">
        <f t="shared" si="0"/>
        <v>1</v>
      </c>
      <c r="P38" s="108">
        <f>Volume!K38</f>
        <v>250.35</v>
      </c>
      <c r="Q38" s="69">
        <f>Volume!J38</f>
        <v>246.4</v>
      </c>
      <c r="R38" s="237">
        <f t="shared" si="1"/>
        <v>17.969952</v>
      </c>
      <c r="S38" s="103">
        <f t="shared" si="2"/>
        <v>17.969952</v>
      </c>
      <c r="T38" s="109">
        <f t="shared" si="3"/>
        <v>717400</v>
      </c>
      <c r="U38" s="103">
        <f t="shared" si="4"/>
        <v>1.6587677725118484</v>
      </c>
      <c r="V38" s="103">
        <f t="shared" si="5"/>
        <v>17.969952</v>
      </c>
      <c r="W38" s="103">
        <f t="shared" si="6"/>
        <v>0</v>
      </c>
      <c r="X38" s="103">
        <f t="shared" si="7"/>
        <v>0</v>
      </c>
      <c r="Y38" s="103">
        <f t="shared" si="8"/>
        <v>17.960109</v>
      </c>
      <c r="Z38" s="237">
        <f t="shared" si="9"/>
        <v>0.009843000000000046</v>
      </c>
      <c r="AB38" s="77"/>
    </row>
    <row r="39" spans="1:28" s="58" customFormat="1" ht="15">
      <c r="A39" s="193" t="s">
        <v>285</v>
      </c>
      <c r="B39" s="164">
        <v>566700</v>
      </c>
      <c r="C39" s="162">
        <v>6300</v>
      </c>
      <c r="D39" s="170">
        <v>0.01</v>
      </c>
      <c r="E39" s="164">
        <v>0</v>
      </c>
      <c r="F39" s="112">
        <v>0</v>
      </c>
      <c r="G39" s="170">
        <v>0</v>
      </c>
      <c r="H39" s="164">
        <v>0</v>
      </c>
      <c r="I39" s="112">
        <v>0</v>
      </c>
      <c r="J39" s="170">
        <v>0</v>
      </c>
      <c r="K39" s="164">
        <v>566700</v>
      </c>
      <c r="L39" s="112">
        <v>6300</v>
      </c>
      <c r="M39" s="127">
        <v>0.01</v>
      </c>
      <c r="N39" s="112">
        <v>565800</v>
      </c>
      <c r="O39" s="173">
        <f t="shared" si="0"/>
        <v>0.9984118581259925</v>
      </c>
      <c r="P39" s="108">
        <f>Volume!K39</f>
        <v>564.45</v>
      </c>
      <c r="Q39" s="69">
        <f>Volume!J39</f>
        <v>560.7</v>
      </c>
      <c r="R39" s="237">
        <f t="shared" si="1"/>
        <v>31.774869</v>
      </c>
      <c r="S39" s="103">
        <f t="shared" si="2"/>
        <v>31.724406</v>
      </c>
      <c r="T39" s="109">
        <f t="shared" si="3"/>
        <v>560400</v>
      </c>
      <c r="U39" s="103">
        <f t="shared" si="4"/>
        <v>1.1241970021413277</v>
      </c>
      <c r="V39" s="103">
        <f t="shared" si="5"/>
        <v>31.774869</v>
      </c>
      <c r="W39" s="103">
        <f t="shared" si="6"/>
        <v>0</v>
      </c>
      <c r="X39" s="103">
        <f t="shared" si="7"/>
        <v>0</v>
      </c>
      <c r="Y39" s="103">
        <f t="shared" si="8"/>
        <v>31.631778</v>
      </c>
      <c r="Z39" s="237">
        <f t="shared" si="9"/>
        <v>0.1430909999999983</v>
      </c>
      <c r="AA39" s="78"/>
      <c r="AB39" s="77"/>
    </row>
    <row r="40" spans="1:28" s="7" customFormat="1" ht="15">
      <c r="A40" s="193" t="s">
        <v>159</v>
      </c>
      <c r="B40" s="164">
        <v>2164500</v>
      </c>
      <c r="C40" s="162">
        <v>148500</v>
      </c>
      <c r="D40" s="170">
        <v>0.07</v>
      </c>
      <c r="E40" s="164">
        <v>40500</v>
      </c>
      <c r="F40" s="112">
        <v>18000</v>
      </c>
      <c r="G40" s="170">
        <v>0.8</v>
      </c>
      <c r="H40" s="164">
        <v>0</v>
      </c>
      <c r="I40" s="112">
        <v>0</v>
      </c>
      <c r="J40" s="170">
        <v>0</v>
      </c>
      <c r="K40" s="164">
        <v>2205000</v>
      </c>
      <c r="L40" s="112">
        <v>166500</v>
      </c>
      <c r="M40" s="127">
        <v>0.08</v>
      </c>
      <c r="N40" s="112">
        <v>2196000</v>
      </c>
      <c r="O40" s="173">
        <f t="shared" si="0"/>
        <v>0.9959183673469387</v>
      </c>
      <c r="P40" s="108">
        <f>Volume!K40</f>
        <v>50.5</v>
      </c>
      <c r="Q40" s="69">
        <f>Volume!J40</f>
        <v>50.5</v>
      </c>
      <c r="R40" s="237">
        <f t="shared" si="1"/>
        <v>11.13525</v>
      </c>
      <c r="S40" s="103">
        <f t="shared" si="2"/>
        <v>11.0898</v>
      </c>
      <c r="T40" s="109">
        <f t="shared" si="3"/>
        <v>2038500</v>
      </c>
      <c r="U40" s="103">
        <f t="shared" si="4"/>
        <v>8.167770419426049</v>
      </c>
      <c r="V40" s="103">
        <f t="shared" si="5"/>
        <v>10.930725</v>
      </c>
      <c r="W40" s="103">
        <f t="shared" si="6"/>
        <v>0.204525</v>
      </c>
      <c r="X40" s="103">
        <f t="shared" si="7"/>
        <v>0</v>
      </c>
      <c r="Y40" s="103">
        <f t="shared" si="8"/>
        <v>10.294425</v>
      </c>
      <c r="Z40" s="237">
        <f t="shared" si="9"/>
        <v>0.8408249999999988</v>
      </c>
      <c r="AB40" s="77"/>
    </row>
    <row r="41" spans="1:28" s="7" customFormat="1" ht="15">
      <c r="A41" s="193" t="s">
        <v>2</v>
      </c>
      <c r="B41" s="283">
        <v>2154900</v>
      </c>
      <c r="C41" s="163">
        <v>20900</v>
      </c>
      <c r="D41" s="171">
        <v>0.01</v>
      </c>
      <c r="E41" s="172">
        <v>1100</v>
      </c>
      <c r="F41" s="167">
        <v>1100</v>
      </c>
      <c r="G41" s="171">
        <v>0</v>
      </c>
      <c r="H41" s="165">
        <v>0</v>
      </c>
      <c r="I41" s="168">
        <v>0</v>
      </c>
      <c r="J41" s="171">
        <v>0</v>
      </c>
      <c r="K41" s="164">
        <v>2156000</v>
      </c>
      <c r="L41" s="112">
        <v>22000</v>
      </c>
      <c r="M41" s="352">
        <v>0.01</v>
      </c>
      <c r="N41" s="112">
        <v>2156000</v>
      </c>
      <c r="O41" s="173">
        <f t="shared" si="0"/>
        <v>1</v>
      </c>
      <c r="P41" s="108">
        <f>Volume!K41</f>
        <v>353.1</v>
      </c>
      <c r="Q41" s="69">
        <f>Volume!J41</f>
        <v>360.95</v>
      </c>
      <c r="R41" s="237">
        <f t="shared" si="1"/>
        <v>77.82082</v>
      </c>
      <c r="S41" s="103">
        <f t="shared" si="2"/>
        <v>77.82082</v>
      </c>
      <c r="T41" s="109">
        <f t="shared" si="3"/>
        <v>2134000</v>
      </c>
      <c r="U41" s="103">
        <f t="shared" si="4"/>
        <v>1.0309278350515463</v>
      </c>
      <c r="V41" s="103">
        <f t="shared" si="5"/>
        <v>77.7811155</v>
      </c>
      <c r="W41" s="103">
        <f t="shared" si="6"/>
        <v>0.0397045</v>
      </c>
      <c r="X41" s="103">
        <f t="shared" si="7"/>
        <v>0</v>
      </c>
      <c r="Y41" s="103">
        <f t="shared" si="8"/>
        <v>75.35154</v>
      </c>
      <c r="Z41" s="237">
        <f t="shared" si="9"/>
        <v>2.4692799999999977</v>
      </c>
      <c r="AB41" s="77"/>
    </row>
    <row r="42" spans="1:28" s="7" customFormat="1" ht="15">
      <c r="A42" s="193" t="s">
        <v>416</v>
      </c>
      <c r="B42" s="283">
        <v>5576350</v>
      </c>
      <c r="C42" s="163">
        <v>263350</v>
      </c>
      <c r="D42" s="171">
        <v>0.05</v>
      </c>
      <c r="E42" s="172">
        <v>0</v>
      </c>
      <c r="F42" s="167">
        <v>0</v>
      </c>
      <c r="G42" s="171">
        <v>0</v>
      </c>
      <c r="H42" s="165">
        <v>0</v>
      </c>
      <c r="I42" s="168">
        <v>0</v>
      </c>
      <c r="J42" s="171">
        <v>0</v>
      </c>
      <c r="K42" s="164">
        <v>5576350</v>
      </c>
      <c r="L42" s="112">
        <v>263350</v>
      </c>
      <c r="M42" s="352">
        <v>0.05</v>
      </c>
      <c r="N42" s="112">
        <v>5574050</v>
      </c>
      <c r="O42" s="173">
        <f t="shared" si="0"/>
        <v>0.9995875438234687</v>
      </c>
      <c r="P42" s="108">
        <f>Volume!K42</f>
        <v>229.45</v>
      </c>
      <c r="Q42" s="69">
        <f>Volume!J42</f>
        <v>231.35</v>
      </c>
      <c r="R42" s="237">
        <f t="shared" si="1"/>
        <v>129.00885725</v>
      </c>
      <c r="S42" s="103">
        <f t="shared" si="2"/>
        <v>128.95564675</v>
      </c>
      <c r="T42" s="109">
        <f t="shared" si="3"/>
        <v>5313000</v>
      </c>
      <c r="U42" s="103">
        <f t="shared" si="4"/>
        <v>4.956709956709957</v>
      </c>
      <c r="V42" s="103">
        <f t="shared" si="5"/>
        <v>129.00885725</v>
      </c>
      <c r="W42" s="103">
        <f t="shared" si="6"/>
        <v>0</v>
      </c>
      <c r="X42" s="103">
        <f t="shared" si="7"/>
        <v>0</v>
      </c>
      <c r="Y42" s="103">
        <f t="shared" si="8"/>
        <v>121.906785</v>
      </c>
      <c r="Z42" s="237">
        <f t="shared" si="9"/>
        <v>7.102072250000006</v>
      </c>
      <c r="AB42" s="77"/>
    </row>
    <row r="43" spans="1:28" s="7" customFormat="1" ht="15">
      <c r="A43" s="193" t="s">
        <v>391</v>
      </c>
      <c r="B43" s="283">
        <v>11822500</v>
      </c>
      <c r="C43" s="163">
        <v>512500</v>
      </c>
      <c r="D43" s="171">
        <v>0.05</v>
      </c>
      <c r="E43" s="172">
        <v>300000</v>
      </c>
      <c r="F43" s="167">
        <v>112500</v>
      </c>
      <c r="G43" s="171">
        <v>0.6</v>
      </c>
      <c r="H43" s="165">
        <v>25000</v>
      </c>
      <c r="I43" s="168">
        <v>17500</v>
      </c>
      <c r="J43" s="171">
        <v>2.33</v>
      </c>
      <c r="K43" s="164">
        <v>12147500</v>
      </c>
      <c r="L43" s="112">
        <v>642500</v>
      </c>
      <c r="M43" s="352">
        <v>0.06</v>
      </c>
      <c r="N43" s="112">
        <v>12142500</v>
      </c>
      <c r="O43" s="173">
        <f t="shared" si="0"/>
        <v>0.9995883926733896</v>
      </c>
      <c r="P43" s="108">
        <f>Volume!K43</f>
        <v>146.45</v>
      </c>
      <c r="Q43" s="69">
        <f>Volume!J43</f>
        <v>143.05</v>
      </c>
      <c r="R43" s="237">
        <f t="shared" si="1"/>
        <v>173.7699875</v>
      </c>
      <c r="S43" s="103">
        <f t="shared" si="2"/>
        <v>173.69846250000003</v>
      </c>
      <c r="T43" s="109">
        <f t="shared" si="3"/>
        <v>11505000</v>
      </c>
      <c r="U43" s="103">
        <f t="shared" si="4"/>
        <v>5.584528465884398</v>
      </c>
      <c r="V43" s="103">
        <f t="shared" si="5"/>
        <v>169.12086250000002</v>
      </c>
      <c r="W43" s="103">
        <f t="shared" si="6"/>
        <v>4.2915</v>
      </c>
      <c r="X43" s="103">
        <f t="shared" si="7"/>
        <v>0.357625</v>
      </c>
      <c r="Y43" s="103">
        <f t="shared" si="8"/>
        <v>168.49072499999997</v>
      </c>
      <c r="Z43" s="237">
        <f t="shared" si="9"/>
        <v>5.279262500000044</v>
      </c>
      <c r="AB43" s="77"/>
    </row>
    <row r="44" spans="1:28" s="7" customFormat="1" ht="15">
      <c r="A44" s="193" t="s">
        <v>78</v>
      </c>
      <c r="B44" s="164">
        <v>1452800</v>
      </c>
      <c r="C44" s="162">
        <v>94400</v>
      </c>
      <c r="D44" s="170">
        <v>0.07</v>
      </c>
      <c r="E44" s="164">
        <v>0</v>
      </c>
      <c r="F44" s="112">
        <v>0</v>
      </c>
      <c r="G44" s="170">
        <v>0</v>
      </c>
      <c r="H44" s="164">
        <v>0</v>
      </c>
      <c r="I44" s="112">
        <v>0</v>
      </c>
      <c r="J44" s="170">
        <v>0</v>
      </c>
      <c r="K44" s="164">
        <v>1452800</v>
      </c>
      <c r="L44" s="112">
        <v>94400</v>
      </c>
      <c r="M44" s="127">
        <v>0.07</v>
      </c>
      <c r="N44" s="112">
        <v>1401600</v>
      </c>
      <c r="O44" s="173">
        <f t="shared" si="0"/>
        <v>0.9647577092511013</v>
      </c>
      <c r="P44" s="108">
        <f>Volume!K44</f>
        <v>259.45</v>
      </c>
      <c r="Q44" s="69">
        <f>Volume!J44</f>
        <v>255.65</v>
      </c>
      <c r="R44" s="237">
        <f t="shared" si="1"/>
        <v>37.140832</v>
      </c>
      <c r="S44" s="103">
        <f t="shared" si="2"/>
        <v>35.831904</v>
      </c>
      <c r="T44" s="109">
        <f t="shared" si="3"/>
        <v>1358400</v>
      </c>
      <c r="U44" s="103">
        <f t="shared" si="4"/>
        <v>6.9493521790341575</v>
      </c>
      <c r="V44" s="103">
        <f t="shared" si="5"/>
        <v>37.140832</v>
      </c>
      <c r="W44" s="103">
        <f t="shared" si="6"/>
        <v>0</v>
      </c>
      <c r="X44" s="103">
        <f t="shared" si="7"/>
        <v>0</v>
      </c>
      <c r="Y44" s="103">
        <f t="shared" si="8"/>
        <v>35.243688</v>
      </c>
      <c r="Z44" s="237">
        <f t="shared" si="9"/>
        <v>1.8971440000000044</v>
      </c>
      <c r="AB44" s="77"/>
    </row>
    <row r="45" spans="1:28" s="7" customFormat="1" ht="15">
      <c r="A45" s="193" t="s">
        <v>138</v>
      </c>
      <c r="B45" s="164">
        <v>5658875</v>
      </c>
      <c r="C45" s="162">
        <v>204850</v>
      </c>
      <c r="D45" s="170">
        <v>0.04</v>
      </c>
      <c r="E45" s="164">
        <v>20400</v>
      </c>
      <c r="F45" s="112">
        <v>12325</v>
      </c>
      <c r="G45" s="170">
        <v>1.53</v>
      </c>
      <c r="H45" s="164">
        <v>850</v>
      </c>
      <c r="I45" s="112">
        <v>850</v>
      </c>
      <c r="J45" s="170">
        <v>0</v>
      </c>
      <c r="K45" s="164">
        <v>5680125</v>
      </c>
      <c r="L45" s="112">
        <v>218025</v>
      </c>
      <c r="M45" s="127">
        <v>0.04</v>
      </c>
      <c r="N45" s="112">
        <v>5678850</v>
      </c>
      <c r="O45" s="173">
        <f t="shared" si="0"/>
        <v>0.9997755331088665</v>
      </c>
      <c r="P45" s="108">
        <f>Volume!K45</f>
        <v>605.55</v>
      </c>
      <c r="Q45" s="69">
        <f>Volume!J45</f>
        <v>612.8</v>
      </c>
      <c r="R45" s="237">
        <f t="shared" si="1"/>
        <v>348.07805999999994</v>
      </c>
      <c r="S45" s="103">
        <f t="shared" si="2"/>
        <v>347.99992799999995</v>
      </c>
      <c r="T45" s="109">
        <f t="shared" si="3"/>
        <v>5462100</v>
      </c>
      <c r="U45" s="103">
        <f t="shared" si="4"/>
        <v>3.9915966386554618</v>
      </c>
      <c r="V45" s="103">
        <f t="shared" si="5"/>
        <v>346.77585999999997</v>
      </c>
      <c r="W45" s="103">
        <f t="shared" si="6"/>
        <v>1.250112</v>
      </c>
      <c r="X45" s="103">
        <f t="shared" si="7"/>
        <v>0.052087999999999995</v>
      </c>
      <c r="Y45" s="103">
        <f t="shared" si="8"/>
        <v>330.75746549999997</v>
      </c>
      <c r="Z45" s="237">
        <f t="shared" si="9"/>
        <v>17.32059449999997</v>
      </c>
      <c r="AB45" s="77"/>
    </row>
    <row r="46" spans="1:28" s="7" customFormat="1" ht="15">
      <c r="A46" s="193" t="s">
        <v>160</v>
      </c>
      <c r="B46" s="283">
        <v>1983850</v>
      </c>
      <c r="C46" s="163">
        <v>-17050</v>
      </c>
      <c r="D46" s="171">
        <v>-0.01</v>
      </c>
      <c r="E46" s="172">
        <v>4950</v>
      </c>
      <c r="F46" s="167">
        <v>4950</v>
      </c>
      <c r="G46" s="171">
        <v>0</v>
      </c>
      <c r="H46" s="165">
        <v>0</v>
      </c>
      <c r="I46" s="168">
        <v>0</v>
      </c>
      <c r="J46" s="171">
        <v>0</v>
      </c>
      <c r="K46" s="164">
        <v>1988800</v>
      </c>
      <c r="L46" s="112">
        <v>-12100</v>
      </c>
      <c r="M46" s="352">
        <v>-0.01</v>
      </c>
      <c r="N46" s="112">
        <v>1988800</v>
      </c>
      <c r="O46" s="173">
        <f t="shared" si="0"/>
        <v>1</v>
      </c>
      <c r="P46" s="108">
        <f>Volume!K46</f>
        <v>361.8</v>
      </c>
      <c r="Q46" s="69">
        <f>Volume!J46</f>
        <v>363.55</v>
      </c>
      <c r="R46" s="237">
        <f t="shared" si="1"/>
        <v>72.302824</v>
      </c>
      <c r="S46" s="103">
        <f t="shared" si="2"/>
        <v>72.302824</v>
      </c>
      <c r="T46" s="109">
        <f t="shared" si="3"/>
        <v>2000900</v>
      </c>
      <c r="U46" s="103">
        <f t="shared" si="4"/>
        <v>-0.6047278724573941</v>
      </c>
      <c r="V46" s="103">
        <f t="shared" si="5"/>
        <v>72.12286675</v>
      </c>
      <c r="W46" s="103">
        <f t="shared" si="6"/>
        <v>0.17995725</v>
      </c>
      <c r="X46" s="103">
        <f t="shared" si="7"/>
        <v>0</v>
      </c>
      <c r="Y46" s="103">
        <f t="shared" si="8"/>
        <v>72.392562</v>
      </c>
      <c r="Z46" s="237">
        <f t="shared" si="9"/>
        <v>-0.08973799999999699</v>
      </c>
      <c r="AB46" s="77"/>
    </row>
    <row r="47" spans="1:28" s="58" customFormat="1" ht="15">
      <c r="A47" s="193" t="s">
        <v>161</v>
      </c>
      <c r="B47" s="164">
        <v>7362300</v>
      </c>
      <c r="C47" s="162">
        <v>331200</v>
      </c>
      <c r="D47" s="170">
        <v>0.05</v>
      </c>
      <c r="E47" s="164">
        <v>614100</v>
      </c>
      <c r="F47" s="112">
        <v>331200</v>
      </c>
      <c r="G47" s="170">
        <v>1.17</v>
      </c>
      <c r="H47" s="164">
        <v>6900</v>
      </c>
      <c r="I47" s="112">
        <v>6900</v>
      </c>
      <c r="J47" s="170">
        <v>0</v>
      </c>
      <c r="K47" s="164">
        <v>7983300</v>
      </c>
      <c r="L47" s="112">
        <v>669300</v>
      </c>
      <c r="M47" s="127">
        <v>0.09</v>
      </c>
      <c r="N47" s="112">
        <v>7852200</v>
      </c>
      <c r="O47" s="173">
        <f t="shared" si="0"/>
        <v>0.9835782195332757</v>
      </c>
      <c r="P47" s="108">
        <f>Volume!K47</f>
        <v>34.25</v>
      </c>
      <c r="Q47" s="69">
        <f>Volume!J47</f>
        <v>34.85</v>
      </c>
      <c r="R47" s="237">
        <f t="shared" si="1"/>
        <v>27.8218005</v>
      </c>
      <c r="S47" s="103">
        <f t="shared" si="2"/>
        <v>27.364917</v>
      </c>
      <c r="T47" s="109">
        <f t="shared" si="3"/>
        <v>7314000</v>
      </c>
      <c r="U47" s="103">
        <f t="shared" si="4"/>
        <v>9.150943396226415</v>
      </c>
      <c r="V47" s="103">
        <f t="shared" si="5"/>
        <v>25.6576155</v>
      </c>
      <c r="W47" s="103">
        <f t="shared" si="6"/>
        <v>2.1401385</v>
      </c>
      <c r="X47" s="103">
        <f t="shared" si="7"/>
        <v>0.0240465</v>
      </c>
      <c r="Y47" s="103">
        <f t="shared" si="8"/>
        <v>25.05045</v>
      </c>
      <c r="Z47" s="237">
        <f t="shared" si="9"/>
        <v>2.771350499999997</v>
      </c>
      <c r="AA47" s="78"/>
      <c r="AB47" s="77"/>
    </row>
    <row r="48" spans="1:28" s="58" customFormat="1" ht="15">
      <c r="A48" s="193" t="s">
        <v>392</v>
      </c>
      <c r="B48" s="164">
        <v>309600</v>
      </c>
      <c r="C48" s="162">
        <v>32400</v>
      </c>
      <c r="D48" s="170">
        <v>0.12</v>
      </c>
      <c r="E48" s="164">
        <v>0</v>
      </c>
      <c r="F48" s="112">
        <v>0</v>
      </c>
      <c r="G48" s="170">
        <v>0</v>
      </c>
      <c r="H48" s="164">
        <v>0</v>
      </c>
      <c r="I48" s="112">
        <v>0</v>
      </c>
      <c r="J48" s="170">
        <v>0</v>
      </c>
      <c r="K48" s="164">
        <v>309600</v>
      </c>
      <c r="L48" s="112">
        <v>32400</v>
      </c>
      <c r="M48" s="127">
        <v>0.12</v>
      </c>
      <c r="N48" s="112">
        <v>309600</v>
      </c>
      <c r="O48" s="173">
        <f t="shared" si="0"/>
        <v>1</v>
      </c>
      <c r="P48" s="108">
        <f>Volume!K48</f>
        <v>254.5</v>
      </c>
      <c r="Q48" s="69">
        <f>Volume!J48</f>
        <v>249.4</v>
      </c>
      <c r="R48" s="237">
        <f t="shared" si="1"/>
        <v>7.721424</v>
      </c>
      <c r="S48" s="103">
        <f t="shared" si="2"/>
        <v>7.721424</v>
      </c>
      <c r="T48" s="109">
        <f t="shared" si="3"/>
        <v>277200</v>
      </c>
      <c r="U48" s="103">
        <f t="shared" si="4"/>
        <v>11.688311688311687</v>
      </c>
      <c r="V48" s="103">
        <f t="shared" si="5"/>
        <v>7.721424</v>
      </c>
      <c r="W48" s="103">
        <f t="shared" si="6"/>
        <v>0</v>
      </c>
      <c r="X48" s="103">
        <f t="shared" si="7"/>
        <v>0</v>
      </c>
      <c r="Y48" s="103">
        <f t="shared" si="8"/>
        <v>7.05474</v>
      </c>
      <c r="Z48" s="237">
        <f t="shared" si="9"/>
        <v>0.666684</v>
      </c>
      <c r="AA48" s="78"/>
      <c r="AB48" s="77"/>
    </row>
    <row r="49" spans="1:28" s="7" customFormat="1" ht="15">
      <c r="A49" s="193" t="s">
        <v>3</v>
      </c>
      <c r="B49" s="283">
        <v>8503750</v>
      </c>
      <c r="C49" s="163">
        <v>448750</v>
      </c>
      <c r="D49" s="171">
        <v>0.06</v>
      </c>
      <c r="E49" s="172">
        <v>356250</v>
      </c>
      <c r="F49" s="167">
        <v>145000</v>
      </c>
      <c r="G49" s="171">
        <v>0.69</v>
      </c>
      <c r="H49" s="165">
        <v>22500</v>
      </c>
      <c r="I49" s="168">
        <v>20000</v>
      </c>
      <c r="J49" s="171">
        <v>8</v>
      </c>
      <c r="K49" s="164">
        <v>8882500</v>
      </c>
      <c r="L49" s="112">
        <v>613750</v>
      </c>
      <c r="M49" s="352">
        <v>0.07</v>
      </c>
      <c r="N49" s="112">
        <v>8862500</v>
      </c>
      <c r="O49" s="173">
        <f t="shared" si="0"/>
        <v>0.9977483816493105</v>
      </c>
      <c r="P49" s="108">
        <f>Volume!K49</f>
        <v>214.8</v>
      </c>
      <c r="Q49" s="69">
        <f>Volume!J49</f>
        <v>223.75</v>
      </c>
      <c r="R49" s="237">
        <f t="shared" si="1"/>
        <v>198.7459375</v>
      </c>
      <c r="S49" s="103">
        <f t="shared" si="2"/>
        <v>198.2984375</v>
      </c>
      <c r="T49" s="109">
        <f t="shared" si="3"/>
        <v>8268750</v>
      </c>
      <c r="U49" s="103">
        <f t="shared" si="4"/>
        <v>7.422524565381708</v>
      </c>
      <c r="V49" s="103">
        <f t="shared" si="5"/>
        <v>190.27140625</v>
      </c>
      <c r="W49" s="103">
        <f t="shared" si="6"/>
        <v>7.97109375</v>
      </c>
      <c r="X49" s="103">
        <f t="shared" si="7"/>
        <v>0.5034375</v>
      </c>
      <c r="Y49" s="103">
        <f t="shared" si="8"/>
        <v>177.61275</v>
      </c>
      <c r="Z49" s="237">
        <f t="shared" si="9"/>
        <v>21.13318749999999</v>
      </c>
      <c r="AB49" s="77"/>
    </row>
    <row r="50" spans="1:28" s="7" customFormat="1" ht="15">
      <c r="A50" s="193" t="s">
        <v>218</v>
      </c>
      <c r="B50" s="283">
        <v>953400</v>
      </c>
      <c r="C50" s="163">
        <v>49350</v>
      </c>
      <c r="D50" s="171">
        <v>0.05</v>
      </c>
      <c r="E50" s="172">
        <v>2100</v>
      </c>
      <c r="F50" s="167">
        <v>0</v>
      </c>
      <c r="G50" s="171">
        <v>0</v>
      </c>
      <c r="H50" s="165">
        <v>1050</v>
      </c>
      <c r="I50" s="168">
        <v>0</v>
      </c>
      <c r="J50" s="171">
        <v>0</v>
      </c>
      <c r="K50" s="164">
        <v>956550</v>
      </c>
      <c r="L50" s="112">
        <v>49350</v>
      </c>
      <c r="M50" s="352">
        <v>0.05</v>
      </c>
      <c r="N50" s="112">
        <v>956550</v>
      </c>
      <c r="O50" s="173">
        <f t="shared" si="0"/>
        <v>1</v>
      </c>
      <c r="P50" s="108">
        <f>Volume!K50</f>
        <v>354.75</v>
      </c>
      <c r="Q50" s="69">
        <f>Volume!J50</f>
        <v>358.35</v>
      </c>
      <c r="R50" s="237">
        <f t="shared" si="1"/>
        <v>34.27796925</v>
      </c>
      <c r="S50" s="103">
        <f t="shared" si="2"/>
        <v>34.27796925</v>
      </c>
      <c r="T50" s="109">
        <f t="shared" si="3"/>
        <v>907200</v>
      </c>
      <c r="U50" s="103">
        <f t="shared" si="4"/>
        <v>5.439814814814815</v>
      </c>
      <c r="V50" s="103">
        <f t="shared" si="5"/>
        <v>34.165089</v>
      </c>
      <c r="W50" s="103">
        <f t="shared" si="6"/>
        <v>0.0752535</v>
      </c>
      <c r="X50" s="103">
        <f t="shared" si="7"/>
        <v>0.03762675</v>
      </c>
      <c r="Y50" s="103">
        <f t="shared" si="8"/>
        <v>32.18292</v>
      </c>
      <c r="Z50" s="237">
        <f t="shared" si="9"/>
        <v>2.0950492499999953</v>
      </c>
      <c r="AB50" s="77"/>
    </row>
    <row r="51" spans="1:28" s="7" customFormat="1" ht="15">
      <c r="A51" s="193" t="s">
        <v>162</v>
      </c>
      <c r="B51" s="283">
        <v>476400</v>
      </c>
      <c r="C51" s="163">
        <v>58800</v>
      </c>
      <c r="D51" s="171">
        <v>0.14</v>
      </c>
      <c r="E51" s="172">
        <v>0</v>
      </c>
      <c r="F51" s="167">
        <v>0</v>
      </c>
      <c r="G51" s="171">
        <v>0</v>
      </c>
      <c r="H51" s="165">
        <v>0</v>
      </c>
      <c r="I51" s="168">
        <v>0</v>
      </c>
      <c r="J51" s="171">
        <v>0</v>
      </c>
      <c r="K51" s="164">
        <v>476400</v>
      </c>
      <c r="L51" s="112">
        <v>58800</v>
      </c>
      <c r="M51" s="352">
        <v>0.14</v>
      </c>
      <c r="N51" s="112">
        <v>475200</v>
      </c>
      <c r="O51" s="173">
        <f t="shared" si="0"/>
        <v>0.9974811083123426</v>
      </c>
      <c r="P51" s="108">
        <f>Volume!K51</f>
        <v>337.45</v>
      </c>
      <c r="Q51" s="69">
        <f>Volume!J51</f>
        <v>332.1</v>
      </c>
      <c r="R51" s="237">
        <f t="shared" si="1"/>
        <v>15.821244</v>
      </c>
      <c r="S51" s="103">
        <f t="shared" si="2"/>
        <v>15.781392</v>
      </c>
      <c r="T51" s="109">
        <f t="shared" si="3"/>
        <v>417600</v>
      </c>
      <c r="U51" s="103">
        <f t="shared" si="4"/>
        <v>14.080459770114942</v>
      </c>
      <c r="V51" s="103">
        <f t="shared" si="5"/>
        <v>15.821244</v>
      </c>
      <c r="W51" s="103">
        <f t="shared" si="6"/>
        <v>0</v>
      </c>
      <c r="X51" s="103">
        <f t="shared" si="7"/>
        <v>0</v>
      </c>
      <c r="Y51" s="103">
        <f t="shared" si="8"/>
        <v>14.091912</v>
      </c>
      <c r="Z51" s="237">
        <f t="shared" si="9"/>
        <v>1.7293319999999994</v>
      </c>
      <c r="AB51" s="77"/>
    </row>
    <row r="52" spans="1:28" s="58" customFormat="1" ht="15">
      <c r="A52" s="193" t="s">
        <v>286</v>
      </c>
      <c r="B52" s="164">
        <v>785000</v>
      </c>
      <c r="C52" s="162">
        <v>-455000</v>
      </c>
      <c r="D52" s="170">
        <v>-0.37</v>
      </c>
      <c r="E52" s="164">
        <v>2000</v>
      </c>
      <c r="F52" s="112">
        <v>0</v>
      </c>
      <c r="G52" s="170">
        <v>0</v>
      </c>
      <c r="H52" s="164">
        <v>0</v>
      </c>
      <c r="I52" s="112">
        <v>0</v>
      </c>
      <c r="J52" s="170">
        <v>0</v>
      </c>
      <c r="K52" s="164">
        <v>787000</v>
      </c>
      <c r="L52" s="112">
        <v>-455000</v>
      </c>
      <c r="M52" s="127">
        <v>-0.37</v>
      </c>
      <c r="N52" s="112">
        <v>787000</v>
      </c>
      <c r="O52" s="173">
        <f t="shared" si="0"/>
        <v>1</v>
      </c>
      <c r="P52" s="108">
        <f>Volume!K52</f>
        <v>235.7</v>
      </c>
      <c r="Q52" s="69">
        <f>Volume!J52</f>
        <v>250.05</v>
      </c>
      <c r="R52" s="237">
        <f t="shared" si="1"/>
        <v>19.678935</v>
      </c>
      <c r="S52" s="103">
        <f t="shared" si="2"/>
        <v>19.678935</v>
      </c>
      <c r="T52" s="109">
        <f t="shared" si="3"/>
        <v>1242000</v>
      </c>
      <c r="U52" s="103">
        <f t="shared" si="4"/>
        <v>-36.63446054750403</v>
      </c>
      <c r="V52" s="103">
        <f t="shared" si="5"/>
        <v>19.628925</v>
      </c>
      <c r="W52" s="103">
        <f t="shared" si="6"/>
        <v>0.05001</v>
      </c>
      <c r="X52" s="103">
        <f t="shared" si="7"/>
        <v>0</v>
      </c>
      <c r="Y52" s="103">
        <f t="shared" si="8"/>
        <v>29.27394</v>
      </c>
      <c r="Z52" s="237">
        <f t="shared" si="9"/>
        <v>-9.595005</v>
      </c>
      <c r="AA52" s="78"/>
      <c r="AB52" s="77"/>
    </row>
    <row r="53" spans="1:28" s="58" customFormat="1" ht="15">
      <c r="A53" s="193" t="s">
        <v>183</v>
      </c>
      <c r="B53" s="164">
        <v>1270150</v>
      </c>
      <c r="C53" s="162">
        <v>114950</v>
      </c>
      <c r="D53" s="170">
        <v>0.1</v>
      </c>
      <c r="E53" s="164">
        <v>0</v>
      </c>
      <c r="F53" s="112">
        <v>0</v>
      </c>
      <c r="G53" s="170">
        <v>0</v>
      </c>
      <c r="H53" s="164">
        <v>0</v>
      </c>
      <c r="I53" s="112">
        <v>0</v>
      </c>
      <c r="J53" s="170">
        <v>0</v>
      </c>
      <c r="K53" s="164">
        <v>1270150</v>
      </c>
      <c r="L53" s="112">
        <v>114950</v>
      </c>
      <c r="M53" s="127">
        <v>0.1</v>
      </c>
      <c r="N53" s="112">
        <v>1270150</v>
      </c>
      <c r="O53" s="173">
        <f t="shared" si="0"/>
        <v>1</v>
      </c>
      <c r="P53" s="108">
        <f>Volume!K53</f>
        <v>302.75</v>
      </c>
      <c r="Q53" s="69">
        <f>Volume!J53</f>
        <v>314.65</v>
      </c>
      <c r="R53" s="237">
        <f t="shared" si="1"/>
        <v>39.96526975</v>
      </c>
      <c r="S53" s="103">
        <f t="shared" si="2"/>
        <v>39.96526975</v>
      </c>
      <c r="T53" s="109">
        <f t="shared" si="3"/>
        <v>1155200</v>
      </c>
      <c r="U53" s="103">
        <f t="shared" si="4"/>
        <v>9.950657894736842</v>
      </c>
      <c r="V53" s="103">
        <f t="shared" si="5"/>
        <v>39.96526975</v>
      </c>
      <c r="W53" s="103">
        <f t="shared" si="6"/>
        <v>0</v>
      </c>
      <c r="X53" s="103">
        <f t="shared" si="7"/>
        <v>0</v>
      </c>
      <c r="Y53" s="103">
        <f t="shared" si="8"/>
        <v>34.97368</v>
      </c>
      <c r="Z53" s="237">
        <f t="shared" si="9"/>
        <v>4.991589749999996</v>
      </c>
      <c r="AA53" s="78"/>
      <c r="AB53" s="77"/>
    </row>
    <row r="54" spans="1:28" s="7" customFormat="1" ht="15">
      <c r="A54" s="193" t="s">
        <v>219</v>
      </c>
      <c r="B54" s="164">
        <v>5378400</v>
      </c>
      <c r="C54" s="162">
        <v>105300</v>
      </c>
      <c r="D54" s="170">
        <v>0.02</v>
      </c>
      <c r="E54" s="164">
        <v>143100</v>
      </c>
      <c r="F54" s="112">
        <v>56700</v>
      </c>
      <c r="G54" s="170">
        <v>0.66</v>
      </c>
      <c r="H54" s="164">
        <v>0</v>
      </c>
      <c r="I54" s="112">
        <v>0</v>
      </c>
      <c r="J54" s="170">
        <v>0</v>
      </c>
      <c r="K54" s="164">
        <v>5521500</v>
      </c>
      <c r="L54" s="112">
        <v>162000</v>
      </c>
      <c r="M54" s="127">
        <v>0.03</v>
      </c>
      <c r="N54" s="112">
        <v>5505300</v>
      </c>
      <c r="O54" s="173">
        <f t="shared" si="0"/>
        <v>0.9970660146699266</v>
      </c>
      <c r="P54" s="108">
        <f>Volume!K54</f>
        <v>98.2</v>
      </c>
      <c r="Q54" s="69">
        <f>Volume!J54</f>
        <v>98.05</v>
      </c>
      <c r="R54" s="237">
        <f t="shared" si="1"/>
        <v>54.1383075</v>
      </c>
      <c r="S54" s="103">
        <f t="shared" si="2"/>
        <v>53.9794665</v>
      </c>
      <c r="T54" s="109">
        <f t="shared" si="3"/>
        <v>5359500</v>
      </c>
      <c r="U54" s="103">
        <f t="shared" si="4"/>
        <v>3.022670025188917</v>
      </c>
      <c r="V54" s="103">
        <f t="shared" si="5"/>
        <v>52.735212</v>
      </c>
      <c r="W54" s="103">
        <f t="shared" si="6"/>
        <v>1.4030955</v>
      </c>
      <c r="X54" s="103">
        <f t="shared" si="7"/>
        <v>0</v>
      </c>
      <c r="Y54" s="103">
        <f t="shared" si="8"/>
        <v>52.63029</v>
      </c>
      <c r="Z54" s="237">
        <f t="shared" si="9"/>
        <v>1.5080175000000011</v>
      </c>
      <c r="AB54" s="77"/>
    </row>
    <row r="55" spans="1:28" s="7" customFormat="1" ht="15">
      <c r="A55" s="193" t="s">
        <v>417</v>
      </c>
      <c r="B55" s="164">
        <v>12547500</v>
      </c>
      <c r="C55" s="162">
        <v>488250</v>
      </c>
      <c r="D55" s="170">
        <v>0.04</v>
      </c>
      <c r="E55" s="164">
        <v>367500</v>
      </c>
      <c r="F55" s="112">
        <v>152250</v>
      </c>
      <c r="G55" s="170">
        <v>0.71</v>
      </c>
      <c r="H55" s="164">
        <v>52500</v>
      </c>
      <c r="I55" s="112">
        <v>21000</v>
      </c>
      <c r="J55" s="170">
        <v>0.67</v>
      </c>
      <c r="K55" s="164">
        <v>12967500</v>
      </c>
      <c r="L55" s="112">
        <v>661500</v>
      </c>
      <c r="M55" s="127">
        <v>0.05</v>
      </c>
      <c r="N55" s="112">
        <v>12957000</v>
      </c>
      <c r="O55" s="173">
        <f t="shared" si="0"/>
        <v>0.9991902834008097</v>
      </c>
      <c r="P55" s="108">
        <f>Volume!K55</f>
        <v>42.9</v>
      </c>
      <c r="Q55" s="69">
        <f>Volume!J55</f>
        <v>44.85</v>
      </c>
      <c r="R55" s="237">
        <f t="shared" si="1"/>
        <v>58.1592375</v>
      </c>
      <c r="S55" s="103">
        <f t="shared" si="2"/>
        <v>58.112145</v>
      </c>
      <c r="T55" s="109">
        <f t="shared" si="3"/>
        <v>12306000</v>
      </c>
      <c r="U55" s="103">
        <f t="shared" si="4"/>
        <v>5.375426621160409</v>
      </c>
      <c r="V55" s="103">
        <f t="shared" si="5"/>
        <v>56.2755375</v>
      </c>
      <c r="W55" s="103">
        <f t="shared" si="6"/>
        <v>1.6482375</v>
      </c>
      <c r="X55" s="103">
        <f t="shared" si="7"/>
        <v>0.2354625</v>
      </c>
      <c r="Y55" s="103">
        <f t="shared" si="8"/>
        <v>52.79274</v>
      </c>
      <c r="Z55" s="237">
        <f t="shared" si="9"/>
        <v>5.366497500000001</v>
      </c>
      <c r="AB55" s="77"/>
    </row>
    <row r="56" spans="1:28" s="7" customFormat="1" ht="15">
      <c r="A56" s="193" t="s">
        <v>163</v>
      </c>
      <c r="B56" s="164">
        <v>344906</v>
      </c>
      <c r="C56" s="162">
        <v>3348</v>
      </c>
      <c r="D56" s="170">
        <v>0.01</v>
      </c>
      <c r="E56" s="164">
        <v>372</v>
      </c>
      <c r="F56" s="112">
        <v>62</v>
      </c>
      <c r="G56" s="170">
        <v>0.2</v>
      </c>
      <c r="H56" s="164">
        <v>248</v>
      </c>
      <c r="I56" s="112">
        <v>0</v>
      </c>
      <c r="J56" s="170">
        <v>0</v>
      </c>
      <c r="K56" s="164">
        <v>345526</v>
      </c>
      <c r="L56" s="112">
        <v>3410</v>
      </c>
      <c r="M56" s="127">
        <v>0.01</v>
      </c>
      <c r="N56" s="112">
        <v>344286</v>
      </c>
      <c r="O56" s="173">
        <f t="shared" si="0"/>
        <v>0.996411268616544</v>
      </c>
      <c r="P56" s="108">
        <f>Volume!K56</f>
        <v>4921.95</v>
      </c>
      <c r="Q56" s="69">
        <f>Volume!J56</f>
        <v>4976.25</v>
      </c>
      <c r="R56" s="237">
        <f t="shared" si="1"/>
        <v>171.94237575</v>
      </c>
      <c r="S56" s="103">
        <f t="shared" si="2"/>
        <v>171.32532075</v>
      </c>
      <c r="T56" s="109">
        <f t="shared" si="3"/>
        <v>342116</v>
      </c>
      <c r="U56" s="103">
        <f t="shared" si="4"/>
        <v>0.9967379485320769</v>
      </c>
      <c r="V56" s="103">
        <f t="shared" si="5"/>
        <v>171.63384825</v>
      </c>
      <c r="W56" s="103">
        <f t="shared" si="6"/>
        <v>0.1851165</v>
      </c>
      <c r="X56" s="103">
        <f t="shared" si="7"/>
        <v>0.123411</v>
      </c>
      <c r="Y56" s="103">
        <f t="shared" si="8"/>
        <v>168.38778462</v>
      </c>
      <c r="Z56" s="237">
        <f t="shared" si="9"/>
        <v>3.5545911300000057</v>
      </c>
      <c r="AB56" s="77"/>
    </row>
    <row r="57" spans="1:28" s="7" customFormat="1" ht="15">
      <c r="A57" s="193" t="s">
        <v>194</v>
      </c>
      <c r="B57" s="164">
        <v>5246800</v>
      </c>
      <c r="C57" s="162">
        <v>81200</v>
      </c>
      <c r="D57" s="170">
        <v>0.02</v>
      </c>
      <c r="E57" s="164">
        <v>88800</v>
      </c>
      <c r="F57" s="112">
        <v>26000</v>
      </c>
      <c r="G57" s="170">
        <v>0.41</v>
      </c>
      <c r="H57" s="164">
        <v>7200</v>
      </c>
      <c r="I57" s="112">
        <v>2800</v>
      </c>
      <c r="J57" s="170">
        <v>0.64</v>
      </c>
      <c r="K57" s="164">
        <v>5342800</v>
      </c>
      <c r="L57" s="112">
        <v>110000</v>
      </c>
      <c r="M57" s="127">
        <v>0.02</v>
      </c>
      <c r="N57" s="112">
        <v>5328000</v>
      </c>
      <c r="O57" s="173">
        <f t="shared" si="0"/>
        <v>0.997229916897507</v>
      </c>
      <c r="P57" s="108">
        <f>Volume!K57</f>
        <v>653.15</v>
      </c>
      <c r="Q57" s="69">
        <f>Volume!J57</f>
        <v>648.35</v>
      </c>
      <c r="R57" s="237">
        <f t="shared" si="1"/>
        <v>346.400438</v>
      </c>
      <c r="S57" s="103">
        <f t="shared" si="2"/>
        <v>345.44088</v>
      </c>
      <c r="T57" s="109">
        <f t="shared" si="3"/>
        <v>5232800</v>
      </c>
      <c r="U57" s="103">
        <f t="shared" si="4"/>
        <v>2.1021250573306833</v>
      </c>
      <c r="V57" s="103">
        <f t="shared" si="5"/>
        <v>340.176278</v>
      </c>
      <c r="W57" s="103">
        <f t="shared" si="6"/>
        <v>5.757348</v>
      </c>
      <c r="X57" s="103">
        <f t="shared" si="7"/>
        <v>0.466812</v>
      </c>
      <c r="Y57" s="103">
        <f t="shared" si="8"/>
        <v>341.780332</v>
      </c>
      <c r="Z57" s="237">
        <f t="shared" si="9"/>
        <v>4.620106000000021</v>
      </c>
      <c r="AB57" s="77"/>
    </row>
    <row r="58" spans="1:28" s="7" customFormat="1" ht="15">
      <c r="A58" s="193" t="s">
        <v>418</v>
      </c>
      <c r="B58" s="164">
        <v>152250</v>
      </c>
      <c r="C58" s="162">
        <v>37050</v>
      </c>
      <c r="D58" s="170">
        <v>0.32</v>
      </c>
      <c r="E58" s="164">
        <v>0</v>
      </c>
      <c r="F58" s="112">
        <v>0</v>
      </c>
      <c r="G58" s="170">
        <v>0</v>
      </c>
      <c r="H58" s="164">
        <v>0</v>
      </c>
      <c r="I58" s="112">
        <v>0</v>
      </c>
      <c r="J58" s="170">
        <v>0</v>
      </c>
      <c r="K58" s="164">
        <v>152250</v>
      </c>
      <c r="L58" s="112">
        <v>37050</v>
      </c>
      <c r="M58" s="127">
        <v>0.32</v>
      </c>
      <c r="N58" s="112">
        <v>151350</v>
      </c>
      <c r="O58" s="173">
        <f t="shared" si="0"/>
        <v>0.994088669950739</v>
      </c>
      <c r="P58" s="108">
        <f>Volume!K58</f>
        <v>1814.55</v>
      </c>
      <c r="Q58" s="69">
        <f>Volume!J58</f>
        <v>1877.3</v>
      </c>
      <c r="R58" s="237">
        <f t="shared" si="1"/>
        <v>28.5818925</v>
      </c>
      <c r="S58" s="103">
        <f t="shared" si="2"/>
        <v>28.4129355</v>
      </c>
      <c r="T58" s="109">
        <f t="shared" si="3"/>
        <v>115200</v>
      </c>
      <c r="U58" s="103">
        <f t="shared" si="4"/>
        <v>32.16145833333333</v>
      </c>
      <c r="V58" s="103">
        <f t="shared" si="5"/>
        <v>28.5818925</v>
      </c>
      <c r="W58" s="103">
        <f t="shared" si="6"/>
        <v>0</v>
      </c>
      <c r="X58" s="103">
        <f t="shared" si="7"/>
        <v>0</v>
      </c>
      <c r="Y58" s="103">
        <f t="shared" si="8"/>
        <v>20.903616</v>
      </c>
      <c r="Z58" s="237">
        <f t="shared" si="9"/>
        <v>7.678276499999999</v>
      </c>
      <c r="AB58" s="77"/>
    </row>
    <row r="59" spans="1:28" s="7" customFormat="1" ht="15">
      <c r="A59" s="193" t="s">
        <v>419</v>
      </c>
      <c r="B59" s="164">
        <v>362200</v>
      </c>
      <c r="C59" s="162">
        <v>85600</v>
      </c>
      <c r="D59" s="170">
        <v>0.31</v>
      </c>
      <c r="E59" s="164">
        <v>200</v>
      </c>
      <c r="F59" s="112">
        <v>0</v>
      </c>
      <c r="G59" s="170">
        <v>0</v>
      </c>
      <c r="H59" s="164">
        <v>0</v>
      </c>
      <c r="I59" s="112">
        <v>0</v>
      </c>
      <c r="J59" s="170">
        <v>0</v>
      </c>
      <c r="K59" s="164">
        <v>362400</v>
      </c>
      <c r="L59" s="112">
        <v>85600</v>
      </c>
      <c r="M59" s="127">
        <v>0.31</v>
      </c>
      <c r="N59" s="112">
        <v>362400</v>
      </c>
      <c r="O59" s="173">
        <f t="shared" si="0"/>
        <v>1</v>
      </c>
      <c r="P59" s="108">
        <f>Volume!K59</f>
        <v>1098.8</v>
      </c>
      <c r="Q59" s="69">
        <f>Volume!J59</f>
        <v>1130.4</v>
      </c>
      <c r="R59" s="237">
        <f t="shared" si="1"/>
        <v>40.96569600000001</v>
      </c>
      <c r="S59" s="103">
        <f t="shared" si="2"/>
        <v>40.96569600000001</v>
      </c>
      <c r="T59" s="109">
        <f t="shared" si="3"/>
        <v>276800</v>
      </c>
      <c r="U59" s="103">
        <f t="shared" si="4"/>
        <v>30.924855491329478</v>
      </c>
      <c r="V59" s="103">
        <f t="shared" si="5"/>
        <v>40.943088</v>
      </c>
      <c r="W59" s="103">
        <f t="shared" si="6"/>
        <v>0.022608000000000003</v>
      </c>
      <c r="X59" s="103">
        <f t="shared" si="7"/>
        <v>0</v>
      </c>
      <c r="Y59" s="103">
        <f t="shared" si="8"/>
        <v>30.414784</v>
      </c>
      <c r="Z59" s="237">
        <f t="shared" si="9"/>
        <v>10.550912000000007</v>
      </c>
      <c r="AB59" s="77"/>
    </row>
    <row r="60" spans="1:28" s="58" customFormat="1" ht="15">
      <c r="A60" s="193" t="s">
        <v>220</v>
      </c>
      <c r="B60" s="164">
        <v>5301600</v>
      </c>
      <c r="C60" s="162">
        <v>36000</v>
      </c>
      <c r="D60" s="170">
        <v>0.01</v>
      </c>
      <c r="E60" s="164">
        <v>64800</v>
      </c>
      <c r="F60" s="112">
        <v>33600</v>
      </c>
      <c r="G60" s="170">
        <v>1.08</v>
      </c>
      <c r="H60" s="164">
        <v>7200</v>
      </c>
      <c r="I60" s="112">
        <v>7200</v>
      </c>
      <c r="J60" s="170">
        <v>0</v>
      </c>
      <c r="K60" s="164">
        <v>5373600</v>
      </c>
      <c r="L60" s="112">
        <v>76800</v>
      </c>
      <c r="M60" s="127">
        <v>0.01</v>
      </c>
      <c r="N60" s="112">
        <v>5373600</v>
      </c>
      <c r="O60" s="173">
        <f t="shared" si="0"/>
        <v>1</v>
      </c>
      <c r="P60" s="108">
        <f>Volume!K60</f>
        <v>125.25</v>
      </c>
      <c r="Q60" s="69">
        <f>Volume!J60</f>
        <v>124.5</v>
      </c>
      <c r="R60" s="237">
        <f t="shared" si="1"/>
        <v>66.90132</v>
      </c>
      <c r="S60" s="103">
        <f t="shared" si="2"/>
        <v>66.90132</v>
      </c>
      <c r="T60" s="109">
        <f t="shared" si="3"/>
        <v>5296800</v>
      </c>
      <c r="U60" s="103">
        <f t="shared" si="4"/>
        <v>1.449932034435886</v>
      </c>
      <c r="V60" s="103">
        <f t="shared" si="5"/>
        <v>66.00492</v>
      </c>
      <c r="W60" s="103">
        <f t="shared" si="6"/>
        <v>0.80676</v>
      </c>
      <c r="X60" s="103">
        <f t="shared" si="7"/>
        <v>0.08964</v>
      </c>
      <c r="Y60" s="103">
        <f t="shared" si="8"/>
        <v>66.34242</v>
      </c>
      <c r="Z60" s="237">
        <f t="shared" si="9"/>
        <v>0.5588999999999942</v>
      </c>
      <c r="AA60" s="78"/>
      <c r="AB60" s="77"/>
    </row>
    <row r="61" spans="1:28" s="58" customFormat="1" ht="15">
      <c r="A61" s="193" t="s">
        <v>164</v>
      </c>
      <c r="B61" s="164">
        <v>20249600</v>
      </c>
      <c r="C61" s="162">
        <v>395500</v>
      </c>
      <c r="D61" s="170">
        <v>0.02</v>
      </c>
      <c r="E61" s="164">
        <v>339000</v>
      </c>
      <c r="F61" s="112">
        <v>163850</v>
      </c>
      <c r="G61" s="170">
        <v>0.94</v>
      </c>
      <c r="H61" s="164">
        <v>5650</v>
      </c>
      <c r="I61" s="112">
        <v>5650</v>
      </c>
      <c r="J61" s="170">
        <v>0</v>
      </c>
      <c r="K61" s="164">
        <v>20594250</v>
      </c>
      <c r="L61" s="112">
        <v>565000</v>
      </c>
      <c r="M61" s="127">
        <v>0.03</v>
      </c>
      <c r="N61" s="112">
        <v>20520800</v>
      </c>
      <c r="O61" s="173">
        <f t="shared" si="0"/>
        <v>0.9964334705075446</v>
      </c>
      <c r="P61" s="108">
        <f>Volume!K61</f>
        <v>55.85</v>
      </c>
      <c r="Q61" s="69">
        <f>Volume!J61</f>
        <v>55.25</v>
      </c>
      <c r="R61" s="237">
        <f t="shared" si="1"/>
        <v>113.78323125</v>
      </c>
      <c r="S61" s="103">
        <f t="shared" si="2"/>
        <v>113.37742</v>
      </c>
      <c r="T61" s="109">
        <f t="shared" si="3"/>
        <v>20029250</v>
      </c>
      <c r="U61" s="103">
        <f t="shared" si="4"/>
        <v>2.8208744710860367</v>
      </c>
      <c r="V61" s="103">
        <f t="shared" si="5"/>
        <v>111.87904</v>
      </c>
      <c r="W61" s="103">
        <f t="shared" si="6"/>
        <v>1.872975</v>
      </c>
      <c r="X61" s="103">
        <f t="shared" si="7"/>
        <v>0.03121625</v>
      </c>
      <c r="Y61" s="103">
        <f t="shared" si="8"/>
        <v>111.86336125</v>
      </c>
      <c r="Z61" s="237">
        <f t="shared" si="9"/>
        <v>1.919870000000003</v>
      </c>
      <c r="AA61" s="78"/>
      <c r="AB61" s="77"/>
    </row>
    <row r="62" spans="1:28" s="58" customFormat="1" ht="15">
      <c r="A62" s="193" t="s">
        <v>165</v>
      </c>
      <c r="B62" s="164">
        <v>262600</v>
      </c>
      <c r="C62" s="162">
        <v>13000</v>
      </c>
      <c r="D62" s="170">
        <v>0.05</v>
      </c>
      <c r="E62" s="164">
        <v>1300</v>
      </c>
      <c r="F62" s="112">
        <v>0</v>
      </c>
      <c r="G62" s="170">
        <v>0</v>
      </c>
      <c r="H62" s="164">
        <v>0</v>
      </c>
      <c r="I62" s="112">
        <v>0</v>
      </c>
      <c r="J62" s="170">
        <v>0</v>
      </c>
      <c r="K62" s="164">
        <v>263900</v>
      </c>
      <c r="L62" s="112">
        <v>13000</v>
      </c>
      <c r="M62" s="127">
        <v>0.05</v>
      </c>
      <c r="N62" s="112">
        <v>263900</v>
      </c>
      <c r="O62" s="173">
        <f t="shared" si="0"/>
        <v>1</v>
      </c>
      <c r="P62" s="108">
        <f>Volume!K62</f>
        <v>268.9</v>
      </c>
      <c r="Q62" s="69">
        <f>Volume!J62</f>
        <v>270.65</v>
      </c>
      <c r="R62" s="237">
        <f t="shared" si="1"/>
        <v>7.1424535</v>
      </c>
      <c r="S62" s="103">
        <f t="shared" si="2"/>
        <v>7.1424535</v>
      </c>
      <c r="T62" s="109">
        <f t="shared" si="3"/>
        <v>250900</v>
      </c>
      <c r="U62" s="103">
        <f t="shared" si="4"/>
        <v>5.181347150259067</v>
      </c>
      <c r="V62" s="103">
        <f t="shared" si="5"/>
        <v>7.107269</v>
      </c>
      <c r="W62" s="103">
        <f t="shared" si="6"/>
        <v>0.035184499999999994</v>
      </c>
      <c r="X62" s="103">
        <f t="shared" si="7"/>
        <v>0</v>
      </c>
      <c r="Y62" s="103">
        <f t="shared" si="8"/>
        <v>6.746701</v>
      </c>
      <c r="Z62" s="237">
        <f t="shared" si="9"/>
        <v>0.3957525000000004</v>
      </c>
      <c r="AA62" s="78"/>
      <c r="AB62" s="77"/>
    </row>
    <row r="63" spans="1:28" s="58" customFormat="1" ht="15">
      <c r="A63" s="193" t="s">
        <v>420</v>
      </c>
      <c r="B63" s="164">
        <v>274650</v>
      </c>
      <c r="C63" s="162">
        <v>-2400</v>
      </c>
      <c r="D63" s="170">
        <v>-0.01</v>
      </c>
      <c r="E63" s="164">
        <v>600</v>
      </c>
      <c r="F63" s="112">
        <v>300</v>
      </c>
      <c r="G63" s="170">
        <v>1</v>
      </c>
      <c r="H63" s="164">
        <v>0</v>
      </c>
      <c r="I63" s="112">
        <v>0</v>
      </c>
      <c r="J63" s="170">
        <v>0</v>
      </c>
      <c r="K63" s="164">
        <v>275250</v>
      </c>
      <c r="L63" s="112">
        <v>-2100</v>
      </c>
      <c r="M63" s="127">
        <v>-0.01</v>
      </c>
      <c r="N63" s="112">
        <v>274950</v>
      </c>
      <c r="O63" s="173">
        <f t="shared" si="0"/>
        <v>0.9989100817438692</v>
      </c>
      <c r="P63" s="108">
        <f>Volume!K63</f>
        <v>2222.65</v>
      </c>
      <c r="Q63" s="69">
        <f>Volume!J63</f>
        <v>2334.7</v>
      </c>
      <c r="R63" s="237">
        <f t="shared" si="1"/>
        <v>64.2626175</v>
      </c>
      <c r="S63" s="103">
        <f t="shared" si="2"/>
        <v>64.1925765</v>
      </c>
      <c r="T63" s="109">
        <f t="shared" si="3"/>
        <v>277350</v>
      </c>
      <c r="U63" s="103">
        <f t="shared" si="4"/>
        <v>-0.7571660356949702</v>
      </c>
      <c r="V63" s="103">
        <f t="shared" si="5"/>
        <v>64.1225355</v>
      </c>
      <c r="W63" s="103">
        <f t="shared" si="6"/>
        <v>0.140082</v>
      </c>
      <c r="X63" s="103">
        <f t="shared" si="7"/>
        <v>0</v>
      </c>
      <c r="Y63" s="103">
        <f t="shared" si="8"/>
        <v>61.64519775</v>
      </c>
      <c r="Z63" s="237">
        <f t="shared" si="9"/>
        <v>2.6174197500000034</v>
      </c>
      <c r="AA63" s="78"/>
      <c r="AB63" s="77"/>
    </row>
    <row r="64" spans="1:29" s="58" customFormat="1" ht="15">
      <c r="A64" s="193" t="s">
        <v>89</v>
      </c>
      <c r="B64" s="164">
        <v>3190500</v>
      </c>
      <c r="C64" s="162">
        <v>432750</v>
      </c>
      <c r="D64" s="170">
        <v>0.16</v>
      </c>
      <c r="E64" s="164">
        <v>66000</v>
      </c>
      <c r="F64" s="112">
        <v>32250</v>
      </c>
      <c r="G64" s="170">
        <v>0.96</v>
      </c>
      <c r="H64" s="164">
        <v>750</v>
      </c>
      <c r="I64" s="112">
        <v>750</v>
      </c>
      <c r="J64" s="170">
        <v>0</v>
      </c>
      <c r="K64" s="164">
        <v>3257250</v>
      </c>
      <c r="L64" s="112">
        <v>465750</v>
      </c>
      <c r="M64" s="127">
        <v>0.17</v>
      </c>
      <c r="N64" s="112">
        <v>3234000</v>
      </c>
      <c r="O64" s="173">
        <f t="shared" si="0"/>
        <v>0.992862076905365</v>
      </c>
      <c r="P64" s="108">
        <f>Volume!K64</f>
        <v>300.6</v>
      </c>
      <c r="Q64" s="69">
        <f>Volume!J64</f>
        <v>315.75</v>
      </c>
      <c r="R64" s="237">
        <f t="shared" si="1"/>
        <v>102.84766875</v>
      </c>
      <c r="S64" s="103">
        <f t="shared" si="2"/>
        <v>102.11355</v>
      </c>
      <c r="T64" s="109">
        <f t="shared" si="3"/>
        <v>2791500</v>
      </c>
      <c r="U64" s="103">
        <f t="shared" si="4"/>
        <v>16.684578183772167</v>
      </c>
      <c r="V64" s="103">
        <f t="shared" si="5"/>
        <v>100.7400375</v>
      </c>
      <c r="W64" s="103">
        <f t="shared" si="6"/>
        <v>2.08395</v>
      </c>
      <c r="X64" s="103">
        <f t="shared" si="7"/>
        <v>0.02368125</v>
      </c>
      <c r="Y64" s="103">
        <f t="shared" si="8"/>
        <v>83.91249</v>
      </c>
      <c r="Z64" s="237">
        <f t="shared" si="9"/>
        <v>18.93517874999999</v>
      </c>
      <c r="AA64" s="377"/>
      <c r="AB64" s="78"/>
      <c r="AC64"/>
    </row>
    <row r="65" spans="1:29" s="58" customFormat="1" ht="15">
      <c r="A65" s="193" t="s">
        <v>287</v>
      </c>
      <c r="B65" s="164">
        <v>1776000</v>
      </c>
      <c r="C65" s="162">
        <v>20000</v>
      </c>
      <c r="D65" s="170">
        <v>0.01</v>
      </c>
      <c r="E65" s="164">
        <v>0</v>
      </c>
      <c r="F65" s="112">
        <v>0</v>
      </c>
      <c r="G65" s="170">
        <v>0</v>
      </c>
      <c r="H65" s="164">
        <v>0</v>
      </c>
      <c r="I65" s="112">
        <v>0</v>
      </c>
      <c r="J65" s="170">
        <v>0</v>
      </c>
      <c r="K65" s="164">
        <v>1776000</v>
      </c>
      <c r="L65" s="112">
        <v>20000</v>
      </c>
      <c r="M65" s="127">
        <v>0.01</v>
      </c>
      <c r="N65" s="112">
        <v>1770000</v>
      </c>
      <c r="O65" s="173">
        <f t="shared" si="0"/>
        <v>0.9966216216216216</v>
      </c>
      <c r="P65" s="108">
        <f>Volume!K65</f>
        <v>183.15</v>
      </c>
      <c r="Q65" s="69">
        <f>Volume!J65</f>
        <v>182.6</v>
      </c>
      <c r="R65" s="237">
        <f t="shared" si="1"/>
        <v>32.42976</v>
      </c>
      <c r="S65" s="103">
        <f t="shared" si="2"/>
        <v>32.3202</v>
      </c>
      <c r="T65" s="109">
        <f t="shared" si="3"/>
        <v>1756000</v>
      </c>
      <c r="U65" s="103">
        <f t="shared" si="4"/>
        <v>1.1389521640091116</v>
      </c>
      <c r="V65" s="103">
        <f t="shared" si="5"/>
        <v>32.42976</v>
      </c>
      <c r="W65" s="103">
        <f t="shared" si="6"/>
        <v>0</v>
      </c>
      <c r="X65" s="103">
        <f t="shared" si="7"/>
        <v>0</v>
      </c>
      <c r="Y65" s="103">
        <f t="shared" si="8"/>
        <v>32.16114</v>
      </c>
      <c r="Z65" s="237">
        <f t="shared" si="9"/>
        <v>0.2686199999999985</v>
      </c>
      <c r="AA65" s="78"/>
      <c r="AB65" s="77"/>
      <c r="AC65"/>
    </row>
    <row r="66" spans="1:29" s="58" customFormat="1" ht="15">
      <c r="A66" s="193" t="s">
        <v>421</v>
      </c>
      <c r="B66" s="164">
        <v>653800</v>
      </c>
      <c r="C66" s="162">
        <v>89250</v>
      </c>
      <c r="D66" s="170">
        <v>0.16</v>
      </c>
      <c r="E66" s="164">
        <v>0</v>
      </c>
      <c r="F66" s="112">
        <v>0</v>
      </c>
      <c r="G66" s="170">
        <v>0</v>
      </c>
      <c r="H66" s="164">
        <v>0</v>
      </c>
      <c r="I66" s="112">
        <v>0</v>
      </c>
      <c r="J66" s="170">
        <v>0</v>
      </c>
      <c r="K66" s="164">
        <v>653800</v>
      </c>
      <c r="L66" s="112">
        <v>89250</v>
      </c>
      <c r="M66" s="127">
        <v>0.16</v>
      </c>
      <c r="N66" s="112">
        <v>653450</v>
      </c>
      <c r="O66" s="173">
        <f t="shared" si="0"/>
        <v>0.9994646680942184</v>
      </c>
      <c r="P66" s="108">
        <f>Volume!K66</f>
        <v>607</v>
      </c>
      <c r="Q66" s="69">
        <f>Volume!J66</f>
        <v>601.3</v>
      </c>
      <c r="R66" s="237">
        <f t="shared" si="1"/>
        <v>39.312994</v>
      </c>
      <c r="S66" s="103">
        <f t="shared" si="2"/>
        <v>39.2919485</v>
      </c>
      <c r="T66" s="109">
        <f t="shared" si="3"/>
        <v>564550</v>
      </c>
      <c r="U66" s="103">
        <f t="shared" si="4"/>
        <v>15.809051456912584</v>
      </c>
      <c r="V66" s="103">
        <f t="shared" si="5"/>
        <v>39.312994</v>
      </c>
      <c r="W66" s="103">
        <f t="shared" si="6"/>
        <v>0</v>
      </c>
      <c r="X66" s="103">
        <f t="shared" si="7"/>
        <v>0</v>
      </c>
      <c r="Y66" s="103">
        <f t="shared" si="8"/>
        <v>34.268185</v>
      </c>
      <c r="Z66" s="237">
        <f t="shared" si="9"/>
        <v>5.044809000000001</v>
      </c>
      <c r="AA66" s="78"/>
      <c r="AB66" s="77"/>
      <c r="AC66"/>
    </row>
    <row r="67" spans="1:29" s="58" customFormat="1" ht="15">
      <c r="A67" s="193" t="s">
        <v>271</v>
      </c>
      <c r="B67" s="164">
        <v>1560000</v>
      </c>
      <c r="C67" s="162">
        <v>176400</v>
      </c>
      <c r="D67" s="170">
        <v>0.13</v>
      </c>
      <c r="E67" s="164">
        <v>7200</v>
      </c>
      <c r="F67" s="112">
        <v>2400</v>
      </c>
      <c r="G67" s="170">
        <v>0.5</v>
      </c>
      <c r="H67" s="164">
        <v>2400</v>
      </c>
      <c r="I67" s="112">
        <v>1200</v>
      </c>
      <c r="J67" s="170">
        <v>1</v>
      </c>
      <c r="K67" s="164">
        <v>1569600</v>
      </c>
      <c r="L67" s="112">
        <v>180000</v>
      </c>
      <c r="M67" s="127">
        <v>0.13</v>
      </c>
      <c r="N67" s="112">
        <v>1555200</v>
      </c>
      <c r="O67" s="173">
        <f t="shared" si="0"/>
        <v>0.9908256880733946</v>
      </c>
      <c r="P67" s="108">
        <f>Volume!K67</f>
        <v>285.4</v>
      </c>
      <c r="Q67" s="69">
        <f>Volume!J67</f>
        <v>292.15</v>
      </c>
      <c r="R67" s="237">
        <f t="shared" si="1"/>
        <v>45.855864</v>
      </c>
      <c r="S67" s="103">
        <f t="shared" si="2"/>
        <v>45.435168</v>
      </c>
      <c r="T67" s="109">
        <f t="shared" si="3"/>
        <v>1389600</v>
      </c>
      <c r="U67" s="103">
        <f t="shared" si="4"/>
        <v>12.953367875647666</v>
      </c>
      <c r="V67" s="103">
        <f t="shared" si="5"/>
        <v>45.575399999999995</v>
      </c>
      <c r="W67" s="103">
        <f t="shared" si="6"/>
        <v>0.210348</v>
      </c>
      <c r="X67" s="103">
        <f t="shared" si="7"/>
        <v>0.070116</v>
      </c>
      <c r="Y67" s="103">
        <f t="shared" si="8"/>
        <v>39.659183999999996</v>
      </c>
      <c r="Z67" s="237">
        <f t="shared" si="9"/>
        <v>6.196680000000001</v>
      </c>
      <c r="AA67" s="78"/>
      <c r="AB67" s="77"/>
      <c r="AC67"/>
    </row>
    <row r="68" spans="1:29" s="58" customFormat="1" ht="15">
      <c r="A68" s="193" t="s">
        <v>221</v>
      </c>
      <c r="B68" s="164">
        <v>496200</v>
      </c>
      <c r="C68" s="162">
        <v>35100</v>
      </c>
      <c r="D68" s="170">
        <v>0.08</v>
      </c>
      <c r="E68" s="164">
        <v>1500</v>
      </c>
      <c r="F68" s="112">
        <v>1200</v>
      </c>
      <c r="G68" s="170">
        <v>4</v>
      </c>
      <c r="H68" s="164">
        <v>0</v>
      </c>
      <c r="I68" s="112">
        <v>0</v>
      </c>
      <c r="J68" s="170">
        <v>0</v>
      </c>
      <c r="K68" s="164">
        <v>497700</v>
      </c>
      <c r="L68" s="112">
        <v>36300</v>
      </c>
      <c r="M68" s="127">
        <v>0.08</v>
      </c>
      <c r="N68" s="112">
        <v>497700</v>
      </c>
      <c r="O68" s="173">
        <f t="shared" si="0"/>
        <v>1</v>
      </c>
      <c r="P68" s="108">
        <f>Volume!K68</f>
        <v>1260.45</v>
      </c>
      <c r="Q68" s="69">
        <f>Volume!J68</f>
        <v>1299.95</v>
      </c>
      <c r="R68" s="237">
        <f t="shared" si="1"/>
        <v>64.6985115</v>
      </c>
      <c r="S68" s="103">
        <f t="shared" si="2"/>
        <v>64.6985115</v>
      </c>
      <c r="T68" s="109">
        <f t="shared" si="3"/>
        <v>461400</v>
      </c>
      <c r="U68" s="103">
        <f t="shared" si="4"/>
        <v>7.8673602080624185</v>
      </c>
      <c r="V68" s="103">
        <f t="shared" si="5"/>
        <v>64.503519</v>
      </c>
      <c r="W68" s="103">
        <f t="shared" si="6"/>
        <v>0.1949925</v>
      </c>
      <c r="X68" s="103">
        <f t="shared" si="7"/>
        <v>0</v>
      </c>
      <c r="Y68" s="103">
        <f t="shared" si="8"/>
        <v>58.157163</v>
      </c>
      <c r="Z68" s="237">
        <f t="shared" si="9"/>
        <v>6.541348499999998</v>
      </c>
      <c r="AA68" s="78"/>
      <c r="AB68" s="77"/>
      <c r="AC68"/>
    </row>
    <row r="69" spans="1:29" s="58" customFormat="1" ht="15">
      <c r="A69" s="193" t="s">
        <v>233</v>
      </c>
      <c r="B69" s="164">
        <v>3438000</v>
      </c>
      <c r="C69" s="162">
        <v>188000</v>
      </c>
      <c r="D69" s="170">
        <v>0.06</v>
      </c>
      <c r="E69" s="164">
        <v>26000</v>
      </c>
      <c r="F69" s="112">
        <v>18000</v>
      </c>
      <c r="G69" s="170">
        <v>2.25</v>
      </c>
      <c r="H69" s="164">
        <v>0</v>
      </c>
      <c r="I69" s="112">
        <v>0</v>
      </c>
      <c r="J69" s="170">
        <v>0</v>
      </c>
      <c r="K69" s="164">
        <v>3464000</v>
      </c>
      <c r="L69" s="112">
        <v>206000</v>
      </c>
      <c r="M69" s="127">
        <v>0.06</v>
      </c>
      <c r="N69" s="112">
        <v>3461000</v>
      </c>
      <c r="O69" s="173">
        <f t="shared" si="0"/>
        <v>0.999133949191686</v>
      </c>
      <c r="P69" s="108">
        <f>Volume!K69</f>
        <v>495.8</v>
      </c>
      <c r="Q69" s="69">
        <f>Volume!J69</f>
        <v>500</v>
      </c>
      <c r="R69" s="237">
        <f t="shared" si="1"/>
        <v>173.2</v>
      </c>
      <c r="S69" s="103">
        <f t="shared" si="2"/>
        <v>173.05</v>
      </c>
      <c r="T69" s="109">
        <f t="shared" si="3"/>
        <v>3258000</v>
      </c>
      <c r="U69" s="103">
        <f t="shared" si="4"/>
        <v>6.322897483118478</v>
      </c>
      <c r="V69" s="103">
        <f t="shared" si="5"/>
        <v>171.9</v>
      </c>
      <c r="W69" s="103">
        <f t="shared" si="6"/>
        <v>1.3</v>
      </c>
      <c r="X69" s="103">
        <f t="shared" si="7"/>
        <v>0</v>
      </c>
      <c r="Y69" s="103">
        <f t="shared" si="8"/>
        <v>161.53164</v>
      </c>
      <c r="Z69" s="237">
        <f t="shared" si="9"/>
        <v>11.668359999999979</v>
      </c>
      <c r="AA69" s="78"/>
      <c r="AB69" s="77"/>
      <c r="AC69"/>
    </row>
    <row r="70" spans="1:29" s="58" customFormat="1" ht="15">
      <c r="A70" s="193" t="s">
        <v>166</v>
      </c>
      <c r="B70" s="164">
        <v>3876300</v>
      </c>
      <c r="C70" s="162">
        <v>354000</v>
      </c>
      <c r="D70" s="170">
        <v>0.1</v>
      </c>
      <c r="E70" s="164">
        <v>70800</v>
      </c>
      <c r="F70" s="112">
        <v>59000</v>
      </c>
      <c r="G70" s="170">
        <v>5</v>
      </c>
      <c r="H70" s="164">
        <v>20650</v>
      </c>
      <c r="I70" s="112">
        <v>17700</v>
      </c>
      <c r="J70" s="170">
        <v>6</v>
      </c>
      <c r="K70" s="164">
        <v>3967750</v>
      </c>
      <c r="L70" s="112">
        <v>430700</v>
      </c>
      <c r="M70" s="127">
        <v>0.12</v>
      </c>
      <c r="N70" s="112">
        <v>3958900</v>
      </c>
      <c r="O70" s="173">
        <f t="shared" si="0"/>
        <v>0.9977695167286246</v>
      </c>
      <c r="P70" s="108">
        <f>Volume!K70</f>
        <v>107</v>
      </c>
      <c r="Q70" s="69">
        <f>Volume!J70</f>
        <v>111.85</v>
      </c>
      <c r="R70" s="237">
        <f t="shared" si="1"/>
        <v>44.37928375</v>
      </c>
      <c r="S70" s="103">
        <f t="shared" si="2"/>
        <v>44.2802965</v>
      </c>
      <c r="T70" s="109">
        <f t="shared" si="3"/>
        <v>3537050</v>
      </c>
      <c r="U70" s="103">
        <f t="shared" si="4"/>
        <v>12.176814011676397</v>
      </c>
      <c r="V70" s="103">
        <f t="shared" si="5"/>
        <v>43.3564155</v>
      </c>
      <c r="W70" s="103">
        <f t="shared" si="6"/>
        <v>0.791898</v>
      </c>
      <c r="X70" s="103">
        <f t="shared" si="7"/>
        <v>0.23097025</v>
      </c>
      <c r="Y70" s="103">
        <f t="shared" si="8"/>
        <v>37.846435</v>
      </c>
      <c r="Z70" s="237">
        <f t="shared" si="9"/>
        <v>6.532848749999999</v>
      </c>
      <c r="AA70" s="78"/>
      <c r="AB70" s="77"/>
      <c r="AC70"/>
    </row>
    <row r="71" spans="1:28" s="58" customFormat="1" ht="15">
      <c r="A71" s="193" t="s">
        <v>222</v>
      </c>
      <c r="B71" s="164">
        <v>560120</v>
      </c>
      <c r="C71" s="162">
        <v>11352</v>
      </c>
      <c r="D71" s="170">
        <v>0.02</v>
      </c>
      <c r="E71" s="164">
        <v>88</v>
      </c>
      <c r="F71" s="112">
        <v>88</v>
      </c>
      <c r="G71" s="170">
        <v>0</v>
      </c>
      <c r="H71" s="164">
        <v>0</v>
      </c>
      <c r="I71" s="112">
        <v>0</v>
      </c>
      <c r="J71" s="170">
        <v>0</v>
      </c>
      <c r="K71" s="164">
        <v>560208</v>
      </c>
      <c r="L71" s="112">
        <v>11440</v>
      </c>
      <c r="M71" s="127">
        <v>0.02</v>
      </c>
      <c r="N71" s="112">
        <v>560208</v>
      </c>
      <c r="O71" s="173">
        <f aca="true" t="shared" si="10" ref="O71:O134">N71/K71</f>
        <v>1</v>
      </c>
      <c r="P71" s="108">
        <f>Volume!K71</f>
        <v>2493.8</v>
      </c>
      <c r="Q71" s="69">
        <f>Volume!J71</f>
        <v>2518.85</v>
      </c>
      <c r="R71" s="237">
        <f aca="true" t="shared" si="11" ref="R71:R134">Q71*K71/10000000</f>
        <v>141.10799208</v>
      </c>
      <c r="S71" s="103">
        <f aca="true" t="shared" si="12" ref="S71:S134">Q71*N71/10000000</f>
        <v>141.10799208</v>
      </c>
      <c r="T71" s="109">
        <f aca="true" t="shared" si="13" ref="T71:T134">K71-L71</f>
        <v>548768</v>
      </c>
      <c r="U71" s="103">
        <f aca="true" t="shared" si="14" ref="U71:U134">L71/T71*100</f>
        <v>2.084669660038486</v>
      </c>
      <c r="V71" s="103">
        <f aca="true" t="shared" si="15" ref="V71:V134">Q71*B71/10000000</f>
        <v>141.0858262</v>
      </c>
      <c r="W71" s="103">
        <f aca="true" t="shared" si="16" ref="W71:W134">Q71*E71/10000000</f>
        <v>0.02216588</v>
      </c>
      <c r="X71" s="103">
        <f aca="true" t="shared" si="17" ref="X71:X134">Q71*H71/10000000</f>
        <v>0</v>
      </c>
      <c r="Y71" s="103">
        <f aca="true" t="shared" si="18" ref="Y71:Y134">(T71*P71)/10000000</f>
        <v>136.85176384000002</v>
      </c>
      <c r="Z71" s="237">
        <f aca="true" t="shared" si="19" ref="Z71:Z134">R71-Y71</f>
        <v>4.2562282399999845</v>
      </c>
      <c r="AA71" s="78"/>
      <c r="AB71" s="77"/>
    </row>
    <row r="72" spans="1:28" s="58" customFormat="1" ht="15">
      <c r="A72" s="193" t="s">
        <v>288</v>
      </c>
      <c r="B72" s="164">
        <v>7348500</v>
      </c>
      <c r="C72" s="162">
        <v>630000</v>
      </c>
      <c r="D72" s="170">
        <v>0.09</v>
      </c>
      <c r="E72" s="164">
        <v>334500</v>
      </c>
      <c r="F72" s="112">
        <v>195000</v>
      </c>
      <c r="G72" s="170">
        <v>1.4</v>
      </c>
      <c r="H72" s="164">
        <v>22500</v>
      </c>
      <c r="I72" s="112">
        <v>21000</v>
      </c>
      <c r="J72" s="170">
        <v>14</v>
      </c>
      <c r="K72" s="164">
        <v>7705500</v>
      </c>
      <c r="L72" s="112">
        <v>846000</v>
      </c>
      <c r="M72" s="127">
        <v>0.12</v>
      </c>
      <c r="N72" s="112">
        <v>7678500</v>
      </c>
      <c r="O72" s="173">
        <f t="shared" si="10"/>
        <v>0.9964960093439751</v>
      </c>
      <c r="P72" s="108">
        <f>Volume!K72</f>
        <v>194.35</v>
      </c>
      <c r="Q72" s="69">
        <f>Volume!J72</f>
        <v>210.95</v>
      </c>
      <c r="R72" s="237">
        <f t="shared" si="11"/>
        <v>162.5475225</v>
      </c>
      <c r="S72" s="103">
        <f t="shared" si="12"/>
        <v>161.9779575</v>
      </c>
      <c r="T72" s="109">
        <f t="shared" si="13"/>
        <v>6859500</v>
      </c>
      <c r="U72" s="103">
        <f t="shared" si="14"/>
        <v>12.333260441723159</v>
      </c>
      <c r="V72" s="103">
        <f t="shared" si="15"/>
        <v>155.0166075</v>
      </c>
      <c r="W72" s="103">
        <f t="shared" si="16"/>
        <v>7.0562775</v>
      </c>
      <c r="X72" s="103">
        <f t="shared" si="17"/>
        <v>0.4746375</v>
      </c>
      <c r="Y72" s="103">
        <f t="shared" si="18"/>
        <v>133.3143825</v>
      </c>
      <c r="Z72" s="237">
        <f t="shared" si="19"/>
        <v>29.23314000000002</v>
      </c>
      <c r="AA72" s="378"/>
      <c r="AB72"/>
    </row>
    <row r="73" spans="1:28" s="7" customFormat="1" ht="15">
      <c r="A73" s="193" t="s">
        <v>289</v>
      </c>
      <c r="B73" s="164">
        <v>2856000</v>
      </c>
      <c r="C73" s="162">
        <v>422800</v>
      </c>
      <c r="D73" s="170">
        <v>0.17</v>
      </c>
      <c r="E73" s="164">
        <v>11200</v>
      </c>
      <c r="F73" s="112">
        <v>2800</v>
      </c>
      <c r="G73" s="170">
        <v>0.33</v>
      </c>
      <c r="H73" s="164">
        <v>0</v>
      </c>
      <c r="I73" s="112">
        <v>0</v>
      </c>
      <c r="J73" s="170">
        <v>0</v>
      </c>
      <c r="K73" s="164">
        <v>2867200</v>
      </c>
      <c r="L73" s="112">
        <v>425600</v>
      </c>
      <c r="M73" s="127">
        <v>0.17</v>
      </c>
      <c r="N73" s="112">
        <v>2863000</v>
      </c>
      <c r="O73" s="173">
        <f t="shared" si="10"/>
        <v>0.99853515625</v>
      </c>
      <c r="P73" s="108">
        <f>Volume!K73</f>
        <v>150.65</v>
      </c>
      <c r="Q73" s="69">
        <f>Volume!J73</f>
        <v>153.95</v>
      </c>
      <c r="R73" s="237">
        <f t="shared" si="11"/>
        <v>44.14054399999999</v>
      </c>
      <c r="S73" s="103">
        <f t="shared" si="12"/>
        <v>44.07588499999999</v>
      </c>
      <c r="T73" s="109">
        <f t="shared" si="13"/>
        <v>2441600</v>
      </c>
      <c r="U73" s="103">
        <f t="shared" si="14"/>
        <v>17.431192660550458</v>
      </c>
      <c r="V73" s="103">
        <f t="shared" si="15"/>
        <v>43.96811999999999</v>
      </c>
      <c r="W73" s="103">
        <f t="shared" si="16"/>
        <v>0.17242399999999997</v>
      </c>
      <c r="X73" s="103">
        <f t="shared" si="17"/>
        <v>0</v>
      </c>
      <c r="Y73" s="103">
        <f t="shared" si="18"/>
        <v>36.782704</v>
      </c>
      <c r="Z73" s="237">
        <f t="shared" si="19"/>
        <v>7.357839999999989</v>
      </c>
      <c r="AA73"/>
      <c r="AB73"/>
    </row>
    <row r="74" spans="1:28" s="7" customFormat="1" ht="15">
      <c r="A74" s="193" t="s">
        <v>195</v>
      </c>
      <c r="B74" s="164">
        <v>18143538</v>
      </c>
      <c r="C74" s="162">
        <v>251564</v>
      </c>
      <c r="D74" s="170">
        <v>0.01</v>
      </c>
      <c r="E74" s="164">
        <v>340230</v>
      </c>
      <c r="F74" s="112">
        <v>148464</v>
      </c>
      <c r="G74" s="170">
        <v>0.77</v>
      </c>
      <c r="H74" s="164">
        <v>16496</v>
      </c>
      <c r="I74" s="112">
        <v>2062</v>
      </c>
      <c r="J74" s="170">
        <v>0.14</v>
      </c>
      <c r="K74" s="164">
        <v>18500264</v>
      </c>
      <c r="L74" s="112">
        <v>402090</v>
      </c>
      <c r="M74" s="127">
        <v>0.02</v>
      </c>
      <c r="N74" s="112">
        <v>18487892</v>
      </c>
      <c r="O74" s="173">
        <f t="shared" si="10"/>
        <v>0.9993312527864467</v>
      </c>
      <c r="P74" s="108">
        <f>Volume!K74</f>
        <v>115.25</v>
      </c>
      <c r="Q74" s="69">
        <f>Volume!J74</f>
        <v>114.8</v>
      </c>
      <c r="R74" s="237">
        <f t="shared" si="11"/>
        <v>212.38303072</v>
      </c>
      <c r="S74" s="103">
        <f t="shared" si="12"/>
        <v>212.24100016</v>
      </c>
      <c r="T74" s="109">
        <f t="shared" si="13"/>
        <v>18098174</v>
      </c>
      <c r="U74" s="103">
        <f t="shared" si="14"/>
        <v>2.2217158482397177</v>
      </c>
      <c r="V74" s="103">
        <f t="shared" si="15"/>
        <v>208.28781623999998</v>
      </c>
      <c r="W74" s="103">
        <f t="shared" si="16"/>
        <v>3.9058404</v>
      </c>
      <c r="X74" s="103">
        <f t="shared" si="17"/>
        <v>0.18937408</v>
      </c>
      <c r="Y74" s="103">
        <f t="shared" si="18"/>
        <v>208.58145535</v>
      </c>
      <c r="Z74" s="237">
        <f t="shared" si="19"/>
        <v>3.801575369999995</v>
      </c>
      <c r="AA74"/>
      <c r="AB74"/>
    </row>
    <row r="75" spans="1:28" s="7" customFormat="1" ht="15">
      <c r="A75" s="193" t="s">
        <v>290</v>
      </c>
      <c r="B75" s="164">
        <v>6510000</v>
      </c>
      <c r="C75" s="162">
        <v>103600</v>
      </c>
      <c r="D75" s="170">
        <v>0.02</v>
      </c>
      <c r="E75" s="164">
        <v>177800</v>
      </c>
      <c r="F75" s="112">
        <v>70000</v>
      </c>
      <c r="G75" s="170">
        <v>0.65</v>
      </c>
      <c r="H75" s="164">
        <v>5600</v>
      </c>
      <c r="I75" s="112">
        <v>2800</v>
      </c>
      <c r="J75" s="170">
        <v>1</v>
      </c>
      <c r="K75" s="164">
        <v>6693400</v>
      </c>
      <c r="L75" s="112">
        <v>176400</v>
      </c>
      <c r="M75" s="127">
        <v>0.03</v>
      </c>
      <c r="N75" s="112">
        <v>6685000</v>
      </c>
      <c r="O75" s="173">
        <f t="shared" si="10"/>
        <v>0.9987450324199958</v>
      </c>
      <c r="P75" s="108">
        <f>Volume!K75</f>
        <v>98.25</v>
      </c>
      <c r="Q75" s="69">
        <f>Volume!J75</f>
        <v>98.4</v>
      </c>
      <c r="R75" s="237">
        <f t="shared" si="11"/>
        <v>65.863056</v>
      </c>
      <c r="S75" s="103">
        <f t="shared" si="12"/>
        <v>65.7804</v>
      </c>
      <c r="T75" s="109">
        <f t="shared" si="13"/>
        <v>6517000</v>
      </c>
      <c r="U75" s="103">
        <f t="shared" si="14"/>
        <v>2.706766917293233</v>
      </c>
      <c r="V75" s="103">
        <f t="shared" si="15"/>
        <v>64.0584</v>
      </c>
      <c r="W75" s="103">
        <f t="shared" si="16"/>
        <v>1.749552</v>
      </c>
      <c r="X75" s="103">
        <f t="shared" si="17"/>
        <v>0.055104</v>
      </c>
      <c r="Y75" s="103">
        <f t="shared" si="18"/>
        <v>64.029525</v>
      </c>
      <c r="Z75" s="237">
        <f t="shared" si="19"/>
        <v>1.8335309999999936</v>
      </c>
      <c r="AA75"/>
      <c r="AB75" s="77"/>
    </row>
    <row r="76" spans="1:28" s="7" customFormat="1" ht="15">
      <c r="A76" s="193" t="s">
        <v>197</v>
      </c>
      <c r="B76" s="164">
        <v>2773550</v>
      </c>
      <c r="C76" s="162">
        <v>113100</v>
      </c>
      <c r="D76" s="170">
        <v>0.04</v>
      </c>
      <c r="E76" s="164">
        <v>5200</v>
      </c>
      <c r="F76" s="112">
        <v>650</v>
      </c>
      <c r="G76" s="170">
        <v>0.14</v>
      </c>
      <c r="H76" s="164">
        <v>0</v>
      </c>
      <c r="I76" s="112">
        <v>0</v>
      </c>
      <c r="J76" s="170">
        <v>0</v>
      </c>
      <c r="K76" s="164">
        <v>2778750</v>
      </c>
      <c r="L76" s="112">
        <v>113750</v>
      </c>
      <c r="M76" s="127">
        <v>0.04</v>
      </c>
      <c r="N76" s="112">
        <v>2777450</v>
      </c>
      <c r="O76" s="173">
        <f t="shared" si="10"/>
        <v>0.99953216374269</v>
      </c>
      <c r="P76" s="108">
        <f>Volume!K76</f>
        <v>344</v>
      </c>
      <c r="Q76" s="69">
        <f>Volume!J76</f>
        <v>345.15</v>
      </c>
      <c r="R76" s="237">
        <f t="shared" si="11"/>
        <v>95.90855624999999</v>
      </c>
      <c r="S76" s="103">
        <f t="shared" si="12"/>
        <v>95.86368674999999</v>
      </c>
      <c r="T76" s="109">
        <f t="shared" si="13"/>
        <v>2665000</v>
      </c>
      <c r="U76" s="103">
        <f t="shared" si="14"/>
        <v>4.2682926829268295</v>
      </c>
      <c r="V76" s="103">
        <f t="shared" si="15"/>
        <v>95.72907824999999</v>
      </c>
      <c r="W76" s="103">
        <f t="shared" si="16"/>
        <v>0.17947799999999997</v>
      </c>
      <c r="X76" s="103">
        <f t="shared" si="17"/>
        <v>0</v>
      </c>
      <c r="Y76" s="103">
        <f t="shared" si="18"/>
        <v>91.676</v>
      </c>
      <c r="Z76" s="237">
        <f t="shared" si="19"/>
        <v>4.232556249999988</v>
      </c>
      <c r="AA76"/>
      <c r="AB76" s="77"/>
    </row>
    <row r="77" spans="1:28" s="7" customFormat="1" ht="15">
      <c r="A77" s="193" t="s">
        <v>4</v>
      </c>
      <c r="B77" s="164">
        <v>840300</v>
      </c>
      <c r="C77" s="162">
        <v>5700</v>
      </c>
      <c r="D77" s="170">
        <v>0.01</v>
      </c>
      <c r="E77" s="164">
        <v>0</v>
      </c>
      <c r="F77" s="112">
        <v>0</v>
      </c>
      <c r="G77" s="170">
        <v>0</v>
      </c>
      <c r="H77" s="164">
        <v>0</v>
      </c>
      <c r="I77" s="112">
        <v>0</v>
      </c>
      <c r="J77" s="170">
        <v>0</v>
      </c>
      <c r="K77" s="164">
        <v>840300</v>
      </c>
      <c r="L77" s="112">
        <v>5700</v>
      </c>
      <c r="M77" s="127">
        <v>0.01</v>
      </c>
      <c r="N77" s="112">
        <v>839850</v>
      </c>
      <c r="O77" s="173">
        <f t="shared" si="10"/>
        <v>0.9994644769725098</v>
      </c>
      <c r="P77" s="108">
        <f>Volume!K77</f>
        <v>1827.3</v>
      </c>
      <c r="Q77" s="69">
        <f>Volume!J77</f>
        <v>1863.4</v>
      </c>
      <c r="R77" s="237">
        <f t="shared" si="11"/>
        <v>156.581502</v>
      </c>
      <c r="S77" s="103">
        <f t="shared" si="12"/>
        <v>156.497649</v>
      </c>
      <c r="T77" s="109">
        <f t="shared" si="13"/>
        <v>834600</v>
      </c>
      <c r="U77" s="103">
        <f t="shared" si="14"/>
        <v>0.6829618979151689</v>
      </c>
      <c r="V77" s="103">
        <f t="shared" si="15"/>
        <v>156.581502</v>
      </c>
      <c r="W77" s="103">
        <f t="shared" si="16"/>
        <v>0</v>
      </c>
      <c r="X77" s="103">
        <f t="shared" si="17"/>
        <v>0</v>
      </c>
      <c r="Y77" s="103">
        <f t="shared" si="18"/>
        <v>152.506458</v>
      </c>
      <c r="Z77" s="237">
        <f t="shared" si="19"/>
        <v>4.075043999999991</v>
      </c>
      <c r="AA77"/>
      <c r="AB77" s="77"/>
    </row>
    <row r="78" spans="1:28" s="7" customFormat="1" ht="15">
      <c r="A78" s="193" t="s">
        <v>79</v>
      </c>
      <c r="B78" s="164">
        <v>1408600</v>
      </c>
      <c r="C78" s="162">
        <v>28400</v>
      </c>
      <c r="D78" s="170">
        <v>0.02</v>
      </c>
      <c r="E78" s="164">
        <v>200</v>
      </c>
      <c r="F78" s="112">
        <v>0</v>
      </c>
      <c r="G78" s="170">
        <v>0</v>
      </c>
      <c r="H78" s="164">
        <v>0</v>
      </c>
      <c r="I78" s="112">
        <v>0</v>
      </c>
      <c r="J78" s="170">
        <v>0</v>
      </c>
      <c r="K78" s="164">
        <v>1408800</v>
      </c>
      <c r="L78" s="112">
        <v>28400</v>
      </c>
      <c r="M78" s="127">
        <v>0.02</v>
      </c>
      <c r="N78" s="112">
        <v>1407800</v>
      </c>
      <c r="O78" s="173">
        <f t="shared" si="10"/>
        <v>0.999290176036343</v>
      </c>
      <c r="P78" s="108">
        <f>Volume!K78</f>
        <v>1104.05</v>
      </c>
      <c r="Q78" s="69">
        <f>Volume!J78</f>
        <v>1153.45</v>
      </c>
      <c r="R78" s="237">
        <f t="shared" si="11"/>
        <v>162.498036</v>
      </c>
      <c r="S78" s="103">
        <f t="shared" si="12"/>
        <v>162.382691</v>
      </c>
      <c r="T78" s="109">
        <f t="shared" si="13"/>
        <v>1380400</v>
      </c>
      <c r="U78" s="103">
        <f t="shared" si="14"/>
        <v>2.057374674007534</v>
      </c>
      <c r="V78" s="103">
        <f t="shared" si="15"/>
        <v>162.474967</v>
      </c>
      <c r="W78" s="103">
        <f t="shared" si="16"/>
        <v>0.023069</v>
      </c>
      <c r="X78" s="103">
        <f t="shared" si="17"/>
        <v>0</v>
      </c>
      <c r="Y78" s="103">
        <f t="shared" si="18"/>
        <v>152.403062</v>
      </c>
      <c r="Z78" s="237">
        <f t="shared" si="19"/>
        <v>10.094974000000008</v>
      </c>
      <c r="AA78"/>
      <c r="AB78" s="77"/>
    </row>
    <row r="79" spans="1:28" s="58" customFormat="1" ht="15">
      <c r="A79" s="193" t="s">
        <v>196</v>
      </c>
      <c r="B79" s="164">
        <v>1344000</v>
      </c>
      <c r="C79" s="162">
        <v>159200</v>
      </c>
      <c r="D79" s="170">
        <v>0.13</v>
      </c>
      <c r="E79" s="164">
        <v>800</v>
      </c>
      <c r="F79" s="112">
        <v>400</v>
      </c>
      <c r="G79" s="170">
        <v>1</v>
      </c>
      <c r="H79" s="164">
        <v>400</v>
      </c>
      <c r="I79" s="112">
        <v>400</v>
      </c>
      <c r="J79" s="170">
        <v>0</v>
      </c>
      <c r="K79" s="164">
        <v>1345200</v>
      </c>
      <c r="L79" s="112">
        <v>160000</v>
      </c>
      <c r="M79" s="127">
        <v>0.14</v>
      </c>
      <c r="N79" s="112">
        <v>1335200</v>
      </c>
      <c r="O79" s="173">
        <f t="shared" si="10"/>
        <v>0.9925661611656259</v>
      </c>
      <c r="P79" s="108">
        <f>Volume!K79</f>
        <v>697.25</v>
      </c>
      <c r="Q79" s="69">
        <f>Volume!J79</f>
        <v>716.65</v>
      </c>
      <c r="R79" s="237">
        <f t="shared" si="11"/>
        <v>96.403758</v>
      </c>
      <c r="S79" s="103">
        <f t="shared" si="12"/>
        <v>95.687108</v>
      </c>
      <c r="T79" s="109">
        <f t="shared" si="13"/>
        <v>1185200</v>
      </c>
      <c r="U79" s="103">
        <f t="shared" si="14"/>
        <v>13.499831252109349</v>
      </c>
      <c r="V79" s="103">
        <f t="shared" si="15"/>
        <v>96.31776</v>
      </c>
      <c r="W79" s="103">
        <f t="shared" si="16"/>
        <v>0.057332</v>
      </c>
      <c r="X79" s="103">
        <f t="shared" si="17"/>
        <v>0.028666</v>
      </c>
      <c r="Y79" s="103">
        <f t="shared" si="18"/>
        <v>82.63807</v>
      </c>
      <c r="Z79" s="237">
        <f t="shared" si="19"/>
        <v>13.765687999999997</v>
      </c>
      <c r="AA79"/>
      <c r="AB79" s="77"/>
    </row>
    <row r="80" spans="1:28" s="7" customFormat="1" ht="15">
      <c r="A80" s="193" t="s">
        <v>442</v>
      </c>
      <c r="B80" s="164">
        <v>28381430</v>
      </c>
      <c r="C80" s="162">
        <v>915530</v>
      </c>
      <c r="D80" s="170">
        <v>0.03</v>
      </c>
      <c r="E80" s="164">
        <v>1020800</v>
      </c>
      <c r="F80" s="112">
        <v>320595</v>
      </c>
      <c r="G80" s="170">
        <v>0.46</v>
      </c>
      <c r="H80" s="164">
        <v>167475</v>
      </c>
      <c r="I80" s="112">
        <v>62205</v>
      </c>
      <c r="J80" s="170">
        <v>0.59</v>
      </c>
      <c r="K80" s="164">
        <v>29569705</v>
      </c>
      <c r="L80" s="112">
        <v>1298330</v>
      </c>
      <c r="M80" s="127">
        <v>0.05</v>
      </c>
      <c r="N80" s="112">
        <v>29528235</v>
      </c>
      <c r="O80" s="173">
        <f t="shared" si="10"/>
        <v>0.998597551108474</v>
      </c>
      <c r="P80" s="108">
        <f>Volume!K80</f>
        <v>140.25</v>
      </c>
      <c r="Q80" s="69">
        <f>Volume!J80</f>
        <v>140.95</v>
      </c>
      <c r="R80" s="237">
        <f t="shared" si="11"/>
        <v>416.78499197499997</v>
      </c>
      <c r="S80" s="103">
        <f t="shared" si="12"/>
        <v>416.20047232499996</v>
      </c>
      <c r="T80" s="109">
        <f t="shared" si="13"/>
        <v>28271375</v>
      </c>
      <c r="U80" s="103">
        <f t="shared" si="14"/>
        <v>4.592383638928068</v>
      </c>
      <c r="V80" s="103">
        <f t="shared" si="15"/>
        <v>400.03625585</v>
      </c>
      <c r="W80" s="103">
        <f t="shared" si="16"/>
        <v>14.388176</v>
      </c>
      <c r="X80" s="103">
        <f t="shared" si="17"/>
        <v>2.3605601249999997</v>
      </c>
      <c r="Y80" s="103">
        <f t="shared" si="18"/>
        <v>396.506034375</v>
      </c>
      <c r="Z80" s="237">
        <f t="shared" si="19"/>
        <v>20.278957599999956</v>
      </c>
      <c r="AB80" s="77"/>
    </row>
    <row r="81" spans="1:28" s="58" customFormat="1" ht="15">
      <c r="A81" s="193" t="s">
        <v>198</v>
      </c>
      <c r="B81" s="164">
        <v>7631000</v>
      </c>
      <c r="C81" s="162">
        <v>-46000</v>
      </c>
      <c r="D81" s="170">
        <v>-0.01</v>
      </c>
      <c r="E81" s="164">
        <v>418000</v>
      </c>
      <c r="F81" s="112">
        <v>113000</v>
      </c>
      <c r="G81" s="170">
        <v>0.37</v>
      </c>
      <c r="H81" s="164">
        <v>49000</v>
      </c>
      <c r="I81" s="112">
        <v>19000</v>
      </c>
      <c r="J81" s="170">
        <v>0.63</v>
      </c>
      <c r="K81" s="164">
        <v>8098000</v>
      </c>
      <c r="L81" s="112">
        <v>86000</v>
      </c>
      <c r="M81" s="127">
        <v>0.01</v>
      </c>
      <c r="N81" s="112">
        <v>8092000</v>
      </c>
      <c r="O81" s="173">
        <f t="shared" si="10"/>
        <v>0.9992590763151395</v>
      </c>
      <c r="P81" s="108">
        <f>Volume!K81</f>
        <v>198.6</v>
      </c>
      <c r="Q81" s="69">
        <f>Volume!J81</f>
        <v>201.55</v>
      </c>
      <c r="R81" s="237">
        <f t="shared" si="11"/>
        <v>163.21519</v>
      </c>
      <c r="S81" s="103">
        <f t="shared" si="12"/>
        <v>163.09426</v>
      </c>
      <c r="T81" s="109">
        <f t="shared" si="13"/>
        <v>8012000</v>
      </c>
      <c r="U81" s="103">
        <f t="shared" si="14"/>
        <v>1.0733899151273092</v>
      </c>
      <c r="V81" s="103">
        <f t="shared" si="15"/>
        <v>153.802805</v>
      </c>
      <c r="W81" s="103">
        <f t="shared" si="16"/>
        <v>8.42479</v>
      </c>
      <c r="X81" s="103">
        <f t="shared" si="17"/>
        <v>0.987595</v>
      </c>
      <c r="Y81" s="103">
        <f t="shared" si="18"/>
        <v>159.11832</v>
      </c>
      <c r="Z81" s="237">
        <f t="shared" si="19"/>
        <v>4.096869999999996</v>
      </c>
      <c r="AA81" s="78"/>
      <c r="AB81" s="77"/>
    </row>
    <row r="82" spans="1:28" s="58" customFormat="1" ht="15">
      <c r="A82" s="193" t="s">
        <v>199</v>
      </c>
      <c r="B82" s="164">
        <v>3385200</v>
      </c>
      <c r="C82" s="162">
        <v>-157300</v>
      </c>
      <c r="D82" s="170">
        <v>-0.04</v>
      </c>
      <c r="E82" s="164">
        <v>41600</v>
      </c>
      <c r="F82" s="112">
        <v>9100</v>
      </c>
      <c r="G82" s="170">
        <v>0.28</v>
      </c>
      <c r="H82" s="164">
        <v>1300</v>
      </c>
      <c r="I82" s="112">
        <v>1300</v>
      </c>
      <c r="J82" s="170">
        <v>0</v>
      </c>
      <c r="K82" s="164">
        <v>3428100</v>
      </c>
      <c r="L82" s="112">
        <v>-146900</v>
      </c>
      <c r="M82" s="127">
        <v>-0.04</v>
      </c>
      <c r="N82" s="112">
        <v>3428100</v>
      </c>
      <c r="O82" s="173">
        <f t="shared" si="10"/>
        <v>1</v>
      </c>
      <c r="P82" s="108">
        <f>Volume!K82</f>
        <v>278.9</v>
      </c>
      <c r="Q82" s="69">
        <f>Volume!J82</f>
        <v>295.8</v>
      </c>
      <c r="R82" s="237">
        <f t="shared" si="11"/>
        <v>101.403198</v>
      </c>
      <c r="S82" s="103">
        <f t="shared" si="12"/>
        <v>101.403198</v>
      </c>
      <c r="T82" s="109">
        <f t="shared" si="13"/>
        <v>3575000</v>
      </c>
      <c r="U82" s="103">
        <f t="shared" si="14"/>
        <v>-4.1090909090909085</v>
      </c>
      <c r="V82" s="103">
        <f t="shared" si="15"/>
        <v>100.134216</v>
      </c>
      <c r="W82" s="103">
        <f t="shared" si="16"/>
        <v>1.230528</v>
      </c>
      <c r="X82" s="103">
        <f t="shared" si="17"/>
        <v>0.038454</v>
      </c>
      <c r="Y82" s="103">
        <f t="shared" si="18"/>
        <v>99.70674999999999</v>
      </c>
      <c r="Z82" s="237">
        <f t="shared" si="19"/>
        <v>1.696448000000018</v>
      </c>
      <c r="AA82" s="78"/>
      <c r="AB82" s="77"/>
    </row>
    <row r="83" spans="1:28" s="58" customFormat="1" ht="15">
      <c r="A83" s="193" t="s">
        <v>401</v>
      </c>
      <c r="B83" s="164">
        <v>214500</v>
      </c>
      <c r="C83" s="162">
        <v>76250</v>
      </c>
      <c r="D83" s="170">
        <v>0.55</v>
      </c>
      <c r="E83" s="164">
        <v>0</v>
      </c>
      <c r="F83" s="112">
        <v>0</v>
      </c>
      <c r="G83" s="170">
        <v>0</v>
      </c>
      <c r="H83" s="164">
        <v>0</v>
      </c>
      <c r="I83" s="112">
        <v>0</v>
      </c>
      <c r="J83" s="170">
        <v>0</v>
      </c>
      <c r="K83" s="164">
        <v>214500</v>
      </c>
      <c r="L83" s="112">
        <v>76250</v>
      </c>
      <c r="M83" s="127">
        <v>0.55</v>
      </c>
      <c r="N83" s="112">
        <v>214000</v>
      </c>
      <c r="O83" s="173">
        <f t="shared" si="10"/>
        <v>0.9976689976689976</v>
      </c>
      <c r="P83" s="108">
        <f>Volume!K83</f>
        <v>558.65</v>
      </c>
      <c r="Q83" s="69">
        <f>Volume!J83</f>
        <v>600.1</v>
      </c>
      <c r="R83" s="237">
        <f t="shared" si="11"/>
        <v>12.872145</v>
      </c>
      <c r="S83" s="103">
        <f t="shared" si="12"/>
        <v>12.84214</v>
      </c>
      <c r="T83" s="109">
        <f t="shared" si="13"/>
        <v>138250</v>
      </c>
      <c r="U83" s="103">
        <f t="shared" si="14"/>
        <v>55.15370705244123</v>
      </c>
      <c r="V83" s="103">
        <f t="shared" si="15"/>
        <v>12.872145</v>
      </c>
      <c r="W83" s="103">
        <f t="shared" si="16"/>
        <v>0</v>
      </c>
      <c r="X83" s="103">
        <f t="shared" si="17"/>
        <v>0</v>
      </c>
      <c r="Y83" s="103">
        <f t="shared" si="18"/>
        <v>7.72333625</v>
      </c>
      <c r="Z83" s="237">
        <f t="shared" si="19"/>
        <v>5.14880875</v>
      </c>
      <c r="AA83" s="78"/>
      <c r="AB83" s="77"/>
    </row>
    <row r="84" spans="1:28" s="58" customFormat="1" ht="15">
      <c r="A84" s="193" t="s">
        <v>422</v>
      </c>
      <c r="B84" s="164">
        <v>9108750</v>
      </c>
      <c r="C84" s="162">
        <v>228750</v>
      </c>
      <c r="D84" s="170">
        <v>0.03</v>
      </c>
      <c r="E84" s="164">
        <v>303750</v>
      </c>
      <c r="F84" s="112">
        <v>150000</v>
      </c>
      <c r="G84" s="170">
        <v>0.98</v>
      </c>
      <c r="H84" s="164">
        <v>7500</v>
      </c>
      <c r="I84" s="112">
        <v>7500</v>
      </c>
      <c r="J84" s="170">
        <v>0</v>
      </c>
      <c r="K84" s="164">
        <v>9420000</v>
      </c>
      <c r="L84" s="112">
        <v>386250</v>
      </c>
      <c r="M84" s="127">
        <v>0.04</v>
      </c>
      <c r="N84" s="112">
        <v>9307500</v>
      </c>
      <c r="O84" s="173">
        <f t="shared" si="10"/>
        <v>0.9880573248407644</v>
      </c>
      <c r="P84" s="108">
        <f>Volume!K84</f>
        <v>58.3</v>
      </c>
      <c r="Q84" s="69">
        <f>Volume!J84</f>
        <v>58.05</v>
      </c>
      <c r="R84" s="237">
        <f t="shared" si="11"/>
        <v>54.6831</v>
      </c>
      <c r="S84" s="103">
        <f t="shared" si="12"/>
        <v>54.0300375</v>
      </c>
      <c r="T84" s="109">
        <f t="shared" si="13"/>
        <v>9033750</v>
      </c>
      <c r="U84" s="103">
        <f t="shared" si="14"/>
        <v>4.275633042756331</v>
      </c>
      <c r="V84" s="103">
        <f t="shared" si="15"/>
        <v>52.87629375</v>
      </c>
      <c r="W84" s="103">
        <f t="shared" si="16"/>
        <v>1.76326875</v>
      </c>
      <c r="X84" s="103">
        <f t="shared" si="17"/>
        <v>0.0435375</v>
      </c>
      <c r="Y84" s="103">
        <f t="shared" si="18"/>
        <v>52.6667625</v>
      </c>
      <c r="Z84" s="237">
        <f t="shared" si="19"/>
        <v>2.016337500000006</v>
      </c>
      <c r="AA84" s="78"/>
      <c r="AB84" s="77"/>
    </row>
    <row r="85" spans="1:28" s="7" customFormat="1" ht="15">
      <c r="A85" s="193" t="s">
        <v>43</v>
      </c>
      <c r="B85" s="164">
        <v>571500</v>
      </c>
      <c r="C85" s="162">
        <v>7050</v>
      </c>
      <c r="D85" s="170">
        <v>0.01</v>
      </c>
      <c r="E85" s="164">
        <v>0</v>
      </c>
      <c r="F85" s="112">
        <v>0</v>
      </c>
      <c r="G85" s="170">
        <v>0</v>
      </c>
      <c r="H85" s="164">
        <v>0</v>
      </c>
      <c r="I85" s="112">
        <v>0</v>
      </c>
      <c r="J85" s="170">
        <v>0</v>
      </c>
      <c r="K85" s="164">
        <v>571500</v>
      </c>
      <c r="L85" s="112">
        <v>7050</v>
      </c>
      <c r="M85" s="127">
        <v>0.01</v>
      </c>
      <c r="N85" s="112">
        <v>571500</v>
      </c>
      <c r="O85" s="173">
        <f t="shared" si="10"/>
        <v>1</v>
      </c>
      <c r="P85" s="108">
        <f>Volume!K85</f>
        <v>2175.65</v>
      </c>
      <c r="Q85" s="69">
        <f>Volume!J85</f>
        <v>2247.15</v>
      </c>
      <c r="R85" s="237">
        <f t="shared" si="11"/>
        <v>128.4246225</v>
      </c>
      <c r="S85" s="103">
        <f t="shared" si="12"/>
        <v>128.4246225</v>
      </c>
      <c r="T85" s="109">
        <f t="shared" si="13"/>
        <v>564450</v>
      </c>
      <c r="U85" s="103">
        <f t="shared" si="14"/>
        <v>1.2490034546904065</v>
      </c>
      <c r="V85" s="103">
        <f t="shared" si="15"/>
        <v>128.4246225</v>
      </c>
      <c r="W85" s="103">
        <f t="shared" si="16"/>
        <v>0</v>
      </c>
      <c r="X85" s="103">
        <f t="shared" si="17"/>
        <v>0</v>
      </c>
      <c r="Y85" s="103">
        <f t="shared" si="18"/>
        <v>122.80456425</v>
      </c>
      <c r="Z85" s="237">
        <f t="shared" si="19"/>
        <v>5.62005825</v>
      </c>
      <c r="AB85" s="77"/>
    </row>
    <row r="86" spans="1:28" s="7" customFormat="1" ht="15">
      <c r="A86" s="193" t="s">
        <v>200</v>
      </c>
      <c r="B86" s="164">
        <v>6770750</v>
      </c>
      <c r="C86" s="162">
        <v>357000</v>
      </c>
      <c r="D86" s="170">
        <v>0.06</v>
      </c>
      <c r="E86" s="164">
        <v>77000</v>
      </c>
      <c r="F86" s="112">
        <v>58100</v>
      </c>
      <c r="G86" s="170">
        <v>3.07</v>
      </c>
      <c r="H86" s="164">
        <v>8750</v>
      </c>
      <c r="I86" s="112">
        <v>4550</v>
      </c>
      <c r="J86" s="170">
        <v>1.08</v>
      </c>
      <c r="K86" s="164">
        <v>6856500</v>
      </c>
      <c r="L86" s="112">
        <v>419650</v>
      </c>
      <c r="M86" s="127">
        <v>0.07</v>
      </c>
      <c r="N86" s="112">
        <v>6566350</v>
      </c>
      <c r="O86" s="173">
        <f t="shared" si="10"/>
        <v>0.9576824910668709</v>
      </c>
      <c r="P86" s="108">
        <f>Volume!K86</f>
        <v>913.65</v>
      </c>
      <c r="Q86" s="69">
        <f>Volume!J86</f>
        <v>930.45</v>
      </c>
      <c r="R86" s="237">
        <f t="shared" si="11"/>
        <v>637.9630425</v>
      </c>
      <c r="S86" s="103">
        <f t="shared" si="12"/>
        <v>610.96603575</v>
      </c>
      <c r="T86" s="109">
        <f t="shared" si="13"/>
        <v>6436850</v>
      </c>
      <c r="U86" s="103">
        <f t="shared" si="14"/>
        <v>6.519493230384427</v>
      </c>
      <c r="V86" s="103">
        <f t="shared" si="15"/>
        <v>629.98443375</v>
      </c>
      <c r="W86" s="103">
        <f t="shared" si="16"/>
        <v>7.164465</v>
      </c>
      <c r="X86" s="103">
        <f t="shared" si="17"/>
        <v>0.81414375</v>
      </c>
      <c r="Y86" s="103">
        <f t="shared" si="18"/>
        <v>588.10280025</v>
      </c>
      <c r="Z86" s="237">
        <f t="shared" si="19"/>
        <v>49.860242250000056</v>
      </c>
      <c r="AB86" s="77"/>
    </row>
    <row r="87" spans="1:28" s="58" customFormat="1" ht="15">
      <c r="A87" s="193" t="s">
        <v>141</v>
      </c>
      <c r="B87" s="164">
        <v>42777600</v>
      </c>
      <c r="C87" s="162">
        <v>3076800</v>
      </c>
      <c r="D87" s="170">
        <v>0.08</v>
      </c>
      <c r="E87" s="164">
        <v>2344800</v>
      </c>
      <c r="F87" s="112">
        <v>1320000</v>
      </c>
      <c r="G87" s="170">
        <v>1.29</v>
      </c>
      <c r="H87" s="164">
        <v>381600</v>
      </c>
      <c r="I87" s="112">
        <v>278400</v>
      </c>
      <c r="J87" s="170">
        <v>2.7</v>
      </c>
      <c r="K87" s="164">
        <v>45504000</v>
      </c>
      <c r="L87" s="112">
        <v>4675200</v>
      </c>
      <c r="M87" s="127">
        <v>0.11</v>
      </c>
      <c r="N87" s="112">
        <v>45391200</v>
      </c>
      <c r="O87" s="173">
        <f t="shared" si="10"/>
        <v>0.9975210970464135</v>
      </c>
      <c r="P87" s="108">
        <f>Volume!K87</f>
        <v>92.55</v>
      </c>
      <c r="Q87" s="69">
        <f>Volume!J87</f>
        <v>97.8</v>
      </c>
      <c r="R87" s="237">
        <f t="shared" si="11"/>
        <v>445.02912</v>
      </c>
      <c r="S87" s="103">
        <f t="shared" si="12"/>
        <v>443.925936</v>
      </c>
      <c r="T87" s="109">
        <f t="shared" si="13"/>
        <v>40828800</v>
      </c>
      <c r="U87" s="103">
        <f t="shared" si="14"/>
        <v>11.450740653656242</v>
      </c>
      <c r="V87" s="103">
        <f t="shared" si="15"/>
        <v>418.364928</v>
      </c>
      <c r="W87" s="103">
        <f t="shared" si="16"/>
        <v>22.932144</v>
      </c>
      <c r="X87" s="103">
        <f t="shared" si="17"/>
        <v>3.732048</v>
      </c>
      <c r="Y87" s="103">
        <f t="shared" si="18"/>
        <v>377.870544</v>
      </c>
      <c r="Z87" s="237">
        <f t="shared" si="19"/>
        <v>67.15857599999998</v>
      </c>
      <c r="AA87" s="78"/>
      <c r="AB87" s="77"/>
    </row>
    <row r="88" spans="1:28" s="58" customFormat="1" ht="15">
      <c r="A88" s="193" t="s">
        <v>398</v>
      </c>
      <c r="B88" s="164">
        <v>32888700</v>
      </c>
      <c r="C88" s="162">
        <v>3123900</v>
      </c>
      <c r="D88" s="170">
        <v>0.1</v>
      </c>
      <c r="E88" s="164">
        <v>2980800</v>
      </c>
      <c r="F88" s="112">
        <v>882900</v>
      </c>
      <c r="G88" s="170">
        <v>0.42</v>
      </c>
      <c r="H88" s="164">
        <v>259200</v>
      </c>
      <c r="I88" s="112">
        <v>159300</v>
      </c>
      <c r="J88" s="170">
        <v>1.59</v>
      </c>
      <c r="K88" s="164">
        <v>36128700</v>
      </c>
      <c r="L88" s="112">
        <v>4166100</v>
      </c>
      <c r="M88" s="127">
        <v>0.13</v>
      </c>
      <c r="N88" s="112">
        <v>35869500</v>
      </c>
      <c r="O88" s="173">
        <f t="shared" si="10"/>
        <v>0.9928256483073014</v>
      </c>
      <c r="P88" s="108">
        <f>Volume!K88</f>
        <v>122.85</v>
      </c>
      <c r="Q88" s="69">
        <f>Volume!J88</f>
        <v>125</v>
      </c>
      <c r="R88" s="237">
        <f t="shared" si="11"/>
        <v>451.60875</v>
      </c>
      <c r="S88" s="103">
        <f t="shared" si="12"/>
        <v>448.36875</v>
      </c>
      <c r="T88" s="109">
        <f t="shared" si="13"/>
        <v>31962600</v>
      </c>
      <c r="U88" s="103">
        <f t="shared" si="14"/>
        <v>13.034296333840176</v>
      </c>
      <c r="V88" s="103">
        <f t="shared" si="15"/>
        <v>411.10875</v>
      </c>
      <c r="W88" s="103">
        <f t="shared" si="16"/>
        <v>37.26</v>
      </c>
      <c r="X88" s="103">
        <f t="shared" si="17"/>
        <v>3.24</v>
      </c>
      <c r="Y88" s="103">
        <f t="shared" si="18"/>
        <v>392.660541</v>
      </c>
      <c r="Z88" s="237">
        <f t="shared" si="19"/>
        <v>58.94820899999996</v>
      </c>
      <c r="AA88" s="78"/>
      <c r="AB88" s="77"/>
    </row>
    <row r="89" spans="1:28" s="7" customFormat="1" ht="15">
      <c r="A89" s="193" t="s">
        <v>184</v>
      </c>
      <c r="B89" s="164">
        <v>13012450</v>
      </c>
      <c r="C89" s="162">
        <v>1000050</v>
      </c>
      <c r="D89" s="170">
        <v>0.08</v>
      </c>
      <c r="E89" s="164">
        <v>772900</v>
      </c>
      <c r="F89" s="112">
        <v>351050</v>
      </c>
      <c r="G89" s="170">
        <v>0.83</v>
      </c>
      <c r="H89" s="164">
        <v>59000</v>
      </c>
      <c r="I89" s="112">
        <v>50150</v>
      </c>
      <c r="J89" s="170">
        <v>5.67</v>
      </c>
      <c r="K89" s="164">
        <v>13844350</v>
      </c>
      <c r="L89" s="112">
        <v>1401250</v>
      </c>
      <c r="M89" s="127">
        <v>0.11</v>
      </c>
      <c r="N89" s="112">
        <v>13806000</v>
      </c>
      <c r="O89" s="173">
        <f t="shared" si="10"/>
        <v>0.997229916897507</v>
      </c>
      <c r="P89" s="108">
        <f>Volume!K89</f>
        <v>113</v>
      </c>
      <c r="Q89" s="69">
        <f>Volume!J89</f>
        <v>115.25</v>
      </c>
      <c r="R89" s="237">
        <f t="shared" si="11"/>
        <v>159.55613375</v>
      </c>
      <c r="S89" s="103">
        <f t="shared" si="12"/>
        <v>159.11415</v>
      </c>
      <c r="T89" s="109">
        <f t="shared" si="13"/>
        <v>12443100</v>
      </c>
      <c r="U89" s="103">
        <f t="shared" si="14"/>
        <v>11.26126126126126</v>
      </c>
      <c r="V89" s="103">
        <f t="shared" si="15"/>
        <v>149.96848625</v>
      </c>
      <c r="W89" s="103">
        <f t="shared" si="16"/>
        <v>8.9076725</v>
      </c>
      <c r="X89" s="103">
        <f t="shared" si="17"/>
        <v>0.679975</v>
      </c>
      <c r="Y89" s="103">
        <f t="shared" si="18"/>
        <v>140.60703</v>
      </c>
      <c r="Z89" s="237">
        <f t="shared" si="19"/>
        <v>18.949103749999978</v>
      </c>
      <c r="AB89" s="77"/>
    </row>
    <row r="90" spans="1:28" s="58" customFormat="1" ht="15">
      <c r="A90" s="193" t="s">
        <v>175</v>
      </c>
      <c r="B90" s="164">
        <v>83010375</v>
      </c>
      <c r="C90" s="162">
        <v>4228875</v>
      </c>
      <c r="D90" s="170">
        <v>0.05</v>
      </c>
      <c r="E90" s="164">
        <v>6804000</v>
      </c>
      <c r="F90" s="112">
        <v>3386250</v>
      </c>
      <c r="G90" s="170">
        <v>0.99</v>
      </c>
      <c r="H90" s="164">
        <v>1244250</v>
      </c>
      <c r="I90" s="112">
        <v>630000</v>
      </c>
      <c r="J90" s="170">
        <v>1.03</v>
      </c>
      <c r="K90" s="164">
        <v>91058625</v>
      </c>
      <c r="L90" s="112">
        <v>8245125</v>
      </c>
      <c r="M90" s="127">
        <v>0.1</v>
      </c>
      <c r="N90" s="112">
        <v>90727875</v>
      </c>
      <c r="O90" s="173">
        <f t="shared" si="10"/>
        <v>0.9963677246389345</v>
      </c>
      <c r="P90" s="108">
        <f>Volume!K90</f>
        <v>47.4</v>
      </c>
      <c r="Q90" s="69">
        <f>Volume!J90</f>
        <v>47.2</v>
      </c>
      <c r="R90" s="237">
        <f t="shared" si="11"/>
        <v>429.79671</v>
      </c>
      <c r="S90" s="103">
        <f t="shared" si="12"/>
        <v>428.23557000000005</v>
      </c>
      <c r="T90" s="109">
        <f t="shared" si="13"/>
        <v>82813500</v>
      </c>
      <c r="U90" s="103">
        <f t="shared" si="14"/>
        <v>9.956257131989348</v>
      </c>
      <c r="V90" s="103">
        <f t="shared" si="15"/>
        <v>391.80897</v>
      </c>
      <c r="W90" s="103">
        <f t="shared" si="16"/>
        <v>32.11488</v>
      </c>
      <c r="X90" s="103">
        <f t="shared" si="17"/>
        <v>5.87286</v>
      </c>
      <c r="Y90" s="103">
        <f t="shared" si="18"/>
        <v>392.53599</v>
      </c>
      <c r="Z90" s="237">
        <f t="shared" si="19"/>
        <v>37.26071999999999</v>
      </c>
      <c r="AA90" s="78"/>
      <c r="AB90" s="77"/>
    </row>
    <row r="91" spans="1:28" s="7" customFormat="1" ht="15">
      <c r="A91" s="193" t="s">
        <v>142</v>
      </c>
      <c r="B91" s="164">
        <v>10144750</v>
      </c>
      <c r="C91" s="162">
        <v>812000</v>
      </c>
      <c r="D91" s="170">
        <v>0.09</v>
      </c>
      <c r="E91" s="164">
        <v>127750</v>
      </c>
      <c r="F91" s="112">
        <v>82250</v>
      </c>
      <c r="G91" s="170">
        <v>1.81</v>
      </c>
      <c r="H91" s="164">
        <v>0</v>
      </c>
      <c r="I91" s="112">
        <v>0</v>
      </c>
      <c r="J91" s="170">
        <v>0</v>
      </c>
      <c r="K91" s="164">
        <v>10272500</v>
      </c>
      <c r="L91" s="112">
        <v>894250</v>
      </c>
      <c r="M91" s="127">
        <v>0.1</v>
      </c>
      <c r="N91" s="112">
        <v>10260250</v>
      </c>
      <c r="O91" s="173">
        <f t="shared" si="10"/>
        <v>0.9988074957410562</v>
      </c>
      <c r="P91" s="108">
        <f>Volume!K91</f>
        <v>145.4</v>
      </c>
      <c r="Q91" s="69">
        <f>Volume!J91</f>
        <v>148.9</v>
      </c>
      <c r="R91" s="237">
        <f t="shared" si="11"/>
        <v>152.957525</v>
      </c>
      <c r="S91" s="103">
        <f t="shared" si="12"/>
        <v>152.7751225</v>
      </c>
      <c r="T91" s="109">
        <f t="shared" si="13"/>
        <v>9378250</v>
      </c>
      <c r="U91" s="103">
        <f t="shared" si="14"/>
        <v>9.535361074827394</v>
      </c>
      <c r="V91" s="103">
        <f t="shared" si="15"/>
        <v>151.0553275</v>
      </c>
      <c r="W91" s="103">
        <f t="shared" si="16"/>
        <v>1.9021975</v>
      </c>
      <c r="X91" s="103">
        <f t="shared" si="17"/>
        <v>0</v>
      </c>
      <c r="Y91" s="103">
        <f t="shared" si="18"/>
        <v>136.359755</v>
      </c>
      <c r="Z91" s="237">
        <f t="shared" si="19"/>
        <v>16.597769999999997</v>
      </c>
      <c r="AB91" s="77"/>
    </row>
    <row r="92" spans="1:28" s="7" customFormat="1" ht="15">
      <c r="A92" s="193" t="s">
        <v>176</v>
      </c>
      <c r="B92" s="164">
        <v>9693250</v>
      </c>
      <c r="C92" s="162">
        <v>-81200</v>
      </c>
      <c r="D92" s="170">
        <v>-0.01</v>
      </c>
      <c r="E92" s="164">
        <v>178350</v>
      </c>
      <c r="F92" s="112">
        <v>66700</v>
      </c>
      <c r="G92" s="170">
        <v>0.6</v>
      </c>
      <c r="H92" s="164">
        <v>10150</v>
      </c>
      <c r="I92" s="112">
        <v>8700</v>
      </c>
      <c r="J92" s="170">
        <v>6</v>
      </c>
      <c r="K92" s="164">
        <v>9881750</v>
      </c>
      <c r="L92" s="112">
        <v>-5800</v>
      </c>
      <c r="M92" s="127">
        <v>0</v>
      </c>
      <c r="N92" s="112">
        <v>9877400</v>
      </c>
      <c r="O92" s="173">
        <f t="shared" si="10"/>
        <v>0.9995597945707997</v>
      </c>
      <c r="P92" s="108">
        <f>Volume!K92</f>
        <v>182.6</v>
      </c>
      <c r="Q92" s="69">
        <f>Volume!J92</f>
        <v>181.25</v>
      </c>
      <c r="R92" s="237">
        <f t="shared" si="11"/>
        <v>179.10671875</v>
      </c>
      <c r="S92" s="103">
        <f t="shared" si="12"/>
        <v>179.027875</v>
      </c>
      <c r="T92" s="109">
        <f t="shared" si="13"/>
        <v>9887550</v>
      </c>
      <c r="U92" s="103">
        <f t="shared" si="14"/>
        <v>-0.058659627511365296</v>
      </c>
      <c r="V92" s="103">
        <f t="shared" si="15"/>
        <v>175.69015625</v>
      </c>
      <c r="W92" s="103">
        <f t="shared" si="16"/>
        <v>3.23259375</v>
      </c>
      <c r="X92" s="103">
        <f t="shared" si="17"/>
        <v>0.18396875</v>
      </c>
      <c r="Y92" s="103">
        <f t="shared" si="18"/>
        <v>180.546663</v>
      </c>
      <c r="Z92" s="237">
        <f t="shared" si="19"/>
        <v>-1.4399442499999964</v>
      </c>
      <c r="AB92" s="77"/>
    </row>
    <row r="93" spans="1:28" s="7" customFormat="1" ht="15">
      <c r="A93" s="193" t="s">
        <v>423</v>
      </c>
      <c r="B93" s="164">
        <v>1110000</v>
      </c>
      <c r="C93" s="162">
        <v>84000</v>
      </c>
      <c r="D93" s="170">
        <v>0.08</v>
      </c>
      <c r="E93" s="164">
        <v>500</v>
      </c>
      <c r="F93" s="112">
        <v>500</v>
      </c>
      <c r="G93" s="170">
        <v>0</v>
      </c>
      <c r="H93" s="164">
        <v>0</v>
      </c>
      <c r="I93" s="112">
        <v>0</v>
      </c>
      <c r="J93" s="170">
        <v>0</v>
      </c>
      <c r="K93" s="164">
        <v>1110500</v>
      </c>
      <c r="L93" s="112">
        <v>84500</v>
      </c>
      <c r="M93" s="127">
        <v>0.08</v>
      </c>
      <c r="N93" s="112">
        <v>1106500</v>
      </c>
      <c r="O93" s="173">
        <f t="shared" si="10"/>
        <v>0.9963980189104007</v>
      </c>
      <c r="P93" s="108">
        <f>Volume!K93</f>
        <v>622.4</v>
      </c>
      <c r="Q93" s="69">
        <f>Volume!J93</f>
        <v>637.95</v>
      </c>
      <c r="R93" s="237">
        <f t="shared" si="11"/>
        <v>70.8443475</v>
      </c>
      <c r="S93" s="103">
        <f t="shared" si="12"/>
        <v>70.5891675</v>
      </c>
      <c r="T93" s="109">
        <f t="shared" si="13"/>
        <v>1026000</v>
      </c>
      <c r="U93" s="103">
        <f t="shared" si="14"/>
        <v>8.235867446393762</v>
      </c>
      <c r="V93" s="103">
        <f t="shared" si="15"/>
        <v>70.81245</v>
      </c>
      <c r="W93" s="103">
        <f t="shared" si="16"/>
        <v>0.0318975</v>
      </c>
      <c r="X93" s="103">
        <f t="shared" si="17"/>
        <v>0</v>
      </c>
      <c r="Y93" s="103">
        <f t="shared" si="18"/>
        <v>63.85824</v>
      </c>
      <c r="Z93" s="237">
        <f t="shared" si="19"/>
        <v>6.986107499999996</v>
      </c>
      <c r="AB93" s="77"/>
    </row>
    <row r="94" spans="1:28" s="7" customFormat="1" ht="15">
      <c r="A94" s="193" t="s">
        <v>397</v>
      </c>
      <c r="B94" s="164">
        <v>1480600</v>
      </c>
      <c r="C94" s="162">
        <v>105600</v>
      </c>
      <c r="D94" s="170">
        <v>0.08</v>
      </c>
      <c r="E94" s="164">
        <v>0</v>
      </c>
      <c r="F94" s="112">
        <v>0</v>
      </c>
      <c r="G94" s="170">
        <v>0</v>
      </c>
      <c r="H94" s="164">
        <v>0</v>
      </c>
      <c r="I94" s="112">
        <v>0</v>
      </c>
      <c r="J94" s="170">
        <v>0</v>
      </c>
      <c r="K94" s="164">
        <v>1480600</v>
      </c>
      <c r="L94" s="112">
        <v>105600</v>
      </c>
      <c r="M94" s="127">
        <v>0.08</v>
      </c>
      <c r="N94" s="112">
        <v>1478400</v>
      </c>
      <c r="O94" s="173">
        <f t="shared" si="10"/>
        <v>0.9985141158989599</v>
      </c>
      <c r="P94" s="108">
        <f>Volume!K94</f>
        <v>127.85</v>
      </c>
      <c r="Q94" s="69">
        <f>Volume!J94</f>
        <v>128.45</v>
      </c>
      <c r="R94" s="237">
        <f t="shared" si="11"/>
        <v>19.018306999999997</v>
      </c>
      <c r="S94" s="103">
        <f t="shared" si="12"/>
        <v>18.990047999999998</v>
      </c>
      <c r="T94" s="109">
        <f t="shared" si="13"/>
        <v>1375000</v>
      </c>
      <c r="U94" s="103">
        <f t="shared" si="14"/>
        <v>7.68</v>
      </c>
      <c r="V94" s="103">
        <f t="shared" si="15"/>
        <v>19.018306999999997</v>
      </c>
      <c r="W94" s="103">
        <f t="shared" si="16"/>
        <v>0</v>
      </c>
      <c r="X94" s="103">
        <f t="shared" si="17"/>
        <v>0</v>
      </c>
      <c r="Y94" s="103">
        <f t="shared" si="18"/>
        <v>17.579375</v>
      </c>
      <c r="Z94" s="237">
        <f t="shared" si="19"/>
        <v>1.4389319999999977</v>
      </c>
      <c r="AB94" s="77"/>
    </row>
    <row r="95" spans="1:28" s="7" customFormat="1" ht="15">
      <c r="A95" s="193" t="s">
        <v>167</v>
      </c>
      <c r="B95" s="164">
        <v>11392150</v>
      </c>
      <c r="C95" s="162">
        <v>15400</v>
      </c>
      <c r="D95" s="170">
        <v>0</v>
      </c>
      <c r="E95" s="164">
        <v>354200</v>
      </c>
      <c r="F95" s="112">
        <v>103950</v>
      </c>
      <c r="G95" s="170">
        <v>0.42</v>
      </c>
      <c r="H95" s="164">
        <v>3850</v>
      </c>
      <c r="I95" s="112">
        <v>0</v>
      </c>
      <c r="J95" s="170">
        <v>0</v>
      </c>
      <c r="K95" s="164">
        <v>11750200</v>
      </c>
      <c r="L95" s="112">
        <v>119350</v>
      </c>
      <c r="M95" s="127">
        <v>0.01</v>
      </c>
      <c r="N95" s="112">
        <v>11750200</v>
      </c>
      <c r="O95" s="173">
        <f t="shared" si="10"/>
        <v>1</v>
      </c>
      <c r="P95" s="108">
        <f>Volume!K95</f>
        <v>46.15</v>
      </c>
      <c r="Q95" s="69">
        <f>Volume!J95</f>
        <v>45.9</v>
      </c>
      <c r="R95" s="237">
        <f t="shared" si="11"/>
        <v>53.933418</v>
      </c>
      <c r="S95" s="103">
        <f t="shared" si="12"/>
        <v>53.933418</v>
      </c>
      <c r="T95" s="109">
        <f t="shared" si="13"/>
        <v>11630850</v>
      </c>
      <c r="U95" s="103">
        <f t="shared" si="14"/>
        <v>1.0261502813637868</v>
      </c>
      <c r="V95" s="103">
        <f t="shared" si="15"/>
        <v>52.2899685</v>
      </c>
      <c r="W95" s="103">
        <f t="shared" si="16"/>
        <v>1.625778</v>
      </c>
      <c r="X95" s="103">
        <f t="shared" si="17"/>
        <v>0.0176715</v>
      </c>
      <c r="Y95" s="103">
        <f t="shared" si="18"/>
        <v>53.67637275</v>
      </c>
      <c r="Z95" s="237">
        <f t="shared" si="19"/>
        <v>0.25704525000000444</v>
      </c>
      <c r="AB95" s="77"/>
    </row>
    <row r="96" spans="1:28" s="7" customFormat="1" ht="15">
      <c r="A96" s="193" t="s">
        <v>201</v>
      </c>
      <c r="B96" s="164">
        <v>6682500</v>
      </c>
      <c r="C96" s="162">
        <v>71300</v>
      </c>
      <c r="D96" s="170">
        <v>0.01</v>
      </c>
      <c r="E96" s="164">
        <v>525600</v>
      </c>
      <c r="F96" s="112">
        <v>137100</v>
      </c>
      <c r="G96" s="170">
        <v>0.35</v>
      </c>
      <c r="H96" s="164">
        <v>89400</v>
      </c>
      <c r="I96" s="112">
        <v>29600</v>
      </c>
      <c r="J96" s="170">
        <v>0.49</v>
      </c>
      <c r="K96" s="164">
        <v>7297500</v>
      </c>
      <c r="L96" s="112">
        <v>238000</v>
      </c>
      <c r="M96" s="127">
        <v>0.03</v>
      </c>
      <c r="N96" s="112">
        <v>7123800</v>
      </c>
      <c r="O96" s="173">
        <f t="shared" si="10"/>
        <v>0.9761973278520041</v>
      </c>
      <c r="P96" s="108">
        <f>Volume!K96</f>
        <v>1906.15</v>
      </c>
      <c r="Q96" s="69">
        <f>Volume!J96</f>
        <v>1938.55</v>
      </c>
      <c r="R96" s="237">
        <f t="shared" si="11"/>
        <v>1414.6568625</v>
      </c>
      <c r="S96" s="103">
        <f t="shared" si="12"/>
        <v>1380.984249</v>
      </c>
      <c r="T96" s="109">
        <f t="shared" si="13"/>
        <v>7059500</v>
      </c>
      <c r="U96" s="103">
        <f t="shared" si="14"/>
        <v>3.371343579573624</v>
      </c>
      <c r="V96" s="103">
        <f t="shared" si="15"/>
        <v>1295.4360375</v>
      </c>
      <c r="W96" s="103">
        <f t="shared" si="16"/>
        <v>101.890188</v>
      </c>
      <c r="X96" s="103">
        <f t="shared" si="17"/>
        <v>17.330637</v>
      </c>
      <c r="Y96" s="103">
        <f t="shared" si="18"/>
        <v>1345.6465925</v>
      </c>
      <c r="Z96" s="237">
        <f t="shared" si="19"/>
        <v>69.01026999999999</v>
      </c>
      <c r="AB96" s="77"/>
    </row>
    <row r="97" spans="1:28" s="7" customFormat="1" ht="15">
      <c r="A97" s="193" t="s">
        <v>143</v>
      </c>
      <c r="B97" s="164">
        <v>2038450</v>
      </c>
      <c r="C97" s="162">
        <v>100300</v>
      </c>
      <c r="D97" s="170">
        <v>0.05</v>
      </c>
      <c r="E97" s="164">
        <v>0</v>
      </c>
      <c r="F97" s="112">
        <v>0</v>
      </c>
      <c r="G97" s="170">
        <v>0</v>
      </c>
      <c r="H97" s="164">
        <v>0</v>
      </c>
      <c r="I97" s="112">
        <v>0</v>
      </c>
      <c r="J97" s="170">
        <v>0</v>
      </c>
      <c r="K97" s="164">
        <v>2038450</v>
      </c>
      <c r="L97" s="112">
        <v>100300</v>
      </c>
      <c r="M97" s="127">
        <v>0.05</v>
      </c>
      <c r="N97" s="112">
        <v>2035500</v>
      </c>
      <c r="O97" s="173">
        <f t="shared" si="10"/>
        <v>0.9985528219971056</v>
      </c>
      <c r="P97" s="108">
        <f>Volume!K97</f>
        <v>113.75</v>
      </c>
      <c r="Q97" s="69">
        <f>Volume!J97</f>
        <v>114.75</v>
      </c>
      <c r="R97" s="237">
        <f t="shared" si="11"/>
        <v>23.39121375</v>
      </c>
      <c r="S97" s="103">
        <f t="shared" si="12"/>
        <v>23.3573625</v>
      </c>
      <c r="T97" s="109">
        <f t="shared" si="13"/>
        <v>1938150</v>
      </c>
      <c r="U97" s="103">
        <f t="shared" si="14"/>
        <v>5.175038051750381</v>
      </c>
      <c r="V97" s="103">
        <f t="shared" si="15"/>
        <v>23.39121375</v>
      </c>
      <c r="W97" s="103">
        <f t="shared" si="16"/>
        <v>0</v>
      </c>
      <c r="X97" s="103">
        <f t="shared" si="17"/>
        <v>0</v>
      </c>
      <c r="Y97" s="103">
        <f t="shared" si="18"/>
        <v>22.04645625</v>
      </c>
      <c r="Z97" s="237">
        <f t="shared" si="19"/>
        <v>1.3447575</v>
      </c>
      <c r="AB97" s="77"/>
    </row>
    <row r="98" spans="1:28" s="58" customFormat="1" ht="15">
      <c r="A98" s="193" t="s">
        <v>90</v>
      </c>
      <c r="B98" s="164">
        <v>1776000</v>
      </c>
      <c r="C98" s="162">
        <v>48000</v>
      </c>
      <c r="D98" s="170">
        <v>0.03</v>
      </c>
      <c r="E98" s="164">
        <v>1800</v>
      </c>
      <c r="F98" s="112">
        <v>1800</v>
      </c>
      <c r="G98" s="170">
        <v>0</v>
      </c>
      <c r="H98" s="164">
        <v>0</v>
      </c>
      <c r="I98" s="112">
        <v>0</v>
      </c>
      <c r="J98" s="170">
        <v>0</v>
      </c>
      <c r="K98" s="164">
        <v>1777800</v>
      </c>
      <c r="L98" s="112">
        <v>49800</v>
      </c>
      <c r="M98" s="127">
        <v>0.03</v>
      </c>
      <c r="N98" s="112">
        <v>1774200</v>
      </c>
      <c r="O98" s="173">
        <f t="shared" si="10"/>
        <v>0.9979750253121836</v>
      </c>
      <c r="P98" s="108">
        <f>Volume!K98</f>
        <v>469.5</v>
      </c>
      <c r="Q98" s="69">
        <f>Volume!J98</f>
        <v>465.9</v>
      </c>
      <c r="R98" s="237">
        <f t="shared" si="11"/>
        <v>82.827702</v>
      </c>
      <c r="S98" s="103">
        <f t="shared" si="12"/>
        <v>82.659978</v>
      </c>
      <c r="T98" s="109">
        <f t="shared" si="13"/>
        <v>1728000</v>
      </c>
      <c r="U98" s="103">
        <f t="shared" si="14"/>
        <v>2.8819444444444446</v>
      </c>
      <c r="V98" s="103">
        <f t="shared" si="15"/>
        <v>82.74384</v>
      </c>
      <c r="W98" s="103">
        <f t="shared" si="16"/>
        <v>0.083862</v>
      </c>
      <c r="X98" s="103">
        <f t="shared" si="17"/>
        <v>0</v>
      </c>
      <c r="Y98" s="103">
        <f t="shared" si="18"/>
        <v>81.1296</v>
      </c>
      <c r="Z98" s="237">
        <f t="shared" si="19"/>
        <v>1.6981020000000058</v>
      </c>
      <c r="AA98" s="78"/>
      <c r="AB98" s="77"/>
    </row>
    <row r="99" spans="1:28" s="7" customFormat="1" ht="15">
      <c r="A99" s="193" t="s">
        <v>35</v>
      </c>
      <c r="B99" s="164">
        <v>1455300</v>
      </c>
      <c r="C99" s="162">
        <v>-3300</v>
      </c>
      <c r="D99" s="170">
        <v>0</v>
      </c>
      <c r="E99" s="164">
        <v>2200</v>
      </c>
      <c r="F99" s="112">
        <v>0</v>
      </c>
      <c r="G99" s="170">
        <v>0</v>
      </c>
      <c r="H99" s="164">
        <v>0</v>
      </c>
      <c r="I99" s="112">
        <v>0</v>
      </c>
      <c r="J99" s="170">
        <v>0</v>
      </c>
      <c r="K99" s="164">
        <v>1457500</v>
      </c>
      <c r="L99" s="112">
        <v>-3300</v>
      </c>
      <c r="M99" s="127">
        <v>0</v>
      </c>
      <c r="N99" s="112">
        <v>1456400</v>
      </c>
      <c r="O99" s="173">
        <f t="shared" si="10"/>
        <v>0.999245283018868</v>
      </c>
      <c r="P99" s="108">
        <f>Volume!K99</f>
        <v>353.15</v>
      </c>
      <c r="Q99" s="69">
        <f>Volume!J99</f>
        <v>349.7</v>
      </c>
      <c r="R99" s="237">
        <f t="shared" si="11"/>
        <v>50.968775</v>
      </c>
      <c r="S99" s="103">
        <f t="shared" si="12"/>
        <v>50.930308</v>
      </c>
      <c r="T99" s="109">
        <f t="shared" si="13"/>
        <v>1460800</v>
      </c>
      <c r="U99" s="103">
        <f t="shared" si="14"/>
        <v>-0.2259036144578313</v>
      </c>
      <c r="V99" s="103">
        <f t="shared" si="15"/>
        <v>50.891841</v>
      </c>
      <c r="W99" s="103">
        <f t="shared" si="16"/>
        <v>0.076934</v>
      </c>
      <c r="X99" s="103">
        <f t="shared" si="17"/>
        <v>0</v>
      </c>
      <c r="Y99" s="103">
        <f t="shared" si="18"/>
        <v>51.588151999999994</v>
      </c>
      <c r="Z99" s="237">
        <f t="shared" si="19"/>
        <v>-0.619376999999993</v>
      </c>
      <c r="AB99" s="77"/>
    </row>
    <row r="100" spans="1:28" s="7" customFormat="1" ht="15">
      <c r="A100" s="193" t="s">
        <v>6</v>
      </c>
      <c r="B100" s="164">
        <v>11533500</v>
      </c>
      <c r="C100" s="162">
        <v>1671750</v>
      </c>
      <c r="D100" s="170">
        <v>0.17</v>
      </c>
      <c r="E100" s="164">
        <v>537750</v>
      </c>
      <c r="F100" s="112">
        <v>240750</v>
      </c>
      <c r="G100" s="170">
        <v>0.81</v>
      </c>
      <c r="H100" s="164">
        <v>99000</v>
      </c>
      <c r="I100" s="112">
        <v>42750</v>
      </c>
      <c r="J100" s="170">
        <v>0.76</v>
      </c>
      <c r="K100" s="164">
        <v>12170250</v>
      </c>
      <c r="L100" s="112">
        <v>1955250</v>
      </c>
      <c r="M100" s="127">
        <v>0.19</v>
      </c>
      <c r="N100" s="112">
        <v>11947500</v>
      </c>
      <c r="O100" s="173">
        <f t="shared" si="10"/>
        <v>0.9816971713810316</v>
      </c>
      <c r="P100" s="108">
        <f>Volume!K100</f>
        <v>162.3</v>
      </c>
      <c r="Q100" s="69">
        <f>Volume!J100</f>
        <v>161.05</v>
      </c>
      <c r="R100" s="237">
        <f t="shared" si="11"/>
        <v>196.00187625000004</v>
      </c>
      <c r="S100" s="103">
        <f t="shared" si="12"/>
        <v>192.41448750000004</v>
      </c>
      <c r="T100" s="109">
        <f t="shared" si="13"/>
        <v>10215000</v>
      </c>
      <c r="U100" s="103">
        <f t="shared" si="14"/>
        <v>19.140969162995596</v>
      </c>
      <c r="V100" s="103">
        <f t="shared" si="15"/>
        <v>185.74701750000003</v>
      </c>
      <c r="W100" s="103">
        <f t="shared" si="16"/>
        <v>8.66046375</v>
      </c>
      <c r="X100" s="103">
        <f t="shared" si="17"/>
        <v>1.5943950000000002</v>
      </c>
      <c r="Y100" s="103">
        <f t="shared" si="18"/>
        <v>165.78945</v>
      </c>
      <c r="Z100" s="237">
        <f t="shared" si="19"/>
        <v>30.21242625000005</v>
      </c>
      <c r="AB100" s="77"/>
    </row>
    <row r="101" spans="1:28" s="58" customFormat="1" ht="15">
      <c r="A101" s="193" t="s">
        <v>177</v>
      </c>
      <c r="B101" s="164">
        <v>4644000</v>
      </c>
      <c r="C101" s="162">
        <v>-78000</v>
      </c>
      <c r="D101" s="170">
        <v>-0.02</v>
      </c>
      <c r="E101" s="164">
        <v>47500</v>
      </c>
      <c r="F101" s="112">
        <v>18500</v>
      </c>
      <c r="G101" s="170">
        <v>0.64</v>
      </c>
      <c r="H101" s="164">
        <v>3000</v>
      </c>
      <c r="I101" s="112">
        <v>2000</v>
      </c>
      <c r="J101" s="170">
        <v>2</v>
      </c>
      <c r="K101" s="164">
        <v>4694500</v>
      </c>
      <c r="L101" s="112">
        <v>-57500</v>
      </c>
      <c r="M101" s="127">
        <v>-0.01</v>
      </c>
      <c r="N101" s="112">
        <v>4688000</v>
      </c>
      <c r="O101" s="173">
        <f t="shared" si="10"/>
        <v>0.9986154010011716</v>
      </c>
      <c r="P101" s="108">
        <f>Volume!K101</f>
        <v>348.55</v>
      </c>
      <c r="Q101" s="69">
        <f>Volume!J101</f>
        <v>355.3</v>
      </c>
      <c r="R101" s="237">
        <f t="shared" si="11"/>
        <v>166.795585</v>
      </c>
      <c r="S101" s="103">
        <f t="shared" si="12"/>
        <v>166.56464</v>
      </c>
      <c r="T101" s="109">
        <f t="shared" si="13"/>
        <v>4752000</v>
      </c>
      <c r="U101" s="103">
        <f t="shared" si="14"/>
        <v>-1.210016835016835</v>
      </c>
      <c r="V101" s="103">
        <f t="shared" si="15"/>
        <v>165.00132</v>
      </c>
      <c r="W101" s="103">
        <f t="shared" si="16"/>
        <v>1.687675</v>
      </c>
      <c r="X101" s="103">
        <f t="shared" si="17"/>
        <v>0.10659</v>
      </c>
      <c r="Y101" s="103">
        <f t="shared" si="18"/>
        <v>165.63096</v>
      </c>
      <c r="Z101" s="237">
        <f t="shared" si="19"/>
        <v>1.164625000000001</v>
      </c>
      <c r="AA101" s="78"/>
      <c r="AB101" s="77"/>
    </row>
    <row r="102" spans="1:28" s="7" customFormat="1" ht="15">
      <c r="A102" s="193" t="s">
        <v>168</v>
      </c>
      <c r="B102" s="164">
        <v>169200</v>
      </c>
      <c r="C102" s="162">
        <v>900</v>
      </c>
      <c r="D102" s="170">
        <v>0.01</v>
      </c>
      <c r="E102" s="164">
        <v>0</v>
      </c>
      <c r="F102" s="112">
        <v>0</v>
      </c>
      <c r="G102" s="170">
        <v>0</v>
      </c>
      <c r="H102" s="164">
        <v>0</v>
      </c>
      <c r="I102" s="112">
        <v>0</v>
      </c>
      <c r="J102" s="170">
        <v>0</v>
      </c>
      <c r="K102" s="164">
        <v>169200</v>
      </c>
      <c r="L102" s="112">
        <v>900</v>
      </c>
      <c r="M102" s="127">
        <v>0.01</v>
      </c>
      <c r="N102" s="112">
        <v>168900</v>
      </c>
      <c r="O102" s="173">
        <f t="shared" si="10"/>
        <v>0.99822695035461</v>
      </c>
      <c r="P102" s="108">
        <f>Volume!K102</f>
        <v>659.65</v>
      </c>
      <c r="Q102" s="69">
        <f>Volume!J102</f>
        <v>650.3</v>
      </c>
      <c r="R102" s="237">
        <f t="shared" si="11"/>
        <v>11.003075999999998</v>
      </c>
      <c r="S102" s="103">
        <f t="shared" si="12"/>
        <v>10.983566999999999</v>
      </c>
      <c r="T102" s="109">
        <f t="shared" si="13"/>
        <v>168300</v>
      </c>
      <c r="U102" s="103">
        <f t="shared" si="14"/>
        <v>0.53475935828877</v>
      </c>
      <c r="V102" s="103">
        <f t="shared" si="15"/>
        <v>11.003075999999998</v>
      </c>
      <c r="W102" s="103">
        <f t="shared" si="16"/>
        <v>0</v>
      </c>
      <c r="X102" s="103">
        <f t="shared" si="17"/>
        <v>0</v>
      </c>
      <c r="Y102" s="103">
        <f t="shared" si="18"/>
        <v>11.1019095</v>
      </c>
      <c r="Z102" s="237">
        <f t="shared" si="19"/>
        <v>-0.09883350000000135</v>
      </c>
      <c r="AB102" s="77"/>
    </row>
    <row r="103" spans="1:28" s="7" customFormat="1" ht="15">
      <c r="A103" s="193" t="s">
        <v>132</v>
      </c>
      <c r="B103" s="164">
        <v>1734400</v>
      </c>
      <c r="C103" s="162">
        <v>-274800</v>
      </c>
      <c r="D103" s="170">
        <v>-0.14</v>
      </c>
      <c r="E103" s="164">
        <v>3200</v>
      </c>
      <c r="F103" s="112">
        <v>1200</v>
      </c>
      <c r="G103" s="170">
        <v>0.6</v>
      </c>
      <c r="H103" s="164">
        <v>400</v>
      </c>
      <c r="I103" s="112">
        <v>0</v>
      </c>
      <c r="J103" s="170">
        <v>0</v>
      </c>
      <c r="K103" s="164">
        <v>1738000</v>
      </c>
      <c r="L103" s="112">
        <v>-273600</v>
      </c>
      <c r="M103" s="127">
        <v>-0.14</v>
      </c>
      <c r="N103" s="112">
        <v>1737600</v>
      </c>
      <c r="O103" s="173">
        <f t="shared" si="10"/>
        <v>0.9997698504027618</v>
      </c>
      <c r="P103" s="108">
        <f>Volume!K103</f>
        <v>758.1</v>
      </c>
      <c r="Q103" s="69">
        <f>Volume!J103</f>
        <v>783.8</v>
      </c>
      <c r="R103" s="237">
        <f t="shared" si="11"/>
        <v>136.22444</v>
      </c>
      <c r="S103" s="103">
        <f t="shared" si="12"/>
        <v>136.193088</v>
      </c>
      <c r="T103" s="109">
        <f t="shared" si="13"/>
        <v>2011600</v>
      </c>
      <c r="U103" s="103">
        <f t="shared" si="14"/>
        <v>-13.601113541459533</v>
      </c>
      <c r="V103" s="103">
        <f t="shared" si="15"/>
        <v>135.942272</v>
      </c>
      <c r="W103" s="103">
        <f t="shared" si="16"/>
        <v>0.250816</v>
      </c>
      <c r="X103" s="103">
        <f t="shared" si="17"/>
        <v>0.031352</v>
      </c>
      <c r="Y103" s="103">
        <f t="shared" si="18"/>
        <v>152.499396</v>
      </c>
      <c r="Z103" s="237">
        <f t="shared" si="19"/>
        <v>-16.274956000000003</v>
      </c>
      <c r="AB103" s="77"/>
    </row>
    <row r="104" spans="1:28" s="58" customFormat="1" ht="15">
      <c r="A104" s="193" t="s">
        <v>144</v>
      </c>
      <c r="B104" s="164">
        <v>218375</v>
      </c>
      <c r="C104" s="162">
        <v>12750</v>
      </c>
      <c r="D104" s="170">
        <v>0.06</v>
      </c>
      <c r="E104" s="164">
        <v>0</v>
      </c>
      <c r="F104" s="112">
        <v>0</v>
      </c>
      <c r="G104" s="170">
        <v>0</v>
      </c>
      <c r="H104" s="164">
        <v>0</v>
      </c>
      <c r="I104" s="112">
        <v>0</v>
      </c>
      <c r="J104" s="170">
        <v>0</v>
      </c>
      <c r="K104" s="164">
        <v>218375</v>
      </c>
      <c r="L104" s="112">
        <v>12750</v>
      </c>
      <c r="M104" s="127">
        <v>0.06</v>
      </c>
      <c r="N104" s="112">
        <v>218375</v>
      </c>
      <c r="O104" s="173">
        <f t="shared" si="10"/>
        <v>1</v>
      </c>
      <c r="P104" s="108">
        <f>Volume!K104</f>
        <v>3193.3</v>
      </c>
      <c r="Q104" s="69">
        <f>Volume!J104</f>
        <v>3308.1</v>
      </c>
      <c r="R104" s="237">
        <f t="shared" si="11"/>
        <v>72.24063375</v>
      </c>
      <c r="S104" s="103">
        <f t="shared" si="12"/>
        <v>72.24063375</v>
      </c>
      <c r="T104" s="109">
        <f t="shared" si="13"/>
        <v>205625</v>
      </c>
      <c r="U104" s="103">
        <f t="shared" si="14"/>
        <v>6.2006079027355625</v>
      </c>
      <c r="V104" s="103">
        <f t="shared" si="15"/>
        <v>72.24063375</v>
      </c>
      <c r="W104" s="103">
        <f t="shared" si="16"/>
        <v>0</v>
      </c>
      <c r="X104" s="103">
        <f t="shared" si="17"/>
        <v>0</v>
      </c>
      <c r="Y104" s="103">
        <f t="shared" si="18"/>
        <v>65.66223125</v>
      </c>
      <c r="Z104" s="237">
        <f t="shared" si="19"/>
        <v>6.578402499999996</v>
      </c>
      <c r="AA104" s="78"/>
      <c r="AB104" s="77"/>
    </row>
    <row r="105" spans="1:28" s="7" customFormat="1" ht="15">
      <c r="A105" s="193" t="s">
        <v>291</v>
      </c>
      <c r="B105" s="164">
        <v>1250700</v>
      </c>
      <c r="C105" s="162">
        <v>6000</v>
      </c>
      <c r="D105" s="170">
        <v>0</v>
      </c>
      <c r="E105" s="164">
        <v>300</v>
      </c>
      <c r="F105" s="112">
        <v>0</v>
      </c>
      <c r="G105" s="170">
        <v>0</v>
      </c>
      <c r="H105" s="164">
        <v>0</v>
      </c>
      <c r="I105" s="112">
        <v>0</v>
      </c>
      <c r="J105" s="170">
        <v>0</v>
      </c>
      <c r="K105" s="164">
        <v>1251000</v>
      </c>
      <c r="L105" s="112">
        <v>6000</v>
      </c>
      <c r="M105" s="127">
        <v>0</v>
      </c>
      <c r="N105" s="112">
        <v>1251000</v>
      </c>
      <c r="O105" s="173">
        <f t="shared" si="10"/>
        <v>1</v>
      </c>
      <c r="P105" s="108">
        <f>Volume!K105</f>
        <v>681.8</v>
      </c>
      <c r="Q105" s="69">
        <f>Volume!J105</f>
        <v>697.35</v>
      </c>
      <c r="R105" s="237">
        <f t="shared" si="11"/>
        <v>87.238485</v>
      </c>
      <c r="S105" s="103">
        <f t="shared" si="12"/>
        <v>87.238485</v>
      </c>
      <c r="T105" s="109">
        <f t="shared" si="13"/>
        <v>1245000</v>
      </c>
      <c r="U105" s="103">
        <f t="shared" si="14"/>
        <v>0.48192771084337355</v>
      </c>
      <c r="V105" s="103">
        <f t="shared" si="15"/>
        <v>87.2175645</v>
      </c>
      <c r="W105" s="103">
        <f t="shared" si="16"/>
        <v>0.0209205</v>
      </c>
      <c r="X105" s="103">
        <f t="shared" si="17"/>
        <v>0</v>
      </c>
      <c r="Y105" s="103">
        <f t="shared" si="18"/>
        <v>84.8841</v>
      </c>
      <c r="Z105" s="237">
        <f t="shared" si="19"/>
        <v>2.3543849999999935</v>
      </c>
      <c r="AB105" s="77"/>
    </row>
    <row r="106" spans="1:28" s="58" customFormat="1" ht="15">
      <c r="A106" s="193" t="s">
        <v>133</v>
      </c>
      <c r="B106" s="164">
        <v>24037500</v>
      </c>
      <c r="C106" s="162">
        <v>-25000</v>
      </c>
      <c r="D106" s="170">
        <v>0</v>
      </c>
      <c r="E106" s="164">
        <v>3068750</v>
      </c>
      <c r="F106" s="112">
        <v>1193750</v>
      </c>
      <c r="G106" s="170">
        <v>0.64</v>
      </c>
      <c r="H106" s="164">
        <v>237500</v>
      </c>
      <c r="I106" s="112">
        <v>200000</v>
      </c>
      <c r="J106" s="170">
        <v>5.33</v>
      </c>
      <c r="K106" s="164">
        <v>27343750</v>
      </c>
      <c r="L106" s="112">
        <v>1368750</v>
      </c>
      <c r="M106" s="127">
        <v>0.05</v>
      </c>
      <c r="N106" s="112">
        <v>26918750</v>
      </c>
      <c r="O106" s="173">
        <f t="shared" si="10"/>
        <v>0.9844571428571428</v>
      </c>
      <c r="P106" s="108">
        <f>Volume!K106</f>
        <v>36.45</v>
      </c>
      <c r="Q106" s="69">
        <f>Volume!J106</f>
        <v>36.15</v>
      </c>
      <c r="R106" s="237">
        <f t="shared" si="11"/>
        <v>98.84765625</v>
      </c>
      <c r="S106" s="103">
        <f t="shared" si="12"/>
        <v>97.31128125</v>
      </c>
      <c r="T106" s="109">
        <f t="shared" si="13"/>
        <v>25975000</v>
      </c>
      <c r="U106" s="103">
        <f t="shared" si="14"/>
        <v>5.26948989412897</v>
      </c>
      <c r="V106" s="103">
        <f t="shared" si="15"/>
        <v>86.8955625</v>
      </c>
      <c r="W106" s="103">
        <f t="shared" si="16"/>
        <v>11.09353125</v>
      </c>
      <c r="X106" s="103">
        <f t="shared" si="17"/>
        <v>0.8585625</v>
      </c>
      <c r="Y106" s="103">
        <f t="shared" si="18"/>
        <v>94.678875</v>
      </c>
      <c r="Z106" s="237">
        <f t="shared" si="19"/>
        <v>4.168781249999995</v>
      </c>
      <c r="AA106" s="78"/>
      <c r="AB106" s="77"/>
    </row>
    <row r="107" spans="1:28" s="7" customFormat="1" ht="15">
      <c r="A107" s="193" t="s">
        <v>169</v>
      </c>
      <c r="B107" s="164">
        <v>10362000</v>
      </c>
      <c r="C107" s="162">
        <v>74000</v>
      </c>
      <c r="D107" s="170">
        <v>0.01</v>
      </c>
      <c r="E107" s="164">
        <v>16000</v>
      </c>
      <c r="F107" s="112">
        <v>0</v>
      </c>
      <c r="G107" s="170">
        <v>0</v>
      </c>
      <c r="H107" s="164">
        <v>0</v>
      </c>
      <c r="I107" s="112">
        <v>0</v>
      </c>
      <c r="J107" s="170">
        <v>0</v>
      </c>
      <c r="K107" s="164">
        <v>10378000</v>
      </c>
      <c r="L107" s="112">
        <v>74000</v>
      </c>
      <c r="M107" s="127">
        <v>0.01</v>
      </c>
      <c r="N107" s="112">
        <v>10378000</v>
      </c>
      <c r="O107" s="173">
        <f t="shared" si="10"/>
        <v>1</v>
      </c>
      <c r="P107" s="108">
        <f>Volume!K107</f>
        <v>157.2</v>
      </c>
      <c r="Q107" s="69">
        <f>Volume!J107</f>
        <v>155.2</v>
      </c>
      <c r="R107" s="237">
        <f t="shared" si="11"/>
        <v>161.06656</v>
      </c>
      <c r="S107" s="103">
        <f t="shared" si="12"/>
        <v>161.06656</v>
      </c>
      <c r="T107" s="109">
        <f t="shared" si="13"/>
        <v>10304000</v>
      </c>
      <c r="U107" s="103">
        <f t="shared" si="14"/>
        <v>0.718167701863354</v>
      </c>
      <c r="V107" s="103">
        <f t="shared" si="15"/>
        <v>160.81824</v>
      </c>
      <c r="W107" s="103">
        <f t="shared" si="16"/>
        <v>0.24832</v>
      </c>
      <c r="X107" s="103">
        <f t="shared" si="17"/>
        <v>0</v>
      </c>
      <c r="Y107" s="103">
        <f t="shared" si="18"/>
        <v>161.97888</v>
      </c>
      <c r="Z107" s="237">
        <f t="shared" si="19"/>
        <v>-0.912319999999994</v>
      </c>
      <c r="AB107" s="77"/>
    </row>
    <row r="108" spans="1:28" s="7" customFormat="1" ht="15">
      <c r="A108" s="193" t="s">
        <v>292</v>
      </c>
      <c r="B108" s="164">
        <v>2728000</v>
      </c>
      <c r="C108" s="162">
        <v>13750</v>
      </c>
      <c r="D108" s="170">
        <v>0.01</v>
      </c>
      <c r="E108" s="164">
        <v>1100</v>
      </c>
      <c r="F108" s="112">
        <v>0</v>
      </c>
      <c r="G108" s="170">
        <v>0</v>
      </c>
      <c r="H108" s="164">
        <v>0</v>
      </c>
      <c r="I108" s="112">
        <v>0</v>
      </c>
      <c r="J108" s="170">
        <v>0</v>
      </c>
      <c r="K108" s="164">
        <v>2729100</v>
      </c>
      <c r="L108" s="112">
        <v>13750</v>
      </c>
      <c r="M108" s="127">
        <v>0.01</v>
      </c>
      <c r="N108" s="112">
        <v>2729100</v>
      </c>
      <c r="O108" s="173">
        <f t="shared" si="10"/>
        <v>1</v>
      </c>
      <c r="P108" s="108">
        <f>Volume!K108</f>
        <v>615.3</v>
      </c>
      <c r="Q108" s="69">
        <f>Volume!J108</f>
        <v>608.5</v>
      </c>
      <c r="R108" s="237">
        <f t="shared" si="11"/>
        <v>166.065735</v>
      </c>
      <c r="S108" s="103">
        <f t="shared" si="12"/>
        <v>166.065735</v>
      </c>
      <c r="T108" s="109">
        <f t="shared" si="13"/>
        <v>2715350</v>
      </c>
      <c r="U108" s="103">
        <f t="shared" si="14"/>
        <v>0.5063803929511849</v>
      </c>
      <c r="V108" s="103">
        <f t="shared" si="15"/>
        <v>165.9988</v>
      </c>
      <c r="W108" s="103">
        <f t="shared" si="16"/>
        <v>0.066935</v>
      </c>
      <c r="X108" s="103">
        <f t="shared" si="17"/>
        <v>0</v>
      </c>
      <c r="Y108" s="103">
        <f t="shared" si="18"/>
        <v>167.07548549999998</v>
      </c>
      <c r="Z108" s="237">
        <f t="shared" si="19"/>
        <v>-1.0097504999999956</v>
      </c>
      <c r="AB108" s="77"/>
    </row>
    <row r="109" spans="1:28" s="7" customFormat="1" ht="15">
      <c r="A109" s="193" t="s">
        <v>424</v>
      </c>
      <c r="B109" s="164">
        <v>532500</v>
      </c>
      <c r="C109" s="162">
        <v>181500</v>
      </c>
      <c r="D109" s="170">
        <v>0.52</v>
      </c>
      <c r="E109" s="164">
        <v>0</v>
      </c>
      <c r="F109" s="112">
        <v>0</v>
      </c>
      <c r="G109" s="170">
        <v>0</v>
      </c>
      <c r="H109" s="164">
        <v>0</v>
      </c>
      <c r="I109" s="112">
        <v>0</v>
      </c>
      <c r="J109" s="170">
        <v>0</v>
      </c>
      <c r="K109" s="164">
        <v>532500</v>
      </c>
      <c r="L109" s="112">
        <v>181500</v>
      </c>
      <c r="M109" s="127">
        <v>0.52</v>
      </c>
      <c r="N109" s="112">
        <v>532500</v>
      </c>
      <c r="O109" s="173">
        <f t="shared" si="10"/>
        <v>1</v>
      </c>
      <c r="P109" s="108">
        <f>Volume!K109</f>
        <v>401.85</v>
      </c>
      <c r="Q109" s="69">
        <f>Volume!J109</f>
        <v>421.45</v>
      </c>
      <c r="R109" s="237">
        <f t="shared" si="11"/>
        <v>22.4422125</v>
      </c>
      <c r="S109" s="103">
        <f t="shared" si="12"/>
        <v>22.4422125</v>
      </c>
      <c r="T109" s="109">
        <f t="shared" si="13"/>
        <v>351000</v>
      </c>
      <c r="U109" s="103">
        <f t="shared" si="14"/>
        <v>51.70940170940172</v>
      </c>
      <c r="V109" s="103">
        <f t="shared" si="15"/>
        <v>22.4422125</v>
      </c>
      <c r="W109" s="103">
        <f t="shared" si="16"/>
        <v>0</v>
      </c>
      <c r="X109" s="103">
        <f t="shared" si="17"/>
        <v>0</v>
      </c>
      <c r="Y109" s="103">
        <f t="shared" si="18"/>
        <v>14.104935</v>
      </c>
      <c r="Z109" s="237">
        <f t="shared" si="19"/>
        <v>8.3372775</v>
      </c>
      <c r="AB109" s="77"/>
    </row>
    <row r="110" spans="1:28" s="7" customFormat="1" ht="15">
      <c r="A110" s="193" t="s">
        <v>293</v>
      </c>
      <c r="B110" s="164">
        <v>1497100</v>
      </c>
      <c r="C110" s="162">
        <v>-77550</v>
      </c>
      <c r="D110" s="170">
        <v>-0.05</v>
      </c>
      <c r="E110" s="164">
        <v>1650</v>
      </c>
      <c r="F110" s="112">
        <v>1100</v>
      </c>
      <c r="G110" s="170">
        <v>2</v>
      </c>
      <c r="H110" s="164">
        <v>0</v>
      </c>
      <c r="I110" s="112">
        <v>0</v>
      </c>
      <c r="J110" s="170">
        <v>0</v>
      </c>
      <c r="K110" s="164">
        <v>1498750</v>
      </c>
      <c r="L110" s="112">
        <v>-76450</v>
      </c>
      <c r="M110" s="127">
        <v>-0.05</v>
      </c>
      <c r="N110" s="112">
        <v>1496550</v>
      </c>
      <c r="O110" s="173">
        <f t="shared" si="10"/>
        <v>0.9985321100917431</v>
      </c>
      <c r="P110" s="108">
        <f>Volume!K110</f>
        <v>563.75</v>
      </c>
      <c r="Q110" s="69">
        <f>Volume!J110</f>
        <v>582.1</v>
      </c>
      <c r="R110" s="237">
        <f t="shared" si="11"/>
        <v>87.2422375</v>
      </c>
      <c r="S110" s="103">
        <f t="shared" si="12"/>
        <v>87.1141755</v>
      </c>
      <c r="T110" s="109">
        <f t="shared" si="13"/>
        <v>1575200</v>
      </c>
      <c r="U110" s="103">
        <f t="shared" si="14"/>
        <v>-4.853351955307263</v>
      </c>
      <c r="V110" s="103">
        <f t="shared" si="15"/>
        <v>87.146191</v>
      </c>
      <c r="W110" s="103">
        <f t="shared" si="16"/>
        <v>0.0960465</v>
      </c>
      <c r="X110" s="103">
        <f t="shared" si="17"/>
        <v>0</v>
      </c>
      <c r="Y110" s="103">
        <f t="shared" si="18"/>
        <v>88.8019</v>
      </c>
      <c r="Z110" s="237">
        <f t="shared" si="19"/>
        <v>-1.5596625000000017</v>
      </c>
      <c r="AB110" s="77"/>
    </row>
    <row r="111" spans="1:28" s="58" customFormat="1" ht="15">
      <c r="A111" s="193" t="s">
        <v>178</v>
      </c>
      <c r="B111" s="164">
        <v>2325000</v>
      </c>
      <c r="C111" s="162">
        <v>46250</v>
      </c>
      <c r="D111" s="170">
        <v>0.02</v>
      </c>
      <c r="E111" s="164">
        <v>15000</v>
      </c>
      <c r="F111" s="112">
        <v>7500</v>
      </c>
      <c r="G111" s="170">
        <v>1</v>
      </c>
      <c r="H111" s="164">
        <v>0</v>
      </c>
      <c r="I111" s="112">
        <v>0</v>
      </c>
      <c r="J111" s="170">
        <v>0</v>
      </c>
      <c r="K111" s="164">
        <v>2340000</v>
      </c>
      <c r="L111" s="112">
        <v>53750</v>
      </c>
      <c r="M111" s="127">
        <v>0.02</v>
      </c>
      <c r="N111" s="112">
        <v>2340000</v>
      </c>
      <c r="O111" s="173">
        <f t="shared" si="10"/>
        <v>1</v>
      </c>
      <c r="P111" s="108">
        <f>Volume!K111</f>
        <v>173.05</v>
      </c>
      <c r="Q111" s="69">
        <f>Volume!J111</f>
        <v>172.2</v>
      </c>
      <c r="R111" s="237">
        <f t="shared" si="11"/>
        <v>40.2948</v>
      </c>
      <c r="S111" s="103">
        <f t="shared" si="12"/>
        <v>40.2948</v>
      </c>
      <c r="T111" s="109">
        <f t="shared" si="13"/>
        <v>2286250</v>
      </c>
      <c r="U111" s="103">
        <f t="shared" si="14"/>
        <v>2.3510114816839804</v>
      </c>
      <c r="V111" s="103">
        <f t="shared" si="15"/>
        <v>40.0365</v>
      </c>
      <c r="W111" s="103">
        <f t="shared" si="16"/>
        <v>0.2583</v>
      </c>
      <c r="X111" s="103">
        <f t="shared" si="17"/>
        <v>0</v>
      </c>
      <c r="Y111" s="103">
        <f t="shared" si="18"/>
        <v>39.56355625</v>
      </c>
      <c r="Z111" s="237">
        <f t="shared" si="19"/>
        <v>0.7312437500000044</v>
      </c>
      <c r="AA111" s="78"/>
      <c r="AB111" s="77"/>
    </row>
    <row r="112" spans="1:28" s="58" customFormat="1" ht="15">
      <c r="A112" s="193" t="s">
        <v>145</v>
      </c>
      <c r="B112" s="164">
        <v>1553800</v>
      </c>
      <c r="C112" s="162">
        <v>107100</v>
      </c>
      <c r="D112" s="170">
        <v>0.07</v>
      </c>
      <c r="E112" s="164">
        <v>39100</v>
      </c>
      <c r="F112" s="112">
        <v>32300</v>
      </c>
      <c r="G112" s="170">
        <v>4.75</v>
      </c>
      <c r="H112" s="164">
        <v>0</v>
      </c>
      <c r="I112" s="112">
        <v>0</v>
      </c>
      <c r="J112" s="170">
        <v>0</v>
      </c>
      <c r="K112" s="164">
        <v>1592900</v>
      </c>
      <c r="L112" s="112">
        <v>139400</v>
      </c>
      <c r="M112" s="127">
        <v>0.1</v>
      </c>
      <c r="N112" s="112">
        <v>1541900</v>
      </c>
      <c r="O112" s="173">
        <f t="shared" si="10"/>
        <v>0.967982924226254</v>
      </c>
      <c r="P112" s="108">
        <f>Volume!K112</f>
        <v>169.2</v>
      </c>
      <c r="Q112" s="69">
        <f>Volume!J112</f>
        <v>172.95</v>
      </c>
      <c r="R112" s="237">
        <f t="shared" si="11"/>
        <v>27.5492055</v>
      </c>
      <c r="S112" s="103">
        <f t="shared" si="12"/>
        <v>26.667160499999998</v>
      </c>
      <c r="T112" s="109">
        <f t="shared" si="13"/>
        <v>1453500</v>
      </c>
      <c r="U112" s="103">
        <f t="shared" si="14"/>
        <v>9.5906432748538</v>
      </c>
      <c r="V112" s="103">
        <f t="shared" si="15"/>
        <v>26.872971</v>
      </c>
      <c r="W112" s="103">
        <f t="shared" si="16"/>
        <v>0.6762345</v>
      </c>
      <c r="X112" s="103">
        <f t="shared" si="17"/>
        <v>0</v>
      </c>
      <c r="Y112" s="103">
        <f t="shared" si="18"/>
        <v>24.59322</v>
      </c>
      <c r="Z112" s="237">
        <f t="shared" si="19"/>
        <v>2.9559855000000006</v>
      </c>
      <c r="AA112" s="78"/>
      <c r="AB112" s="77"/>
    </row>
    <row r="113" spans="1:28" s="7" customFormat="1" ht="15">
      <c r="A113" s="193" t="s">
        <v>272</v>
      </c>
      <c r="B113" s="164">
        <v>3835200</v>
      </c>
      <c r="C113" s="162">
        <v>51850</v>
      </c>
      <c r="D113" s="170">
        <v>0.01</v>
      </c>
      <c r="E113" s="164">
        <v>89250</v>
      </c>
      <c r="F113" s="112">
        <v>68000</v>
      </c>
      <c r="G113" s="170">
        <v>3.2</v>
      </c>
      <c r="H113" s="164">
        <v>11900</v>
      </c>
      <c r="I113" s="112">
        <v>7650</v>
      </c>
      <c r="J113" s="170">
        <v>1.8</v>
      </c>
      <c r="K113" s="164">
        <v>3936350</v>
      </c>
      <c r="L113" s="112">
        <v>127500</v>
      </c>
      <c r="M113" s="127">
        <v>0.03</v>
      </c>
      <c r="N113" s="112">
        <v>3928700</v>
      </c>
      <c r="O113" s="173">
        <f t="shared" si="10"/>
        <v>0.9980565752537249</v>
      </c>
      <c r="P113" s="108">
        <f>Volume!K113</f>
        <v>157.5</v>
      </c>
      <c r="Q113" s="69">
        <f>Volume!J113</f>
        <v>179.05</v>
      </c>
      <c r="R113" s="237">
        <f t="shared" si="11"/>
        <v>70.48034675</v>
      </c>
      <c r="S113" s="103">
        <f t="shared" si="12"/>
        <v>70.3433735</v>
      </c>
      <c r="T113" s="109">
        <f t="shared" si="13"/>
        <v>3808850</v>
      </c>
      <c r="U113" s="103">
        <f t="shared" si="14"/>
        <v>3.3474670832403484</v>
      </c>
      <c r="V113" s="103">
        <f t="shared" si="15"/>
        <v>68.669256</v>
      </c>
      <c r="W113" s="103">
        <f t="shared" si="16"/>
        <v>1.5980212500000002</v>
      </c>
      <c r="X113" s="103">
        <f t="shared" si="17"/>
        <v>0.2130695</v>
      </c>
      <c r="Y113" s="103">
        <f t="shared" si="18"/>
        <v>59.9893875</v>
      </c>
      <c r="Z113" s="237">
        <f t="shared" si="19"/>
        <v>10.490959249999996</v>
      </c>
      <c r="AB113" s="77"/>
    </row>
    <row r="114" spans="1:28" s="58" customFormat="1" ht="15">
      <c r="A114" s="193" t="s">
        <v>210</v>
      </c>
      <c r="B114" s="164">
        <v>1979800</v>
      </c>
      <c r="C114" s="162">
        <v>64200</v>
      </c>
      <c r="D114" s="170">
        <v>0.03</v>
      </c>
      <c r="E114" s="164">
        <v>9200</v>
      </c>
      <c r="F114" s="112">
        <v>800</v>
      </c>
      <c r="G114" s="170">
        <v>0.1</v>
      </c>
      <c r="H114" s="164">
        <v>7800</v>
      </c>
      <c r="I114" s="112">
        <v>1600</v>
      </c>
      <c r="J114" s="170">
        <v>0.26</v>
      </c>
      <c r="K114" s="164">
        <v>1996800</v>
      </c>
      <c r="L114" s="112">
        <v>66600</v>
      </c>
      <c r="M114" s="127">
        <v>0.03</v>
      </c>
      <c r="N114" s="112">
        <v>1994000</v>
      </c>
      <c r="O114" s="173">
        <f t="shared" si="10"/>
        <v>0.9985977564102564</v>
      </c>
      <c r="P114" s="108">
        <f>Volume!K114</f>
        <v>1994.85</v>
      </c>
      <c r="Q114" s="69">
        <f>Volume!J114</f>
        <v>1999.95</v>
      </c>
      <c r="R114" s="237">
        <f t="shared" si="11"/>
        <v>399.350016</v>
      </c>
      <c r="S114" s="103">
        <f t="shared" si="12"/>
        <v>398.79003</v>
      </c>
      <c r="T114" s="109">
        <f t="shared" si="13"/>
        <v>1930200</v>
      </c>
      <c r="U114" s="103">
        <f t="shared" si="14"/>
        <v>3.450419645632577</v>
      </c>
      <c r="V114" s="103">
        <f t="shared" si="15"/>
        <v>395.950101</v>
      </c>
      <c r="W114" s="103">
        <f t="shared" si="16"/>
        <v>1.839954</v>
      </c>
      <c r="X114" s="103">
        <f t="shared" si="17"/>
        <v>1.559961</v>
      </c>
      <c r="Y114" s="103">
        <f t="shared" si="18"/>
        <v>385.045947</v>
      </c>
      <c r="Z114" s="237">
        <f t="shared" si="19"/>
        <v>14.30406899999997</v>
      </c>
      <c r="AA114" s="78"/>
      <c r="AB114" s="77"/>
    </row>
    <row r="115" spans="1:28" s="58" customFormat="1" ht="15">
      <c r="A115" s="193" t="s">
        <v>294</v>
      </c>
      <c r="B115" s="164">
        <v>4698050</v>
      </c>
      <c r="C115" s="162">
        <v>96600</v>
      </c>
      <c r="D115" s="170">
        <v>0.02</v>
      </c>
      <c r="E115" s="164">
        <v>8050</v>
      </c>
      <c r="F115" s="112">
        <v>7000</v>
      </c>
      <c r="G115" s="170">
        <v>6.67</v>
      </c>
      <c r="H115" s="164">
        <v>0</v>
      </c>
      <c r="I115" s="112">
        <v>0</v>
      </c>
      <c r="J115" s="170">
        <v>0</v>
      </c>
      <c r="K115" s="164">
        <v>4706100</v>
      </c>
      <c r="L115" s="112">
        <v>103600</v>
      </c>
      <c r="M115" s="127">
        <v>0.02</v>
      </c>
      <c r="N115" s="112">
        <v>4702250</v>
      </c>
      <c r="O115" s="173">
        <f t="shared" si="10"/>
        <v>0.9991819128365313</v>
      </c>
      <c r="P115" s="108">
        <f>Volume!K115</f>
        <v>707.25</v>
      </c>
      <c r="Q115" s="69">
        <f>Volume!J115</f>
        <v>722.15</v>
      </c>
      <c r="R115" s="237">
        <f t="shared" si="11"/>
        <v>339.8510115</v>
      </c>
      <c r="S115" s="103">
        <f t="shared" si="12"/>
        <v>339.57298375</v>
      </c>
      <c r="T115" s="109">
        <f t="shared" si="13"/>
        <v>4602500</v>
      </c>
      <c r="U115" s="103">
        <f t="shared" si="14"/>
        <v>2.250950570342205</v>
      </c>
      <c r="V115" s="103">
        <f t="shared" si="15"/>
        <v>339.26968075</v>
      </c>
      <c r="W115" s="103">
        <f t="shared" si="16"/>
        <v>0.58133075</v>
      </c>
      <c r="X115" s="103">
        <f t="shared" si="17"/>
        <v>0</v>
      </c>
      <c r="Y115" s="103">
        <f t="shared" si="18"/>
        <v>325.5118125</v>
      </c>
      <c r="Z115" s="237">
        <f t="shared" si="19"/>
        <v>14.339199000000008</v>
      </c>
      <c r="AA115" s="78"/>
      <c r="AB115" s="77"/>
    </row>
    <row r="116" spans="1:28" s="7" customFormat="1" ht="15">
      <c r="A116" s="193" t="s">
        <v>7</v>
      </c>
      <c r="B116" s="164">
        <v>2356224</v>
      </c>
      <c r="C116" s="162">
        <v>173160</v>
      </c>
      <c r="D116" s="170">
        <v>0.08</v>
      </c>
      <c r="E116" s="164">
        <v>29640</v>
      </c>
      <c r="F116" s="112">
        <v>10920</v>
      </c>
      <c r="G116" s="170">
        <v>0.58</v>
      </c>
      <c r="H116" s="164">
        <v>2496</v>
      </c>
      <c r="I116" s="112">
        <v>624</v>
      </c>
      <c r="J116" s="170">
        <v>0.33</v>
      </c>
      <c r="K116" s="164">
        <v>2388360</v>
      </c>
      <c r="L116" s="112">
        <v>184704</v>
      </c>
      <c r="M116" s="127">
        <v>0.08</v>
      </c>
      <c r="N116" s="112">
        <v>2385552</v>
      </c>
      <c r="O116" s="173">
        <f t="shared" si="10"/>
        <v>0.9988242978445461</v>
      </c>
      <c r="P116" s="108">
        <f>Volume!K116</f>
        <v>750.25</v>
      </c>
      <c r="Q116" s="69">
        <f>Volume!J116</f>
        <v>761.6</v>
      </c>
      <c r="R116" s="237">
        <f t="shared" si="11"/>
        <v>181.8974976</v>
      </c>
      <c r="S116" s="103">
        <f t="shared" si="12"/>
        <v>181.68364032</v>
      </c>
      <c r="T116" s="109">
        <f t="shared" si="13"/>
        <v>2203656</v>
      </c>
      <c r="U116" s="103">
        <f t="shared" si="14"/>
        <v>8.381707489735241</v>
      </c>
      <c r="V116" s="103">
        <f t="shared" si="15"/>
        <v>179.45001984</v>
      </c>
      <c r="W116" s="103">
        <f t="shared" si="16"/>
        <v>2.2573824</v>
      </c>
      <c r="X116" s="103">
        <f t="shared" si="17"/>
        <v>0.19009536000000002</v>
      </c>
      <c r="Y116" s="103">
        <f t="shared" si="18"/>
        <v>165.3292914</v>
      </c>
      <c r="Z116" s="237">
        <f t="shared" si="19"/>
        <v>16.56820620000002</v>
      </c>
      <c r="AB116" s="77"/>
    </row>
    <row r="117" spans="1:28" s="58" customFormat="1" ht="15">
      <c r="A117" s="193" t="s">
        <v>170</v>
      </c>
      <c r="B117" s="164">
        <v>1662600</v>
      </c>
      <c r="C117" s="162">
        <v>379200</v>
      </c>
      <c r="D117" s="170">
        <v>0.3</v>
      </c>
      <c r="E117" s="164">
        <v>4200</v>
      </c>
      <c r="F117" s="112">
        <v>0</v>
      </c>
      <c r="G117" s="170">
        <v>0</v>
      </c>
      <c r="H117" s="164">
        <v>0</v>
      </c>
      <c r="I117" s="112">
        <v>0</v>
      </c>
      <c r="J117" s="170">
        <v>0</v>
      </c>
      <c r="K117" s="164">
        <v>1666800</v>
      </c>
      <c r="L117" s="112">
        <v>379200</v>
      </c>
      <c r="M117" s="127">
        <v>0.29</v>
      </c>
      <c r="N117" s="112">
        <v>1663200</v>
      </c>
      <c r="O117" s="173">
        <f t="shared" si="10"/>
        <v>0.9978401727861771</v>
      </c>
      <c r="P117" s="108">
        <f>Volume!K117</f>
        <v>562.85</v>
      </c>
      <c r="Q117" s="69">
        <f>Volume!J117</f>
        <v>610.05</v>
      </c>
      <c r="R117" s="237">
        <f t="shared" si="11"/>
        <v>101.68313399999998</v>
      </c>
      <c r="S117" s="103">
        <f t="shared" si="12"/>
        <v>101.46351599999998</v>
      </c>
      <c r="T117" s="109">
        <f t="shared" si="13"/>
        <v>1287600</v>
      </c>
      <c r="U117" s="103">
        <f t="shared" si="14"/>
        <v>29.450139794967384</v>
      </c>
      <c r="V117" s="103">
        <f t="shared" si="15"/>
        <v>101.42691299999998</v>
      </c>
      <c r="W117" s="103">
        <f t="shared" si="16"/>
        <v>0.256221</v>
      </c>
      <c r="X117" s="103">
        <f t="shared" si="17"/>
        <v>0</v>
      </c>
      <c r="Y117" s="103">
        <f t="shared" si="18"/>
        <v>72.472566</v>
      </c>
      <c r="Z117" s="237">
        <f t="shared" si="19"/>
        <v>29.21056799999998</v>
      </c>
      <c r="AA117" s="78"/>
      <c r="AB117" s="77"/>
    </row>
    <row r="118" spans="1:28" s="58" customFormat="1" ht="15">
      <c r="A118" s="193" t="s">
        <v>223</v>
      </c>
      <c r="B118" s="164">
        <v>1923200</v>
      </c>
      <c r="C118" s="162">
        <v>184000</v>
      </c>
      <c r="D118" s="170">
        <v>0.11</v>
      </c>
      <c r="E118" s="164">
        <v>6400</v>
      </c>
      <c r="F118" s="112">
        <v>3200</v>
      </c>
      <c r="G118" s="170">
        <v>1</v>
      </c>
      <c r="H118" s="164">
        <v>400</v>
      </c>
      <c r="I118" s="112">
        <v>0</v>
      </c>
      <c r="J118" s="170">
        <v>0</v>
      </c>
      <c r="K118" s="164">
        <v>1930000</v>
      </c>
      <c r="L118" s="112">
        <v>187200</v>
      </c>
      <c r="M118" s="127">
        <v>0.11</v>
      </c>
      <c r="N118" s="112">
        <v>1927200</v>
      </c>
      <c r="O118" s="173">
        <f t="shared" si="10"/>
        <v>0.9985492227979275</v>
      </c>
      <c r="P118" s="108">
        <f>Volume!K118</f>
        <v>804.6</v>
      </c>
      <c r="Q118" s="69">
        <f>Volume!J118</f>
        <v>811.25</v>
      </c>
      <c r="R118" s="237">
        <f t="shared" si="11"/>
        <v>156.57125</v>
      </c>
      <c r="S118" s="103">
        <f t="shared" si="12"/>
        <v>156.3441</v>
      </c>
      <c r="T118" s="109">
        <f t="shared" si="13"/>
        <v>1742800</v>
      </c>
      <c r="U118" s="103">
        <f t="shared" si="14"/>
        <v>10.741335781501032</v>
      </c>
      <c r="V118" s="103">
        <f t="shared" si="15"/>
        <v>156.0196</v>
      </c>
      <c r="W118" s="103">
        <f t="shared" si="16"/>
        <v>0.5192</v>
      </c>
      <c r="X118" s="103">
        <f t="shared" si="17"/>
        <v>0.03245</v>
      </c>
      <c r="Y118" s="103">
        <f t="shared" si="18"/>
        <v>140.225688</v>
      </c>
      <c r="Z118" s="237">
        <f t="shared" si="19"/>
        <v>16.345562</v>
      </c>
      <c r="AA118" s="78"/>
      <c r="AB118" s="77"/>
    </row>
    <row r="119" spans="1:28" s="58" customFormat="1" ht="15">
      <c r="A119" s="193" t="s">
        <v>207</v>
      </c>
      <c r="B119" s="164">
        <v>1387500</v>
      </c>
      <c r="C119" s="162">
        <v>60000</v>
      </c>
      <c r="D119" s="170">
        <v>0.05</v>
      </c>
      <c r="E119" s="164">
        <v>3750</v>
      </c>
      <c r="F119" s="112">
        <v>2500</v>
      </c>
      <c r="G119" s="170">
        <v>2</v>
      </c>
      <c r="H119" s="164">
        <v>0</v>
      </c>
      <c r="I119" s="112">
        <v>0</v>
      </c>
      <c r="J119" s="170">
        <v>0</v>
      </c>
      <c r="K119" s="164">
        <v>1391250</v>
      </c>
      <c r="L119" s="112">
        <v>62500</v>
      </c>
      <c r="M119" s="127">
        <v>0.05</v>
      </c>
      <c r="N119" s="112">
        <v>1386250</v>
      </c>
      <c r="O119" s="173">
        <f t="shared" si="10"/>
        <v>0.9964061096136568</v>
      </c>
      <c r="P119" s="108">
        <f>Volume!K119</f>
        <v>238.4</v>
      </c>
      <c r="Q119" s="69">
        <f>Volume!J119</f>
        <v>239.45</v>
      </c>
      <c r="R119" s="237">
        <f t="shared" si="11"/>
        <v>33.31348125</v>
      </c>
      <c r="S119" s="103">
        <f t="shared" si="12"/>
        <v>33.19375625</v>
      </c>
      <c r="T119" s="109">
        <f t="shared" si="13"/>
        <v>1328750</v>
      </c>
      <c r="U119" s="103">
        <f t="shared" si="14"/>
        <v>4.703668861712136</v>
      </c>
      <c r="V119" s="103">
        <f t="shared" si="15"/>
        <v>33.2236875</v>
      </c>
      <c r="W119" s="103">
        <f t="shared" si="16"/>
        <v>0.08979375</v>
      </c>
      <c r="X119" s="103">
        <f t="shared" si="17"/>
        <v>0</v>
      </c>
      <c r="Y119" s="103">
        <f t="shared" si="18"/>
        <v>31.6774</v>
      </c>
      <c r="Z119" s="237">
        <f t="shared" si="19"/>
        <v>1.6360812500000037</v>
      </c>
      <c r="AA119" s="78"/>
      <c r="AB119" s="77"/>
    </row>
    <row r="120" spans="1:28" s="58" customFormat="1" ht="15">
      <c r="A120" s="193" t="s">
        <v>295</v>
      </c>
      <c r="B120" s="164">
        <v>1053750</v>
      </c>
      <c r="C120" s="162">
        <v>14500</v>
      </c>
      <c r="D120" s="170">
        <v>0.01</v>
      </c>
      <c r="E120" s="164">
        <v>1250</v>
      </c>
      <c r="F120" s="112">
        <v>1250</v>
      </c>
      <c r="G120" s="170">
        <v>0</v>
      </c>
      <c r="H120" s="164">
        <v>0</v>
      </c>
      <c r="I120" s="112">
        <v>0</v>
      </c>
      <c r="J120" s="170">
        <v>0</v>
      </c>
      <c r="K120" s="164">
        <v>1055000</v>
      </c>
      <c r="L120" s="112">
        <v>15750</v>
      </c>
      <c r="M120" s="127">
        <v>0.02</v>
      </c>
      <c r="N120" s="112">
        <v>1055000</v>
      </c>
      <c r="O120" s="173">
        <f t="shared" si="10"/>
        <v>1</v>
      </c>
      <c r="P120" s="108">
        <f>Volume!K120</f>
        <v>1196.55</v>
      </c>
      <c r="Q120" s="69">
        <f>Volume!J120</f>
        <v>1214.2</v>
      </c>
      <c r="R120" s="237">
        <f t="shared" si="11"/>
        <v>128.0981</v>
      </c>
      <c r="S120" s="103">
        <f t="shared" si="12"/>
        <v>128.0981</v>
      </c>
      <c r="T120" s="109">
        <f t="shared" si="13"/>
        <v>1039250</v>
      </c>
      <c r="U120" s="103">
        <f t="shared" si="14"/>
        <v>1.5155159971133028</v>
      </c>
      <c r="V120" s="103">
        <f t="shared" si="15"/>
        <v>127.946325</v>
      </c>
      <c r="W120" s="103">
        <f t="shared" si="16"/>
        <v>0.151775</v>
      </c>
      <c r="X120" s="103">
        <f t="shared" si="17"/>
        <v>0</v>
      </c>
      <c r="Y120" s="103">
        <f t="shared" si="18"/>
        <v>124.35145875</v>
      </c>
      <c r="Z120" s="237">
        <f t="shared" si="19"/>
        <v>3.746641249999982</v>
      </c>
      <c r="AA120" s="78"/>
      <c r="AB120" s="77"/>
    </row>
    <row r="121" spans="1:28" s="58" customFormat="1" ht="15">
      <c r="A121" s="193" t="s">
        <v>425</v>
      </c>
      <c r="B121" s="164">
        <v>1046650</v>
      </c>
      <c r="C121" s="162">
        <v>94050</v>
      </c>
      <c r="D121" s="170">
        <v>0.1</v>
      </c>
      <c r="E121" s="164">
        <v>2750</v>
      </c>
      <c r="F121" s="112">
        <v>1650</v>
      </c>
      <c r="G121" s="170">
        <v>1.5</v>
      </c>
      <c r="H121" s="164">
        <v>0</v>
      </c>
      <c r="I121" s="112">
        <v>0</v>
      </c>
      <c r="J121" s="170">
        <v>0</v>
      </c>
      <c r="K121" s="164">
        <v>1049400</v>
      </c>
      <c r="L121" s="112">
        <v>95700</v>
      </c>
      <c r="M121" s="127">
        <v>0.1</v>
      </c>
      <c r="N121" s="112">
        <v>1049400</v>
      </c>
      <c r="O121" s="173">
        <f t="shared" si="10"/>
        <v>1</v>
      </c>
      <c r="P121" s="108">
        <f>Volume!K121</f>
        <v>440.1</v>
      </c>
      <c r="Q121" s="69">
        <f>Volume!J121</f>
        <v>443.65</v>
      </c>
      <c r="R121" s="237">
        <f t="shared" si="11"/>
        <v>46.556631</v>
      </c>
      <c r="S121" s="103">
        <f t="shared" si="12"/>
        <v>46.556631</v>
      </c>
      <c r="T121" s="109">
        <f t="shared" si="13"/>
        <v>953700</v>
      </c>
      <c r="U121" s="103">
        <f t="shared" si="14"/>
        <v>10.034602076124568</v>
      </c>
      <c r="V121" s="103">
        <f t="shared" si="15"/>
        <v>46.43462725</v>
      </c>
      <c r="W121" s="103">
        <f t="shared" si="16"/>
        <v>0.12200375</v>
      </c>
      <c r="X121" s="103">
        <f t="shared" si="17"/>
        <v>0</v>
      </c>
      <c r="Y121" s="103">
        <f t="shared" si="18"/>
        <v>41.972337</v>
      </c>
      <c r="Z121" s="237">
        <f t="shared" si="19"/>
        <v>4.584294</v>
      </c>
      <c r="AA121" s="78"/>
      <c r="AB121" s="77"/>
    </row>
    <row r="122" spans="1:28" s="58" customFormat="1" ht="15">
      <c r="A122" s="193" t="s">
        <v>277</v>
      </c>
      <c r="B122" s="164">
        <v>3826400</v>
      </c>
      <c r="C122" s="162">
        <v>0</v>
      </c>
      <c r="D122" s="170">
        <v>0</v>
      </c>
      <c r="E122" s="164">
        <v>0</v>
      </c>
      <c r="F122" s="112">
        <v>0</v>
      </c>
      <c r="G122" s="170">
        <v>0</v>
      </c>
      <c r="H122" s="164">
        <v>0</v>
      </c>
      <c r="I122" s="112">
        <v>0</v>
      </c>
      <c r="J122" s="170">
        <v>0</v>
      </c>
      <c r="K122" s="164">
        <v>3826400</v>
      </c>
      <c r="L122" s="112">
        <v>0</v>
      </c>
      <c r="M122" s="127">
        <v>0</v>
      </c>
      <c r="N122" s="112">
        <v>3826400</v>
      </c>
      <c r="O122" s="173">
        <f t="shared" si="10"/>
        <v>1</v>
      </c>
      <c r="P122" s="108">
        <f>Volume!K122</f>
        <v>305.25</v>
      </c>
      <c r="Q122" s="69">
        <f>Volume!J122</f>
        <v>311.25</v>
      </c>
      <c r="R122" s="237">
        <f t="shared" si="11"/>
        <v>119.0967</v>
      </c>
      <c r="S122" s="103">
        <f t="shared" si="12"/>
        <v>119.0967</v>
      </c>
      <c r="T122" s="109">
        <f t="shared" si="13"/>
        <v>3826400</v>
      </c>
      <c r="U122" s="103">
        <f t="shared" si="14"/>
        <v>0</v>
      </c>
      <c r="V122" s="103">
        <f t="shared" si="15"/>
        <v>119.0967</v>
      </c>
      <c r="W122" s="103">
        <f t="shared" si="16"/>
        <v>0</v>
      </c>
      <c r="X122" s="103">
        <f t="shared" si="17"/>
        <v>0</v>
      </c>
      <c r="Y122" s="103">
        <f t="shared" si="18"/>
        <v>116.80086</v>
      </c>
      <c r="Z122" s="237">
        <f t="shared" si="19"/>
        <v>2.2958399999999983</v>
      </c>
      <c r="AA122" s="78"/>
      <c r="AB122" s="77"/>
    </row>
    <row r="123" spans="1:28" s="58" customFormat="1" ht="15">
      <c r="A123" s="193" t="s">
        <v>146</v>
      </c>
      <c r="B123" s="164">
        <v>11418700</v>
      </c>
      <c r="C123" s="162">
        <v>178000</v>
      </c>
      <c r="D123" s="170">
        <v>0.02</v>
      </c>
      <c r="E123" s="164">
        <v>186900</v>
      </c>
      <c r="F123" s="112">
        <v>106800</v>
      </c>
      <c r="G123" s="170">
        <v>1.33</v>
      </c>
      <c r="H123" s="164">
        <v>0</v>
      </c>
      <c r="I123" s="112">
        <v>0</v>
      </c>
      <c r="J123" s="170">
        <v>0</v>
      </c>
      <c r="K123" s="164">
        <v>11605600</v>
      </c>
      <c r="L123" s="112">
        <v>284800</v>
      </c>
      <c r="M123" s="127">
        <v>0.03</v>
      </c>
      <c r="N123" s="112">
        <v>11587800</v>
      </c>
      <c r="O123" s="173">
        <f t="shared" si="10"/>
        <v>0.9984662576687117</v>
      </c>
      <c r="P123" s="108">
        <f>Volume!K123</f>
        <v>42.15</v>
      </c>
      <c r="Q123" s="69">
        <f>Volume!J123</f>
        <v>41.55</v>
      </c>
      <c r="R123" s="237">
        <f t="shared" si="11"/>
        <v>48.221267999999995</v>
      </c>
      <c r="S123" s="103">
        <f t="shared" si="12"/>
        <v>48.14730899999999</v>
      </c>
      <c r="T123" s="109">
        <f t="shared" si="13"/>
        <v>11320800</v>
      </c>
      <c r="U123" s="103">
        <f t="shared" si="14"/>
        <v>2.515723270440252</v>
      </c>
      <c r="V123" s="103">
        <f t="shared" si="15"/>
        <v>47.444698499999994</v>
      </c>
      <c r="W123" s="103">
        <f t="shared" si="16"/>
        <v>0.7765694999999999</v>
      </c>
      <c r="X123" s="103">
        <f t="shared" si="17"/>
        <v>0</v>
      </c>
      <c r="Y123" s="103">
        <f t="shared" si="18"/>
        <v>47.717172</v>
      </c>
      <c r="Z123" s="237">
        <f t="shared" si="19"/>
        <v>0.504095999999997</v>
      </c>
      <c r="AA123" s="78"/>
      <c r="AB123" s="77"/>
    </row>
    <row r="124" spans="1:28" s="7" customFormat="1" ht="15">
      <c r="A124" s="193" t="s">
        <v>8</v>
      </c>
      <c r="B124" s="164">
        <v>21875200</v>
      </c>
      <c r="C124" s="162">
        <v>2619200</v>
      </c>
      <c r="D124" s="170">
        <v>0.14</v>
      </c>
      <c r="E124" s="164">
        <v>1374400</v>
      </c>
      <c r="F124" s="112">
        <v>1056000</v>
      </c>
      <c r="G124" s="170">
        <v>3.32</v>
      </c>
      <c r="H124" s="164">
        <v>193600</v>
      </c>
      <c r="I124" s="112">
        <v>176000</v>
      </c>
      <c r="J124" s="170">
        <v>10</v>
      </c>
      <c r="K124" s="164">
        <v>23443200</v>
      </c>
      <c r="L124" s="112">
        <v>3851200</v>
      </c>
      <c r="M124" s="127">
        <v>0.2</v>
      </c>
      <c r="N124" s="112">
        <v>23409600</v>
      </c>
      <c r="O124" s="173">
        <f t="shared" si="10"/>
        <v>0.9985667485667485</v>
      </c>
      <c r="P124" s="108">
        <f>Volume!K124</f>
        <v>154.45</v>
      </c>
      <c r="Q124" s="69">
        <f>Volume!J124</f>
        <v>163.45</v>
      </c>
      <c r="R124" s="237">
        <f t="shared" si="11"/>
        <v>383.17910399999994</v>
      </c>
      <c r="S124" s="103">
        <f t="shared" si="12"/>
        <v>382.62991199999993</v>
      </c>
      <c r="T124" s="109">
        <f t="shared" si="13"/>
        <v>19592000</v>
      </c>
      <c r="U124" s="103">
        <f t="shared" si="14"/>
        <v>19.657002858309514</v>
      </c>
      <c r="V124" s="103">
        <f t="shared" si="15"/>
        <v>357.55014399999993</v>
      </c>
      <c r="W124" s="103">
        <f t="shared" si="16"/>
        <v>22.464567999999996</v>
      </c>
      <c r="X124" s="103">
        <f t="shared" si="17"/>
        <v>3.1643919999999994</v>
      </c>
      <c r="Y124" s="103">
        <f t="shared" si="18"/>
        <v>302.59844</v>
      </c>
      <c r="Z124" s="237">
        <f t="shared" si="19"/>
        <v>80.58066399999996</v>
      </c>
      <c r="AB124" s="77"/>
    </row>
    <row r="125" spans="1:28" s="58" customFormat="1" ht="15">
      <c r="A125" s="193" t="s">
        <v>296</v>
      </c>
      <c r="B125" s="164">
        <v>2725000</v>
      </c>
      <c r="C125" s="162">
        <v>-483000</v>
      </c>
      <c r="D125" s="170">
        <v>-0.15</v>
      </c>
      <c r="E125" s="164">
        <v>45000</v>
      </c>
      <c r="F125" s="112">
        <v>11000</v>
      </c>
      <c r="G125" s="170">
        <v>0.32</v>
      </c>
      <c r="H125" s="164">
        <v>0</v>
      </c>
      <c r="I125" s="112">
        <v>0</v>
      </c>
      <c r="J125" s="170">
        <v>0</v>
      </c>
      <c r="K125" s="164">
        <v>2770000</v>
      </c>
      <c r="L125" s="112">
        <v>-472000</v>
      </c>
      <c r="M125" s="127">
        <v>-0.15</v>
      </c>
      <c r="N125" s="112">
        <v>2765000</v>
      </c>
      <c r="O125" s="173">
        <f t="shared" si="10"/>
        <v>0.9981949458483754</v>
      </c>
      <c r="P125" s="108">
        <f>Volume!K125</f>
        <v>159.35</v>
      </c>
      <c r="Q125" s="69">
        <f>Volume!J125</f>
        <v>171.4</v>
      </c>
      <c r="R125" s="237">
        <f t="shared" si="11"/>
        <v>47.4778</v>
      </c>
      <c r="S125" s="103">
        <f t="shared" si="12"/>
        <v>47.3921</v>
      </c>
      <c r="T125" s="109">
        <f t="shared" si="13"/>
        <v>3242000</v>
      </c>
      <c r="U125" s="103">
        <f t="shared" si="14"/>
        <v>-14.558914250462676</v>
      </c>
      <c r="V125" s="103">
        <f t="shared" si="15"/>
        <v>46.7065</v>
      </c>
      <c r="W125" s="103">
        <f t="shared" si="16"/>
        <v>0.7713</v>
      </c>
      <c r="X125" s="103">
        <f t="shared" si="17"/>
        <v>0</v>
      </c>
      <c r="Y125" s="103">
        <f t="shared" si="18"/>
        <v>51.66127</v>
      </c>
      <c r="Z125" s="237">
        <f t="shared" si="19"/>
        <v>-4.18347</v>
      </c>
      <c r="AA125" s="78"/>
      <c r="AB125" s="77"/>
    </row>
    <row r="126" spans="1:28" s="58" customFormat="1" ht="15">
      <c r="A126" s="193" t="s">
        <v>179</v>
      </c>
      <c r="B126" s="164">
        <v>36442000</v>
      </c>
      <c r="C126" s="162">
        <v>2604000</v>
      </c>
      <c r="D126" s="170">
        <v>0.08</v>
      </c>
      <c r="E126" s="164">
        <v>1750000</v>
      </c>
      <c r="F126" s="112">
        <v>1120000</v>
      </c>
      <c r="G126" s="170">
        <v>1.78</v>
      </c>
      <c r="H126" s="164">
        <v>252000</v>
      </c>
      <c r="I126" s="112">
        <v>252000</v>
      </c>
      <c r="J126" s="170">
        <v>0</v>
      </c>
      <c r="K126" s="164">
        <v>38444000</v>
      </c>
      <c r="L126" s="112">
        <v>3976000</v>
      </c>
      <c r="M126" s="127">
        <v>0.12</v>
      </c>
      <c r="N126" s="112">
        <v>38346000</v>
      </c>
      <c r="O126" s="173">
        <f t="shared" si="10"/>
        <v>0.9974508375819373</v>
      </c>
      <c r="P126" s="108">
        <f>Volume!K126</f>
        <v>22</v>
      </c>
      <c r="Q126" s="69">
        <f>Volume!J126</f>
        <v>22.3</v>
      </c>
      <c r="R126" s="237">
        <f t="shared" si="11"/>
        <v>85.73012</v>
      </c>
      <c r="S126" s="103">
        <f t="shared" si="12"/>
        <v>85.51158</v>
      </c>
      <c r="T126" s="109">
        <f t="shared" si="13"/>
        <v>34468000</v>
      </c>
      <c r="U126" s="103">
        <f t="shared" si="14"/>
        <v>11.535337124289196</v>
      </c>
      <c r="V126" s="103">
        <f t="shared" si="15"/>
        <v>81.26566</v>
      </c>
      <c r="W126" s="103">
        <f t="shared" si="16"/>
        <v>3.9025</v>
      </c>
      <c r="X126" s="103">
        <f t="shared" si="17"/>
        <v>0.56196</v>
      </c>
      <c r="Y126" s="103">
        <f t="shared" si="18"/>
        <v>75.8296</v>
      </c>
      <c r="Z126" s="237">
        <f t="shared" si="19"/>
        <v>9.90052</v>
      </c>
      <c r="AA126" s="78"/>
      <c r="AB126" s="77"/>
    </row>
    <row r="127" spans="1:28" s="58" customFormat="1" ht="15">
      <c r="A127" s="193" t="s">
        <v>202</v>
      </c>
      <c r="B127" s="164">
        <v>2337950</v>
      </c>
      <c r="C127" s="162">
        <v>102350</v>
      </c>
      <c r="D127" s="170">
        <v>0.05</v>
      </c>
      <c r="E127" s="164">
        <v>35650</v>
      </c>
      <c r="F127" s="112">
        <v>13800</v>
      </c>
      <c r="G127" s="170">
        <v>0.63</v>
      </c>
      <c r="H127" s="164">
        <v>5750</v>
      </c>
      <c r="I127" s="112">
        <v>3450</v>
      </c>
      <c r="J127" s="170">
        <v>1.5</v>
      </c>
      <c r="K127" s="164">
        <v>2379350</v>
      </c>
      <c r="L127" s="112">
        <v>119600</v>
      </c>
      <c r="M127" s="127">
        <v>0.05</v>
      </c>
      <c r="N127" s="112">
        <v>2293100</v>
      </c>
      <c r="O127" s="173">
        <f t="shared" si="10"/>
        <v>0.9637506041565974</v>
      </c>
      <c r="P127" s="108">
        <f>Volume!K127</f>
        <v>250.45</v>
      </c>
      <c r="Q127" s="69">
        <f>Volume!J127</f>
        <v>254.45</v>
      </c>
      <c r="R127" s="237">
        <f t="shared" si="11"/>
        <v>60.54256075</v>
      </c>
      <c r="S127" s="103">
        <f t="shared" si="12"/>
        <v>58.3479295</v>
      </c>
      <c r="T127" s="109">
        <f t="shared" si="13"/>
        <v>2259750</v>
      </c>
      <c r="U127" s="103">
        <f t="shared" si="14"/>
        <v>5.292620865139949</v>
      </c>
      <c r="V127" s="103">
        <f t="shared" si="15"/>
        <v>59.48913775</v>
      </c>
      <c r="W127" s="103">
        <f t="shared" si="16"/>
        <v>0.90711425</v>
      </c>
      <c r="X127" s="103">
        <f t="shared" si="17"/>
        <v>0.14630875</v>
      </c>
      <c r="Y127" s="103">
        <f t="shared" si="18"/>
        <v>56.59543875</v>
      </c>
      <c r="Z127" s="237">
        <f t="shared" si="19"/>
        <v>3.9471220000000002</v>
      </c>
      <c r="AA127" s="78"/>
      <c r="AB127" s="77"/>
    </row>
    <row r="128" spans="1:28" s="58" customFormat="1" ht="15">
      <c r="A128" s="193" t="s">
        <v>171</v>
      </c>
      <c r="B128" s="164">
        <v>4275700</v>
      </c>
      <c r="C128" s="162">
        <v>314600</v>
      </c>
      <c r="D128" s="170">
        <v>0.08</v>
      </c>
      <c r="E128" s="164">
        <v>9900</v>
      </c>
      <c r="F128" s="112">
        <v>4400</v>
      </c>
      <c r="G128" s="170">
        <v>0.8</v>
      </c>
      <c r="H128" s="164">
        <v>0</v>
      </c>
      <c r="I128" s="112">
        <v>0</v>
      </c>
      <c r="J128" s="170">
        <v>0</v>
      </c>
      <c r="K128" s="164">
        <v>4285600</v>
      </c>
      <c r="L128" s="112">
        <v>319000</v>
      </c>
      <c r="M128" s="127">
        <v>0.08</v>
      </c>
      <c r="N128" s="112">
        <v>4277900</v>
      </c>
      <c r="O128" s="173">
        <f t="shared" si="10"/>
        <v>0.9982032854209446</v>
      </c>
      <c r="P128" s="108">
        <f>Volume!K128</f>
        <v>385.05</v>
      </c>
      <c r="Q128" s="69">
        <f>Volume!J128</f>
        <v>389.5</v>
      </c>
      <c r="R128" s="237">
        <f t="shared" si="11"/>
        <v>166.92412</v>
      </c>
      <c r="S128" s="103">
        <f t="shared" si="12"/>
        <v>166.624205</v>
      </c>
      <c r="T128" s="109">
        <f t="shared" si="13"/>
        <v>3966600</v>
      </c>
      <c r="U128" s="103">
        <f t="shared" si="14"/>
        <v>8.042151968940654</v>
      </c>
      <c r="V128" s="103">
        <f t="shared" si="15"/>
        <v>166.538515</v>
      </c>
      <c r="W128" s="103">
        <f t="shared" si="16"/>
        <v>0.385605</v>
      </c>
      <c r="X128" s="103">
        <f t="shared" si="17"/>
        <v>0</v>
      </c>
      <c r="Y128" s="103">
        <f t="shared" si="18"/>
        <v>152.733933</v>
      </c>
      <c r="Z128" s="237">
        <f t="shared" si="19"/>
        <v>14.19018699999998</v>
      </c>
      <c r="AA128" s="78"/>
      <c r="AB128" s="77"/>
    </row>
    <row r="129" spans="1:28" s="58" customFormat="1" ht="15">
      <c r="A129" s="193" t="s">
        <v>147</v>
      </c>
      <c r="B129" s="164">
        <v>4967800</v>
      </c>
      <c r="C129" s="162">
        <v>159300</v>
      </c>
      <c r="D129" s="170">
        <v>0.03</v>
      </c>
      <c r="E129" s="164">
        <v>23600</v>
      </c>
      <c r="F129" s="112">
        <v>23600</v>
      </c>
      <c r="G129" s="170">
        <v>0</v>
      </c>
      <c r="H129" s="164">
        <v>0</v>
      </c>
      <c r="I129" s="112">
        <v>0</v>
      </c>
      <c r="J129" s="170">
        <v>0</v>
      </c>
      <c r="K129" s="164">
        <v>4991400</v>
      </c>
      <c r="L129" s="112">
        <v>182900</v>
      </c>
      <c r="M129" s="127">
        <v>0.04</v>
      </c>
      <c r="N129" s="112">
        <v>4991400</v>
      </c>
      <c r="O129" s="173">
        <f t="shared" si="10"/>
        <v>1</v>
      </c>
      <c r="P129" s="108">
        <f>Volume!K129</f>
        <v>64.75</v>
      </c>
      <c r="Q129" s="69">
        <f>Volume!J129</f>
        <v>65.65</v>
      </c>
      <c r="R129" s="237">
        <f t="shared" si="11"/>
        <v>32.768541</v>
      </c>
      <c r="S129" s="103">
        <f t="shared" si="12"/>
        <v>32.768541</v>
      </c>
      <c r="T129" s="109">
        <f t="shared" si="13"/>
        <v>4808500</v>
      </c>
      <c r="U129" s="103">
        <f t="shared" si="14"/>
        <v>3.8036809815950923</v>
      </c>
      <c r="V129" s="103">
        <f t="shared" si="15"/>
        <v>32.613607</v>
      </c>
      <c r="W129" s="103">
        <f t="shared" si="16"/>
        <v>0.15493400000000002</v>
      </c>
      <c r="X129" s="103">
        <f t="shared" si="17"/>
        <v>0</v>
      </c>
      <c r="Y129" s="103">
        <f t="shared" si="18"/>
        <v>31.1350375</v>
      </c>
      <c r="Z129" s="237">
        <f t="shared" si="19"/>
        <v>1.6335034999999998</v>
      </c>
      <c r="AA129" s="78"/>
      <c r="AB129" s="77"/>
    </row>
    <row r="130" spans="1:28" s="7" customFormat="1" ht="15">
      <c r="A130" s="193" t="s">
        <v>148</v>
      </c>
      <c r="B130" s="164">
        <v>1168310</v>
      </c>
      <c r="C130" s="162">
        <v>-121220</v>
      </c>
      <c r="D130" s="170">
        <v>-0.09</v>
      </c>
      <c r="E130" s="164">
        <v>0</v>
      </c>
      <c r="F130" s="112">
        <v>0</v>
      </c>
      <c r="G130" s="170">
        <v>0</v>
      </c>
      <c r="H130" s="164">
        <v>0</v>
      </c>
      <c r="I130" s="112">
        <v>0</v>
      </c>
      <c r="J130" s="170">
        <v>0</v>
      </c>
      <c r="K130" s="164">
        <v>1168310</v>
      </c>
      <c r="L130" s="112">
        <v>-121220</v>
      </c>
      <c r="M130" s="127">
        <v>-0.09</v>
      </c>
      <c r="N130" s="112">
        <v>1168310</v>
      </c>
      <c r="O130" s="173">
        <f t="shared" si="10"/>
        <v>1</v>
      </c>
      <c r="P130" s="108">
        <f>Volume!K130</f>
        <v>253.95</v>
      </c>
      <c r="Q130" s="69">
        <f>Volume!J130</f>
        <v>260.5</v>
      </c>
      <c r="R130" s="237">
        <f t="shared" si="11"/>
        <v>30.4344755</v>
      </c>
      <c r="S130" s="103">
        <f t="shared" si="12"/>
        <v>30.4344755</v>
      </c>
      <c r="T130" s="109">
        <f t="shared" si="13"/>
        <v>1289530</v>
      </c>
      <c r="U130" s="103">
        <f t="shared" si="14"/>
        <v>-9.40032414910859</v>
      </c>
      <c r="V130" s="103">
        <f t="shared" si="15"/>
        <v>30.4344755</v>
      </c>
      <c r="W130" s="103">
        <f t="shared" si="16"/>
        <v>0</v>
      </c>
      <c r="X130" s="103">
        <f t="shared" si="17"/>
        <v>0</v>
      </c>
      <c r="Y130" s="103">
        <f t="shared" si="18"/>
        <v>32.74761435</v>
      </c>
      <c r="Z130" s="237">
        <f t="shared" si="19"/>
        <v>-2.313138849999998</v>
      </c>
      <c r="AB130" s="77"/>
    </row>
    <row r="131" spans="1:28" s="7" customFormat="1" ht="15">
      <c r="A131" s="193" t="s">
        <v>122</v>
      </c>
      <c r="B131" s="164">
        <v>7886125</v>
      </c>
      <c r="C131" s="162">
        <v>269750</v>
      </c>
      <c r="D131" s="170">
        <v>0.04</v>
      </c>
      <c r="E131" s="164">
        <v>927875</v>
      </c>
      <c r="F131" s="112">
        <v>240500</v>
      </c>
      <c r="G131" s="170">
        <v>0.35</v>
      </c>
      <c r="H131" s="164">
        <v>76375</v>
      </c>
      <c r="I131" s="112">
        <v>6500</v>
      </c>
      <c r="J131" s="170">
        <v>0.09</v>
      </c>
      <c r="K131" s="164">
        <v>8890375</v>
      </c>
      <c r="L131" s="112">
        <v>516750</v>
      </c>
      <c r="M131" s="127">
        <v>0.06</v>
      </c>
      <c r="N131" s="112">
        <v>8879000</v>
      </c>
      <c r="O131" s="173">
        <f t="shared" si="10"/>
        <v>0.9987205264119905</v>
      </c>
      <c r="P131" s="108">
        <f>Volume!K131</f>
        <v>160.3</v>
      </c>
      <c r="Q131" s="69">
        <f>Volume!J131</f>
        <v>158.4</v>
      </c>
      <c r="R131" s="237">
        <f t="shared" si="11"/>
        <v>140.82354</v>
      </c>
      <c r="S131" s="103">
        <f t="shared" si="12"/>
        <v>140.64336</v>
      </c>
      <c r="T131" s="109">
        <f t="shared" si="13"/>
        <v>8373625</v>
      </c>
      <c r="U131" s="103">
        <f t="shared" si="14"/>
        <v>6.17116242965263</v>
      </c>
      <c r="V131" s="103">
        <f t="shared" si="15"/>
        <v>124.91622</v>
      </c>
      <c r="W131" s="103">
        <f t="shared" si="16"/>
        <v>14.69754</v>
      </c>
      <c r="X131" s="103">
        <f t="shared" si="17"/>
        <v>1.20978</v>
      </c>
      <c r="Y131" s="103">
        <f t="shared" si="18"/>
        <v>134.22920875</v>
      </c>
      <c r="Z131" s="237">
        <f t="shared" si="19"/>
        <v>6.59433125000001</v>
      </c>
      <c r="AB131" s="77"/>
    </row>
    <row r="132" spans="1:28" s="7" customFormat="1" ht="15">
      <c r="A132" s="201" t="s">
        <v>36</v>
      </c>
      <c r="B132" s="164">
        <v>6202800</v>
      </c>
      <c r="C132" s="162">
        <v>247950</v>
      </c>
      <c r="D132" s="170">
        <v>0.04</v>
      </c>
      <c r="E132" s="164">
        <v>28350</v>
      </c>
      <c r="F132" s="112">
        <v>16200</v>
      </c>
      <c r="G132" s="170">
        <v>1.33</v>
      </c>
      <c r="H132" s="164">
        <v>1800</v>
      </c>
      <c r="I132" s="112">
        <v>1350</v>
      </c>
      <c r="J132" s="170">
        <v>3</v>
      </c>
      <c r="K132" s="164">
        <v>6232950</v>
      </c>
      <c r="L132" s="112">
        <v>265500</v>
      </c>
      <c r="M132" s="127">
        <v>0.04</v>
      </c>
      <c r="N132" s="112">
        <v>6227325</v>
      </c>
      <c r="O132" s="173">
        <f t="shared" si="10"/>
        <v>0.9990975380838929</v>
      </c>
      <c r="P132" s="108">
        <f>Volume!K132</f>
        <v>913.65</v>
      </c>
      <c r="Q132" s="69">
        <f>Volume!J132</f>
        <v>911.35</v>
      </c>
      <c r="R132" s="237">
        <f t="shared" si="11"/>
        <v>568.03989825</v>
      </c>
      <c r="S132" s="103">
        <f t="shared" si="12"/>
        <v>567.527263875</v>
      </c>
      <c r="T132" s="109">
        <f t="shared" si="13"/>
        <v>5967450</v>
      </c>
      <c r="U132" s="103">
        <f t="shared" si="14"/>
        <v>4.4491365658698445</v>
      </c>
      <c r="V132" s="103">
        <f t="shared" si="15"/>
        <v>565.292178</v>
      </c>
      <c r="W132" s="103">
        <f t="shared" si="16"/>
        <v>2.58367725</v>
      </c>
      <c r="X132" s="103">
        <f t="shared" si="17"/>
        <v>0.164043</v>
      </c>
      <c r="Y132" s="103">
        <f t="shared" si="18"/>
        <v>545.21606925</v>
      </c>
      <c r="Z132" s="237">
        <f t="shared" si="19"/>
        <v>22.823828999999932</v>
      </c>
      <c r="AB132" s="77"/>
    </row>
    <row r="133" spans="1:28" s="7" customFormat="1" ht="15">
      <c r="A133" s="193" t="s">
        <v>172</v>
      </c>
      <c r="B133" s="164">
        <v>7380450</v>
      </c>
      <c r="C133" s="162">
        <v>333900</v>
      </c>
      <c r="D133" s="170">
        <v>0.05</v>
      </c>
      <c r="E133" s="164">
        <v>26250</v>
      </c>
      <c r="F133" s="112">
        <v>9450</v>
      </c>
      <c r="G133" s="170">
        <v>0.56</v>
      </c>
      <c r="H133" s="164">
        <v>0</v>
      </c>
      <c r="I133" s="112">
        <v>0</v>
      </c>
      <c r="J133" s="170">
        <v>0</v>
      </c>
      <c r="K133" s="164">
        <v>7406700</v>
      </c>
      <c r="L133" s="112">
        <v>343350</v>
      </c>
      <c r="M133" s="127">
        <v>0.05</v>
      </c>
      <c r="N133" s="112">
        <v>7403550</v>
      </c>
      <c r="O133" s="173">
        <f t="shared" si="10"/>
        <v>0.9995747093847462</v>
      </c>
      <c r="P133" s="108">
        <f>Volume!K133</f>
        <v>268.25</v>
      </c>
      <c r="Q133" s="69">
        <f>Volume!J133</f>
        <v>259.35</v>
      </c>
      <c r="R133" s="237">
        <f t="shared" si="11"/>
        <v>192.09276450000002</v>
      </c>
      <c r="S133" s="103">
        <f t="shared" si="12"/>
        <v>192.01106925000002</v>
      </c>
      <c r="T133" s="109">
        <f t="shared" si="13"/>
        <v>7063350</v>
      </c>
      <c r="U133" s="103">
        <f t="shared" si="14"/>
        <v>4.8610078786977855</v>
      </c>
      <c r="V133" s="103">
        <f t="shared" si="15"/>
        <v>191.41197075000002</v>
      </c>
      <c r="W133" s="103">
        <f t="shared" si="16"/>
        <v>0.6807937500000001</v>
      </c>
      <c r="X133" s="103">
        <f t="shared" si="17"/>
        <v>0</v>
      </c>
      <c r="Y133" s="103">
        <f t="shared" si="18"/>
        <v>189.47436375</v>
      </c>
      <c r="Z133" s="237">
        <f t="shared" si="19"/>
        <v>2.6184007500000064</v>
      </c>
      <c r="AB133" s="77"/>
    </row>
    <row r="134" spans="1:28" s="7" customFormat="1" ht="15">
      <c r="A134" s="193" t="s">
        <v>80</v>
      </c>
      <c r="B134" s="164">
        <v>1813200</v>
      </c>
      <c r="C134" s="162">
        <v>228000</v>
      </c>
      <c r="D134" s="170">
        <v>0.14</v>
      </c>
      <c r="E134" s="164">
        <v>1200</v>
      </c>
      <c r="F134" s="112">
        <v>0</v>
      </c>
      <c r="G134" s="170">
        <v>0</v>
      </c>
      <c r="H134" s="164">
        <v>0</v>
      </c>
      <c r="I134" s="112">
        <v>0</v>
      </c>
      <c r="J134" s="170">
        <v>0</v>
      </c>
      <c r="K134" s="164">
        <v>1814400</v>
      </c>
      <c r="L134" s="112">
        <v>228000</v>
      </c>
      <c r="M134" s="127">
        <v>0.14</v>
      </c>
      <c r="N134" s="112">
        <v>1812000</v>
      </c>
      <c r="O134" s="173">
        <f t="shared" si="10"/>
        <v>0.9986772486772487</v>
      </c>
      <c r="P134" s="108">
        <f>Volume!K134</f>
        <v>231.05</v>
      </c>
      <c r="Q134" s="69">
        <f>Volume!J134</f>
        <v>236.95</v>
      </c>
      <c r="R134" s="237">
        <f t="shared" si="11"/>
        <v>42.992208</v>
      </c>
      <c r="S134" s="103">
        <f t="shared" si="12"/>
        <v>42.93534</v>
      </c>
      <c r="T134" s="109">
        <f t="shared" si="13"/>
        <v>1586400</v>
      </c>
      <c r="U134" s="103">
        <f t="shared" si="14"/>
        <v>14.37216338880484</v>
      </c>
      <c r="V134" s="103">
        <f t="shared" si="15"/>
        <v>42.963774</v>
      </c>
      <c r="W134" s="103">
        <f t="shared" si="16"/>
        <v>0.028434</v>
      </c>
      <c r="X134" s="103">
        <f t="shared" si="17"/>
        <v>0</v>
      </c>
      <c r="Y134" s="103">
        <f t="shared" si="18"/>
        <v>36.653772</v>
      </c>
      <c r="Z134" s="237">
        <f t="shared" si="19"/>
        <v>6.3384360000000015</v>
      </c>
      <c r="AB134" s="77"/>
    </row>
    <row r="135" spans="1:28" s="7" customFormat="1" ht="15">
      <c r="A135" s="193" t="s">
        <v>426</v>
      </c>
      <c r="B135" s="164">
        <v>434500</v>
      </c>
      <c r="C135" s="162">
        <v>11500</v>
      </c>
      <c r="D135" s="170">
        <v>0.03</v>
      </c>
      <c r="E135" s="164">
        <v>0</v>
      </c>
      <c r="F135" s="112">
        <v>0</v>
      </c>
      <c r="G135" s="170">
        <v>0</v>
      </c>
      <c r="H135" s="164">
        <v>0</v>
      </c>
      <c r="I135" s="112">
        <v>0</v>
      </c>
      <c r="J135" s="170">
        <v>0</v>
      </c>
      <c r="K135" s="164">
        <v>434500</v>
      </c>
      <c r="L135" s="112">
        <v>11500</v>
      </c>
      <c r="M135" s="127">
        <v>0.03</v>
      </c>
      <c r="N135" s="112">
        <v>434500</v>
      </c>
      <c r="O135" s="173">
        <f aca="true" t="shared" si="20" ref="O135:O194">N135/K135</f>
        <v>1</v>
      </c>
      <c r="P135" s="108">
        <f>Volume!K135</f>
        <v>435.25</v>
      </c>
      <c r="Q135" s="69">
        <f>Volume!J135</f>
        <v>458.2</v>
      </c>
      <c r="R135" s="237">
        <f aca="true" t="shared" si="21" ref="R135:R194">Q135*K135/10000000</f>
        <v>19.90879</v>
      </c>
      <c r="S135" s="103">
        <f aca="true" t="shared" si="22" ref="S135:S194">Q135*N135/10000000</f>
        <v>19.90879</v>
      </c>
      <c r="T135" s="109">
        <f aca="true" t="shared" si="23" ref="T135:T194">K135-L135</f>
        <v>423000</v>
      </c>
      <c r="U135" s="103">
        <f aca="true" t="shared" si="24" ref="U135:U194">L135/T135*100</f>
        <v>2.7186761229314422</v>
      </c>
      <c r="V135" s="103">
        <f aca="true" t="shared" si="25" ref="V135:V194">Q135*B135/10000000</f>
        <v>19.90879</v>
      </c>
      <c r="W135" s="103">
        <f aca="true" t="shared" si="26" ref="W135:W194">Q135*E135/10000000</f>
        <v>0</v>
      </c>
      <c r="X135" s="103">
        <f aca="true" t="shared" si="27" ref="X135:X194">Q135*H135/10000000</f>
        <v>0</v>
      </c>
      <c r="Y135" s="103">
        <f aca="true" t="shared" si="28" ref="Y135:Y194">(T135*P135)/10000000</f>
        <v>18.411075</v>
      </c>
      <c r="Z135" s="237">
        <f aca="true" t="shared" si="29" ref="Z135:Z194">R135-Y135</f>
        <v>1.4977149999999995</v>
      </c>
      <c r="AB135" s="77"/>
    </row>
    <row r="136" spans="1:28" s="7" customFormat="1" ht="15">
      <c r="A136" s="193" t="s">
        <v>274</v>
      </c>
      <c r="B136" s="164">
        <v>5912900</v>
      </c>
      <c r="C136" s="162">
        <v>956200</v>
      </c>
      <c r="D136" s="170">
        <v>0.19</v>
      </c>
      <c r="E136" s="164">
        <v>21700</v>
      </c>
      <c r="F136" s="112">
        <v>21700</v>
      </c>
      <c r="G136" s="170">
        <v>0</v>
      </c>
      <c r="H136" s="164">
        <v>0</v>
      </c>
      <c r="I136" s="112">
        <v>0</v>
      </c>
      <c r="J136" s="170">
        <v>0</v>
      </c>
      <c r="K136" s="164">
        <v>5934600</v>
      </c>
      <c r="L136" s="112">
        <v>977900</v>
      </c>
      <c r="M136" s="127">
        <v>0.2</v>
      </c>
      <c r="N136" s="112">
        <v>5931100</v>
      </c>
      <c r="O136" s="173">
        <f t="shared" si="20"/>
        <v>0.9994102382637414</v>
      </c>
      <c r="P136" s="108">
        <f>Volume!K136</f>
        <v>314.7</v>
      </c>
      <c r="Q136" s="69">
        <f>Volume!J136</f>
        <v>326.35</v>
      </c>
      <c r="R136" s="237">
        <f t="shared" si="21"/>
        <v>193.67567100000002</v>
      </c>
      <c r="S136" s="103">
        <f t="shared" si="22"/>
        <v>193.5614485</v>
      </c>
      <c r="T136" s="109">
        <f t="shared" si="23"/>
        <v>4956700</v>
      </c>
      <c r="U136" s="103">
        <f t="shared" si="24"/>
        <v>19.728851857082333</v>
      </c>
      <c r="V136" s="103">
        <f t="shared" si="25"/>
        <v>192.96749150000002</v>
      </c>
      <c r="W136" s="103">
        <f t="shared" si="26"/>
        <v>0.7081795000000001</v>
      </c>
      <c r="X136" s="103">
        <f t="shared" si="27"/>
        <v>0</v>
      </c>
      <c r="Y136" s="103">
        <f t="shared" si="28"/>
        <v>155.987349</v>
      </c>
      <c r="Z136" s="237">
        <f t="shared" si="29"/>
        <v>37.68832200000003</v>
      </c>
      <c r="AB136" s="77"/>
    </row>
    <row r="137" spans="1:28" s="7" customFormat="1" ht="15">
      <c r="A137" s="193" t="s">
        <v>427</v>
      </c>
      <c r="B137" s="164">
        <v>599000</v>
      </c>
      <c r="C137" s="162">
        <v>-500</v>
      </c>
      <c r="D137" s="170">
        <v>0</v>
      </c>
      <c r="E137" s="164">
        <v>0</v>
      </c>
      <c r="F137" s="112">
        <v>0</v>
      </c>
      <c r="G137" s="170">
        <v>0</v>
      </c>
      <c r="H137" s="164">
        <v>0</v>
      </c>
      <c r="I137" s="112">
        <v>0</v>
      </c>
      <c r="J137" s="170">
        <v>0</v>
      </c>
      <c r="K137" s="164">
        <v>599000</v>
      </c>
      <c r="L137" s="112">
        <v>-500</v>
      </c>
      <c r="M137" s="127">
        <v>0</v>
      </c>
      <c r="N137" s="112">
        <v>599000</v>
      </c>
      <c r="O137" s="173">
        <f t="shared" si="20"/>
        <v>1</v>
      </c>
      <c r="P137" s="108">
        <f>Volume!K137</f>
        <v>408.85</v>
      </c>
      <c r="Q137" s="69">
        <f>Volume!J137</f>
        <v>416.45</v>
      </c>
      <c r="R137" s="237">
        <f t="shared" si="21"/>
        <v>24.945355</v>
      </c>
      <c r="S137" s="103">
        <f t="shared" si="22"/>
        <v>24.945355</v>
      </c>
      <c r="T137" s="109">
        <f t="shared" si="23"/>
        <v>599500</v>
      </c>
      <c r="U137" s="103">
        <f t="shared" si="24"/>
        <v>-0.08340283569641367</v>
      </c>
      <c r="V137" s="103">
        <f t="shared" si="25"/>
        <v>24.945355</v>
      </c>
      <c r="W137" s="103">
        <f t="shared" si="26"/>
        <v>0</v>
      </c>
      <c r="X137" s="103">
        <f t="shared" si="27"/>
        <v>0</v>
      </c>
      <c r="Y137" s="103">
        <f t="shared" si="28"/>
        <v>24.5105575</v>
      </c>
      <c r="Z137" s="237">
        <f t="shared" si="29"/>
        <v>0.4347974999999984</v>
      </c>
      <c r="AB137" s="77"/>
    </row>
    <row r="138" spans="1:28" s="7" customFormat="1" ht="15">
      <c r="A138" s="193" t="s">
        <v>224</v>
      </c>
      <c r="B138" s="164">
        <v>3008200</v>
      </c>
      <c r="C138" s="162">
        <v>33800</v>
      </c>
      <c r="D138" s="170">
        <v>0.01</v>
      </c>
      <c r="E138" s="164">
        <v>650</v>
      </c>
      <c r="F138" s="112">
        <v>0</v>
      </c>
      <c r="G138" s="170">
        <v>0</v>
      </c>
      <c r="H138" s="164">
        <v>0</v>
      </c>
      <c r="I138" s="112">
        <v>0</v>
      </c>
      <c r="J138" s="170">
        <v>0</v>
      </c>
      <c r="K138" s="164">
        <v>3008850</v>
      </c>
      <c r="L138" s="112">
        <v>33800</v>
      </c>
      <c r="M138" s="127">
        <v>0.01</v>
      </c>
      <c r="N138" s="112">
        <v>3008200</v>
      </c>
      <c r="O138" s="173">
        <f t="shared" si="20"/>
        <v>0.9997839706200043</v>
      </c>
      <c r="P138" s="108">
        <f>Volume!K138</f>
        <v>522.65</v>
      </c>
      <c r="Q138" s="69">
        <f>Volume!J138</f>
        <v>552.9</v>
      </c>
      <c r="R138" s="237">
        <f t="shared" si="21"/>
        <v>166.3593165</v>
      </c>
      <c r="S138" s="103">
        <f t="shared" si="22"/>
        <v>166.323378</v>
      </c>
      <c r="T138" s="109">
        <f t="shared" si="23"/>
        <v>2975050</v>
      </c>
      <c r="U138" s="103">
        <f t="shared" si="24"/>
        <v>1.1361153594057243</v>
      </c>
      <c r="V138" s="103">
        <f t="shared" si="25"/>
        <v>166.323378</v>
      </c>
      <c r="W138" s="103">
        <f t="shared" si="26"/>
        <v>0.0359385</v>
      </c>
      <c r="X138" s="103">
        <f t="shared" si="27"/>
        <v>0</v>
      </c>
      <c r="Y138" s="103">
        <f t="shared" si="28"/>
        <v>155.49098825</v>
      </c>
      <c r="Z138" s="237">
        <f t="shared" si="29"/>
        <v>10.868328250000019</v>
      </c>
      <c r="AB138" s="77"/>
    </row>
    <row r="139" spans="1:28" s="7" customFormat="1" ht="15">
      <c r="A139" s="193" t="s">
        <v>428</v>
      </c>
      <c r="B139" s="164">
        <v>375100</v>
      </c>
      <c r="C139" s="162">
        <v>125400</v>
      </c>
      <c r="D139" s="170">
        <v>0.5</v>
      </c>
      <c r="E139" s="164">
        <v>550</v>
      </c>
      <c r="F139" s="112">
        <v>550</v>
      </c>
      <c r="G139" s="170">
        <v>0</v>
      </c>
      <c r="H139" s="164">
        <v>0</v>
      </c>
      <c r="I139" s="112">
        <v>0</v>
      </c>
      <c r="J139" s="170">
        <v>0</v>
      </c>
      <c r="K139" s="164">
        <v>375650</v>
      </c>
      <c r="L139" s="112">
        <v>125950</v>
      </c>
      <c r="M139" s="127">
        <v>0.5</v>
      </c>
      <c r="N139" s="112">
        <v>371250</v>
      </c>
      <c r="O139" s="173">
        <f t="shared" si="20"/>
        <v>0.9882869692532943</v>
      </c>
      <c r="P139" s="108">
        <f>Volume!K139</f>
        <v>421.45</v>
      </c>
      <c r="Q139" s="69">
        <f>Volume!J139</f>
        <v>501.9</v>
      </c>
      <c r="R139" s="237">
        <f t="shared" si="21"/>
        <v>18.8538735</v>
      </c>
      <c r="S139" s="103">
        <f t="shared" si="22"/>
        <v>18.6330375</v>
      </c>
      <c r="T139" s="109">
        <f t="shared" si="23"/>
        <v>249700</v>
      </c>
      <c r="U139" s="103">
        <f t="shared" si="24"/>
        <v>50.440528634361236</v>
      </c>
      <c r="V139" s="103">
        <f t="shared" si="25"/>
        <v>18.826269</v>
      </c>
      <c r="W139" s="103">
        <f t="shared" si="26"/>
        <v>0.0276045</v>
      </c>
      <c r="X139" s="103">
        <f t="shared" si="27"/>
        <v>0</v>
      </c>
      <c r="Y139" s="103">
        <f t="shared" si="28"/>
        <v>10.5236065</v>
      </c>
      <c r="Z139" s="237">
        <f t="shared" si="29"/>
        <v>8.330267</v>
      </c>
      <c r="AB139" s="77"/>
    </row>
    <row r="140" spans="1:28" s="7" customFormat="1" ht="15">
      <c r="A140" s="193" t="s">
        <v>429</v>
      </c>
      <c r="B140" s="164">
        <v>23161600</v>
      </c>
      <c r="C140" s="162">
        <v>3709200</v>
      </c>
      <c r="D140" s="170">
        <v>0.19</v>
      </c>
      <c r="E140" s="164">
        <v>3586000</v>
      </c>
      <c r="F140" s="112">
        <v>2107600</v>
      </c>
      <c r="G140" s="170">
        <v>1.43</v>
      </c>
      <c r="H140" s="164">
        <v>506000</v>
      </c>
      <c r="I140" s="112">
        <v>470800</v>
      </c>
      <c r="J140" s="170">
        <v>13.38</v>
      </c>
      <c r="K140" s="164">
        <v>27253600</v>
      </c>
      <c r="L140" s="112">
        <v>6287600</v>
      </c>
      <c r="M140" s="127">
        <v>0.3</v>
      </c>
      <c r="N140" s="112">
        <v>27148000</v>
      </c>
      <c r="O140" s="173">
        <f t="shared" si="20"/>
        <v>0.996125282531482</v>
      </c>
      <c r="P140" s="108">
        <f>Volume!K140</f>
        <v>52.4</v>
      </c>
      <c r="Q140" s="69">
        <f>Volume!J140</f>
        <v>55.75</v>
      </c>
      <c r="R140" s="237">
        <f t="shared" si="21"/>
        <v>151.93882</v>
      </c>
      <c r="S140" s="103">
        <f t="shared" si="22"/>
        <v>151.3501</v>
      </c>
      <c r="T140" s="109">
        <f t="shared" si="23"/>
        <v>20966000</v>
      </c>
      <c r="U140" s="103">
        <f t="shared" si="24"/>
        <v>29.989506820566632</v>
      </c>
      <c r="V140" s="103">
        <f t="shared" si="25"/>
        <v>129.12592</v>
      </c>
      <c r="W140" s="103">
        <f t="shared" si="26"/>
        <v>19.99195</v>
      </c>
      <c r="X140" s="103">
        <f t="shared" si="27"/>
        <v>2.82095</v>
      </c>
      <c r="Y140" s="103">
        <f t="shared" si="28"/>
        <v>109.86184</v>
      </c>
      <c r="Z140" s="237">
        <f t="shared" si="29"/>
        <v>42.07697999999999</v>
      </c>
      <c r="AB140" s="77"/>
    </row>
    <row r="141" spans="1:28" s="7" customFormat="1" ht="15">
      <c r="A141" s="193" t="s">
        <v>393</v>
      </c>
      <c r="B141" s="164">
        <v>7684800</v>
      </c>
      <c r="C141" s="162">
        <v>813600</v>
      </c>
      <c r="D141" s="170">
        <v>0.12</v>
      </c>
      <c r="E141" s="164">
        <v>355200</v>
      </c>
      <c r="F141" s="112">
        <v>148800</v>
      </c>
      <c r="G141" s="170">
        <v>0.72</v>
      </c>
      <c r="H141" s="164">
        <v>0</v>
      </c>
      <c r="I141" s="112">
        <v>0</v>
      </c>
      <c r="J141" s="170">
        <v>0</v>
      </c>
      <c r="K141" s="164">
        <v>8040000</v>
      </c>
      <c r="L141" s="112">
        <v>962400</v>
      </c>
      <c r="M141" s="127">
        <v>0.14</v>
      </c>
      <c r="N141" s="112">
        <v>8016000</v>
      </c>
      <c r="O141" s="173">
        <f t="shared" si="20"/>
        <v>0.9970149253731343</v>
      </c>
      <c r="P141" s="108">
        <f>Volume!K141</f>
        <v>159.5</v>
      </c>
      <c r="Q141" s="69">
        <f>Volume!J141</f>
        <v>159</v>
      </c>
      <c r="R141" s="237">
        <f t="shared" si="21"/>
        <v>127.836</v>
      </c>
      <c r="S141" s="103">
        <f t="shared" si="22"/>
        <v>127.4544</v>
      </c>
      <c r="T141" s="109">
        <f t="shared" si="23"/>
        <v>7077600</v>
      </c>
      <c r="U141" s="103">
        <f t="shared" si="24"/>
        <v>13.59782977280434</v>
      </c>
      <c r="V141" s="103">
        <f t="shared" si="25"/>
        <v>122.18832</v>
      </c>
      <c r="W141" s="103">
        <f t="shared" si="26"/>
        <v>5.64768</v>
      </c>
      <c r="X141" s="103">
        <f t="shared" si="27"/>
        <v>0</v>
      </c>
      <c r="Y141" s="103">
        <f t="shared" si="28"/>
        <v>112.88772</v>
      </c>
      <c r="Z141" s="237">
        <f t="shared" si="29"/>
        <v>14.948279999999997</v>
      </c>
      <c r="AB141" s="77"/>
    </row>
    <row r="142" spans="1:28" s="7" customFormat="1" ht="15">
      <c r="A142" s="193" t="s">
        <v>81</v>
      </c>
      <c r="B142" s="164">
        <v>4945200</v>
      </c>
      <c r="C142" s="162">
        <v>1800</v>
      </c>
      <c r="D142" s="170">
        <v>0</v>
      </c>
      <c r="E142" s="164">
        <v>0</v>
      </c>
      <c r="F142" s="112">
        <v>0</v>
      </c>
      <c r="G142" s="170">
        <v>0</v>
      </c>
      <c r="H142" s="164">
        <v>0</v>
      </c>
      <c r="I142" s="112">
        <v>0</v>
      </c>
      <c r="J142" s="170">
        <v>0</v>
      </c>
      <c r="K142" s="164">
        <v>4945200</v>
      </c>
      <c r="L142" s="112">
        <v>1800</v>
      </c>
      <c r="M142" s="127">
        <v>0</v>
      </c>
      <c r="N142" s="112">
        <v>4945200</v>
      </c>
      <c r="O142" s="173">
        <f t="shared" si="20"/>
        <v>1</v>
      </c>
      <c r="P142" s="108">
        <f>Volume!K142</f>
        <v>524.5</v>
      </c>
      <c r="Q142" s="69">
        <f>Volume!J142</f>
        <v>536.75</v>
      </c>
      <c r="R142" s="237">
        <f t="shared" si="21"/>
        <v>265.43361</v>
      </c>
      <c r="S142" s="103">
        <f t="shared" si="22"/>
        <v>265.43361</v>
      </c>
      <c r="T142" s="109">
        <f t="shared" si="23"/>
        <v>4943400</v>
      </c>
      <c r="U142" s="103">
        <f t="shared" si="24"/>
        <v>0.03641218594489622</v>
      </c>
      <c r="V142" s="103">
        <f t="shared" si="25"/>
        <v>265.43361</v>
      </c>
      <c r="W142" s="103">
        <f t="shared" si="26"/>
        <v>0</v>
      </c>
      <c r="X142" s="103">
        <f t="shared" si="27"/>
        <v>0</v>
      </c>
      <c r="Y142" s="103">
        <f t="shared" si="28"/>
        <v>259.28133</v>
      </c>
      <c r="Z142" s="237">
        <f t="shared" si="29"/>
        <v>6.152279999999962</v>
      </c>
      <c r="AB142" s="77"/>
    </row>
    <row r="143" spans="1:28" s="58" customFormat="1" ht="15">
      <c r="A143" s="193" t="s">
        <v>225</v>
      </c>
      <c r="B143" s="164">
        <v>6232800</v>
      </c>
      <c r="C143" s="162">
        <v>67200</v>
      </c>
      <c r="D143" s="170">
        <v>0.01</v>
      </c>
      <c r="E143" s="164">
        <v>47600</v>
      </c>
      <c r="F143" s="112">
        <v>30800</v>
      </c>
      <c r="G143" s="170">
        <v>1.83</v>
      </c>
      <c r="H143" s="164">
        <v>2800</v>
      </c>
      <c r="I143" s="112">
        <v>2800</v>
      </c>
      <c r="J143" s="170">
        <v>0</v>
      </c>
      <c r="K143" s="164">
        <v>6283200</v>
      </c>
      <c r="L143" s="112">
        <v>100800</v>
      </c>
      <c r="M143" s="127">
        <v>0.02</v>
      </c>
      <c r="N143" s="112">
        <v>6263600</v>
      </c>
      <c r="O143" s="173">
        <f t="shared" si="20"/>
        <v>0.9968805704099821</v>
      </c>
      <c r="P143" s="108">
        <f>Volume!K143</f>
        <v>160.4</v>
      </c>
      <c r="Q143" s="69">
        <f>Volume!J143</f>
        <v>161.65</v>
      </c>
      <c r="R143" s="237">
        <f t="shared" si="21"/>
        <v>101.567928</v>
      </c>
      <c r="S143" s="103">
        <f t="shared" si="22"/>
        <v>101.251094</v>
      </c>
      <c r="T143" s="109">
        <f t="shared" si="23"/>
        <v>6182400</v>
      </c>
      <c r="U143" s="103">
        <f t="shared" si="24"/>
        <v>1.6304347826086956</v>
      </c>
      <c r="V143" s="103">
        <f t="shared" si="25"/>
        <v>100.753212</v>
      </c>
      <c r="W143" s="103">
        <f t="shared" si="26"/>
        <v>0.769454</v>
      </c>
      <c r="X143" s="103">
        <f t="shared" si="27"/>
        <v>0.045262</v>
      </c>
      <c r="Y143" s="103">
        <f t="shared" si="28"/>
        <v>99.165696</v>
      </c>
      <c r="Z143" s="237">
        <f t="shared" si="29"/>
        <v>2.402231999999998</v>
      </c>
      <c r="AA143" s="78"/>
      <c r="AB143" s="77"/>
    </row>
    <row r="144" spans="1:28" s="7" customFormat="1" ht="15">
      <c r="A144" s="193" t="s">
        <v>297</v>
      </c>
      <c r="B144" s="164">
        <v>5539600</v>
      </c>
      <c r="C144" s="162">
        <v>253000</v>
      </c>
      <c r="D144" s="170">
        <v>0.05</v>
      </c>
      <c r="E144" s="164">
        <v>48400</v>
      </c>
      <c r="F144" s="112">
        <v>15400</v>
      </c>
      <c r="G144" s="170">
        <v>0.47</v>
      </c>
      <c r="H144" s="164">
        <v>5500</v>
      </c>
      <c r="I144" s="112">
        <v>0</v>
      </c>
      <c r="J144" s="170">
        <v>0</v>
      </c>
      <c r="K144" s="164">
        <v>5593500</v>
      </c>
      <c r="L144" s="112">
        <v>268400</v>
      </c>
      <c r="M144" s="127">
        <v>0.05</v>
      </c>
      <c r="N144" s="112">
        <v>5589100</v>
      </c>
      <c r="O144" s="173">
        <f t="shared" si="20"/>
        <v>0.9992133726647001</v>
      </c>
      <c r="P144" s="108">
        <f>Volume!K144</f>
        <v>490.25</v>
      </c>
      <c r="Q144" s="69">
        <f>Volume!J144</f>
        <v>492.1</v>
      </c>
      <c r="R144" s="237">
        <f t="shared" si="21"/>
        <v>275.256135</v>
      </c>
      <c r="S144" s="103">
        <f t="shared" si="22"/>
        <v>275.039611</v>
      </c>
      <c r="T144" s="109">
        <f t="shared" si="23"/>
        <v>5325100</v>
      </c>
      <c r="U144" s="103">
        <f t="shared" si="24"/>
        <v>5.040280933691386</v>
      </c>
      <c r="V144" s="103">
        <f t="shared" si="25"/>
        <v>272.603716</v>
      </c>
      <c r="W144" s="103">
        <f t="shared" si="26"/>
        <v>2.381764</v>
      </c>
      <c r="X144" s="103">
        <f t="shared" si="27"/>
        <v>0.270655</v>
      </c>
      <c r="Y144" s="103">
        <f t="shared" si="28"/>
        <v>261.0630275</v>
      </c>
      <c r="Z144" s="237">
        <f t="shared" si="29"/>
        <v>14.193107499999996</v>
      </c>
      <c r="AB144" s="77"/>
    </row>
    <row r="145" spans="1:28" s="58" customFormat="1" ht="15">
      <c r="A145" s="193" t="s">
        <v>226</v>
      </c>
      <c r="B145" s="164">
        <v>7996500</v>
      </c>
      <c r="C145" s="162">
        <v>-534000</v>
      </c>
      <c r="D145" s="170">
        <v>-0.06</v>
      </c>
      <c r="E145" s="164">
        <v>10500</v>
      </c>
      <c r="F145" s="112">
        <v>6000</v>
      </c>
      <c r="G145" s="170">
        <v>1.33</v>
      </c>
      <c r="H145" s="164">
        <v>7500</v>
      </c>
      <c r="I145" s="112">
        <v>4500</v>
      </c>
      <c r="J145" s="170">
        <v>1.5</v>
      </c>
      <c r="K145" s="164">
        <v>8014500</v>
      </c>
      <c r="L145" s="112">
        <v>-523500</v>
      </c>
      <c r="M145" s="127">
        <v>-0.06</v>
      </c>
      <c r="N145" s="112">
        <v>8010000</v>
      </c>
      <c r="O145" s="173">
        <f t="shared" si="20"/>
        <v>0.9994385176866929</v>
      </c>
      <c r="P145" s="108">
        <f>Volume!K145</f>
        <v>208.5</v>
      </c>
      <c r="Q145" s="69">
        <f>Volume!J145</f>
        <v>221</v>
      </c>
      <c r="R145" s="237">
        <f t="shared" si="21"/>
        <v>177.12045</v>
      </c>
      <c r="S145" s="103">
        <f t="shared" si="22"/>
        <v>177.021</v>
      </c>
      <c r="T145" s="109">
        <f t="shared" si="23"/>
        <v>8538000</v>
      </c>
      <c r="U145" s="103">
        <f t="shared" si="24"/>
        <v>-6.131412508784258</v>
      </c>
      <c r="V145" s="103">
        <f t="shared" si="25"/>
        <v>176.72265</v>
      </c>
      <c r="W145" s="103">
        <f t="shared" si="26"/>
        <v>0.23205</v>
      </c>
      <c r="X145" s="103">
        <f t="shared" si="27"/>
        <v>0.16575</v>
      </c>
      <c r="Y145" s="103">
        <f t="shared" si="28"/>
        <v>178.0173</v>
      </c>
      <c r="Z145" s="237">
        <f t="shared" si="29"/>
        <v>-0.8968500000000006</v>
      </c>
      <c r="AA145" s="78"/>
      <c r="AB145" s="77"/>
    </row>
    <row r="146" spans="1:28" s="58" customFormat="1" ht="15">
      <c r="A146" s="193" t="s">
        <v>430</v>
      </c>
      <c r="B146" s="164">
        <v>483450</v>
      </c>
      <c r="C146" s="162">
        <v>51700</v>
      </c>
      <c r="D146" s="170">
        <v>0.12</v>
      </c>
      <c r="E146" s="164">
        <v>0</v>
      </c>
      <c r="F146" s="112">
        <v>0</v>
      </c>
      <c r="G146" s="170">
        <v>0</v>
      </c>
      <c r="H146" s="164">
        <v>0</v>
      </c>
      <c r="I146" s="112">
        <v>0</v>
      </c>
      <c r="J146" s="170">
        <v>0</v>
      </c>
      <c r="K146" s="164">
        <v>483450</v>
      </c>
      <c r="L146" s="112">
        <v>51700</v>
      </c>
      <c r="M146" s="127">
        <v>0.12</v>
      </c>
      <c r="N146" s="112">
        <v>483450</v>
      </c>
      <c r="O146" s="173">
        <f t="shared" si="20"/>
        <v>1</v>
      </c>
      <c r="P146" s="108">
        <f>Volume!K146</f>
        <v>485.05</v>
      </c>
      <c r="Q146" s="69">
        <f>Volume!J146</f>
        <v>515.5</v>
      </c>
      <c r="R146" s="237">
        <f t="shared" si="21"/>
        <v>24.9218475</v>
      </c>
      <c r="S146" s="103">
        <f t="shared" si="22"/>
        <v>24.9218475</v>
      </c>
      <c r="T146" s="109">
        <f t="shared" si="23"/>
        <v>431750</v>
      </c>
      <c r="U146" s="103">
        <f t="shared" si="24"/>
        <v>11.974522292993631</v>
      </c>
      <c r="V146" s="103">
        <f t="shared" si="25"/>
        <v>24.9218475</v>
      </c>
      <c r="W146" s="103">
        <f t="shared" si="26"/>
        <v>0</v>
      </c>
      <c r="X146" s="103">
        <f t="shared" si="27"/>
        <v>0</v>
      </c>
      <c r="Y146" s="103">
        <f t="shared" si="28"/>
        <v>20.94203375</v>
      </c>
      <c r="Z146" s="237">
        <f t="shared" si="29"/>
        <v>3.979813749999998</v>
      </c>
      <c r="AA146" s="78"/>
      <c r="AB146" s="77"/>
    </row>
    <row r="147" spans="1:28" s="58" customFormat="1" ht="15">
      <c r="A147" s="193" t="s">
        <v>227</v>
      </c>
      <c r="B147" s="164">
        <v>3831200</v>
      </c>
      <c r="C147" s="162">
        <v>-44000</v>
      </c>
      <c r="D147" s="170">
        <v>-0.01</v>
      </c>
      <c r="E147" s="164">
        <v>128800</v>
      </c>
      <c r="F147" s="112">
        <v>45600</v>
      </c>
      <c r="G147" s="170">
        <v>0.55</v>
      </c>
      <c r="H147" s="164">
        <v>1600</v>
      </c>
      <c r="I147" s="112">
        <v>0</v>
      </c>
      <c r="J147" s="170">
        <v>0</v>
      </c>
      <c r="K147" s="164">
        <v>3961600</v>
      </c>
      <c r="L147" s="112">
        <v>1600</v>
      </c>
      <c r="M147" s="127">
        <v>0</v>
      </c>
      <c r="N147" s="112">
        <v>3957600</v>
      </c>
      <c r="O147" s="173">
        <f t="shared" si="20"/>
        <v>0.9989903069466882</v>
      </c>
      <c r="P147" s="108">
        <f>Volume!K147</f>
        <v>389.45</v>
      </c>
      <c r="Q147" s="69">
        <f>Volume!J147</f>
        <v>389.85</v>
      </c>
      <c r="R147" s="237">
        <f t="shared" si="21"/>
        <v>154.442976</v>
      </c>
      <c r="S147" s="103">
        <f t="shared" si="22"/>
        <v>154.287036</v>
      </c>
      <c r="T147" s="109">
        <f t="shared" si="23"/>
        <v>3960000</v>
      </c>
      <c r="U147" s="103">
        <f t="shared" si="24"/>
        <v>0.0404040404040404</v>
      </c>
      <c r="V147" s="103">
        <f t="shared" si="25"/>
        <v>149.359332</v>
      </c>
      <c r="W147" s="103">
        <f t="shared" si="26"/>
        <v>5.021268</v>
      </c>
      <c r="X147" s="103">
        <f t="shared" si="27"/>
        <v>0.062376</v>
      </c>
      <c r="Y147" s="103">
        <f t="shared" si="28"/>
        <v>154.2222</v>
      </c>
      <c r="Z147" s="237">
        <f t="shared" si="29"/>
        <v>0.22077600000000075</v>
      </c>
      <c r="AA147" s="78"/>
      <c r="AB147" s="77"/>
    </row>
    <row r="148" spans="1:28" s="58" customFormat="1" ht="15">
      <c r="A148" s="193" t="s">
        <v>234</v>
      </c>
      <c r="B148" s="164">
        <v>16411500</v>
      </c>
      <c r="C148" s="162">
        <v>144900</v>
      </c>
      <c r="D148" s="170">
        <v>0.01</v>
      </c>
      <c r="E148" s="164">
        <v>618100</v>
      </c>
      <c r="F148" s="112">
        <v>206500</v>
      </c>
      <c r="G148" s="170">
        <v>0.5</v>
      </c>
      <c r="H148" s="164">
        <v>48300</v>
      </c>
      <c r="I148" s="112">
        <v>16100</v>
      </c>
      <c r="J148" s="170">
        <v>0.5</v>
      </c>
      <c r="K148" s="164">
        <v>17077900</v>
      </c>
      <c r="L148" s="112">
        <v>367500</v>
      </c>
      <c r="M148" s="127">
        <v>0.02</v>
      </c>
      <c r="N148" s="112">
        <v>17039400</v>
      </c>
      <c r="O148" s="173">
        <f t="shared" si="20"/>
        <v>0.997745624462024</v>
      </c>
      <c r="P148" s="108">
        <f>Volume!K148</f>
        <v>501.5</v>
      </c>
      <c r="Q148" s="69">
        <f>Volume!J148</f>
        <v>506.25</v>
      </c>
      <c r="R148" s="237">
        <f t="shared" si="21"/>
        <v>864.5686875</v>
      </c>
      <c r="S148" s="103">
        <f t="shared" si="22"/>
        <v>862.619625</v>
      </c>
      <c r="T148" s="109">
        <f t="shared" si="23"/>
        <v>16710400</v>
      </c>
      <c r="U148" s="103">
        <f t="shared" si="24"/>
        <v>2.199229222520107</v>
      </c>
      <c r="V148" s="103">
        <f t="shared" si="25"/>
        <v>830.8321875</v>
      </c>
      <c r="W148" s="103">
        <f t="shared" si="26"/>
        <v>31.2913125</v>
      </c>
      <c r="X148" s="103">
        <f t="shared" si="27"/>
        <v>2.4451875</v>
      </c>
      <c r="Y148" s="103">
        <f t="shared" si="28"/>
        <v>838.02656</v>
      </c>
      <c r="Z148" s="237">
        <f t="shared" si="29"/>
        <v>26.542127499999992</v>
      </c>
      <c r="AA148" s="78"/>
      <c r="AB148" s="77"/>
    </row>
    <row r="149" spans="1:28" s="58" customFormat="1" ht="15">
      <c r="A149" s="193" t="s">
        <v>98</v>
      </c>
      <c r="B149" s="164">
        <v>4832850</v>
      </c>
      <c r="C149" s="162">
        <v>-27500</v>
      </c>
      <c r="D149" s="170">
        <v>-0.01</v>
      </c>
      <c r="E149" s="164">
        <v>58850</v>
      </c>
      <c r="F149" s="112">
        <v>12650</v>
      </c>
      <c r="G149" s="170">
        <v>0.27</v>
      </c>
      <c r="H149" s="164">
        <v>3300</v>
      </c>
      <c r="I149" s="112">
        <v>2200</v>
      </c>
      <c r="J149" s="170">
        <v>2</v>
      </c>
      <c r="K149" s="164">
        <v>4895000</v>
      </c>
      <c r="L149" s="112">
        <v>-12650</v>
      </c>
      <c r="M149" s="127">
        <v>0</v>
      </c>
      <c r="N149" s="112">
        <v>4891700</v>
      </c>
      <c r="O149" s="173">
        <f t="shared" si="20"/>
        <v>0.9993258426966292</v>
      </c>
      <c r="P149" s="108">
        <f>Volume!K149</f>
        <v>534.1</v>
      </c>
      <c r="Q149" s="69">
        <f>Volume!J149</f>
        <v>541.95</v>
      </c>
      <c r="R149" s="237">
        <f t="shared" si="21"/>
        <v>265.284525</v>
      </c>
      <c r="S149" s="103">
        <f t="shared" si="22"/>
        <v>265.1056815</v>
      </c>
      <c r="T149" s="109">
        <f t="shared" si="23"/>
        <v>4907650</v>
      </c>
      <c r="U149" s="103">
        <f t="shared" si="24"/>
        <v>-0.2577608427658859</v>
      </c>
      <c r="V149" s="103">
        <f t="shared" si="25"/>
        <v>261.91630575</v>
      </c>
      <c r="W149" s="103">
        <f t="shared" si="26"/>
        <v>3.1893757500000004</v>
      </c>
      <c r="X149" s="103">
        <f t="shared" si="27"/>
        <v>0.17884350000000002</v>
      </c>
      <c r="Y149" s="103">
        <f t="shared" si="28"/>
        <v>262.1175865</v>
      </c>
      <c r="Z149" s="237">
        <f t="shared" si="29"/>
        <v>3.166938499999958</v>
      </c>
      <c r="AA149" s="78"/>
      <c r="AB149" s="77"/>
    </row>
    <row r="150" spans="1:28" s="58" customFormat="1" ht="15">
      <c r="A150" s="193" t="s">
        <v>149</v>
      </c>
      <c r="B150" s="164">
        <v>4866400</v>
      </c>
      <c r="C150" s="162">
        <v>-182050</v>
      </c>
      <c r="D150" s="170">
        <v>-0.04</v>
      </c>
      <c r="E150" s="164">
        <v>261250</v>
      </c>
      <c r="F150" s="112">
        <v>132550</v>
      </c>
      <c r="G150" s="170">
        <v>1.03</v>
      </c>
      <c r="H150" s="164">
        <v>31900</v>
      </c>
      <c r="I150" s="112">
        <v>14300</v>
      </c>
      <c r="J150" s="170">
        <v>0.81</v>
      </c>
      <c r="K150" s="164">
        <v>5159550</v>
      </c>
      <c r="L150" s="112">
        <v>-35200</v>
      </c>
      <c r="M150" s="127">
        <v>-0.01</v>
      </c>
      <c r="N150" s="112">
        <v>5147450</v>
      </c>
      <c r="O150" s="173">
        <f t="shared" si="20"/>
        <v>0.9976548342394201</v>
      </c>
      <c r="P150" s="108">
        <f>Volume!K150</f>
        <v>962.4</v>
      </c>
      <c r="Q150" s="69">
        <f>Volume!J150</f>
        <v>971.95</v>
      </c>
      <c r="R150" s="237">
        <f t="shared" si="21"/>
        <v>501.48246225</v>
      </c>
      <c r="S150" s="103">
        <f t="shared" si="22"/>
        <v>500.30640275</v>
      </c>
      <c r="T150" s="109">
        <f t="shared" si="23"/>
        <v>5194750</v>
      </c>
      <c r="U150" s="103">
        <f t="shared" si="24"/>
        <v>-0.6776071995764955</v>
      </c>
      <c r="V150" s="103">
        <f t="shared" si="25"/>
        <v>472.989748</v>
      </c>
      <c r="W150" s="103">
        <f t="shared" si="26"/>
        <v>25.39219375</v>
      </c>
      <c r="X150" s="103">
        <f t="shared" si="27"/>
        <v>3.1005205</v>
      </c>
      <c r="Y150" s="103">
        <f t="shared" si="28"/>
        <v>499.94274</v>
      </c>
      <c r="Z150" s="237">
        <f t="shared" si="29"/>
        <v>1.5397222500000112</v>
      </c>
      <c r="AA150" s="78"/>
      <c r="AB150" s="77"/>
    </row>
    <row r="151" spans="1:28" s="7" customFormat="1" ht="15">
      <c r="A151" s="193" t="s">
        <v>203</v>
      </c>
      <c r="B151" s="164">
        <v>5464800</v>
      </c>
      <c r="C151" s="162">
        <v>437850</v>
      </c>
      <c r="D151" s="170">
        <v>0.09</v>
      </c>
      <c r="E151" s="164">
        <v>523950</v>
      </c>
      <c r="F151" s="112">
        <v>136350</v>
      </c>
      <c r="G151" s="170">
        <v>0.35</v>
      </c>
      <c r="H151" s="164">
        <v>150150</v>
      </c>
      <c r="I151" s="112">
        <v>69450</v>
      </c>
      <c r="J151" s="170">
        <v>0.86</v>
      </c>
      <c r="K151" s="164">
        <v>6138900</v>
      </c>
      <c r="L151" s="112">
        <v>643650</v>
      </c>
      <c r="M151" s="127">
        <v>0.12</v>
      </c>
      <c r="N151" s="112">
        <v>6128700</v>
      </c>
      <c r="O151" s="173">
        <f t="shared" si="20"/>
        <v>0.9983384645457656</v>
      </c>
      <c r="P151" s="108">
        <f>Volume!K151</f>
        <v>1752.85</v>
      </c>
      <c r="Q151" s="69">
        <f>Volume!J151</f>
        <v>1751.25</v>
      </c>
      <c r="R151" s="237">
        <f t="shared" si="21"/>
        <v>1075.0748625</v>
      </c>
      <c r="S151" s="103">
        <f t="shared" si="22"/>
        <v>1073.2885875</v>
      </c>
      <c r="T151" s="109">
        <f t="shared" si="23"/>
        <v>5495250</v>
      </c>
      <c r="U151" s="103">
        <f t="shared" si="24"/>
        <v>11.712842909785724</v>
      </c>
      <c r="V151" s="103">
        <f t="shared" si="25"/>
        <v>957.0231</v>
      </c>
      <c r="W151" s="103">
        <f t="shared" si="26"/>
        <v>91.75674375</v>
      </c>
      <c r="X151" s="103">
        <f t="shared" si="27"/>
        <v>26.29501875</v>
      </c>
      <c r="Y151" s="103">
        <f t="shared" si="28"/>
        <v>963.23489625</v>
      </c>
      <c r="Z151" s="237">
        <f t="shared" si="29"/>
        <v>111.83996625000009</v>
      </c>
      <c r="AB151" s="77"/>
    </row>
    <row r="152" spans="1:28" s="7" customFormat="1" ht="15">
      <c r="A152" s="193" t="s">
        <v>298</v>
      </c>
      <c r="B152" s="164">
        <v>1230000</v>
      </c>
      <c r="C152" s="162">
        <v>485000</v>
      </c>
      <c r="D152" s="170">
        <v>0.65</v>
      </c>
      <c r="E152" s="164">
        <v>3000</v>
      </c>
      <c r="F152" s="112">
        <v>1000</v>
      </c>
      <c r="G152" s="170">
        <v>0.5</v>
      </c>
      <c r="H152" s="164">
        <v>0</v>
      </c>
      <c r="I152" s="112">
        <v>0</v>
      </c>
      <c r="J152" s="170">
        <v>0</v>
      </c>
      <c r="K152" s="164">
        <v>1233000</v>
      </c>
      <c r="L152" s="112">
        <v>486000</v>
      </c>
      <c r="M152" s="127">
        <v>0.65</v>
      </c>
      <c r="N152" s="112">
        <v>1192000</v>
      </c>
      <c r="O152" s="173">
        <f t="shared" si="20"/>
        <v>0.9667477696674777</v>
      </c>
      <c r="P152" s="108">
        <f>Volume!K152</f>
        <v>570.1</v>
      </c>
      <c r="Q152" s="69">
        <f>Volume!J152</f>
        <v>639</v>
      </c>
      <c r="R152" s="237">
        <f t="shared" si="21"/>
        <v>78.7887</v>
      </c>
      <c r="S152" s="103">
        <f t="shared" si="22"/>
        <v>76.1688</v>
      </c>
      <c r="T152" s="109">
        <f t="shared" si="23"/>
        <v>747000</v>
      </c>
      <c r="U152" s="103">
        <f t="shared" si="24"/>
        <v>65.06024096385542</v>
      </c>
      <c r="V152" s="103">
        <f t="shared" si="25"/>
        <v>78.597</v>
      </c>
      <c r="W152" s="103">
        <f t="shared" si="26"/>
        <v>0.1917</v>
      </c>
      <c r="X152" s="103">
        <f t="shared" si="27"/>
        <v>0</v>
      </c>
      <c r="Y152" s="103">
        <f t="shared" si="28"/>
        <v>42.58647</v>
      </c>
      <c r="Z152" s="237">
        <f t="shared" si="29"/>
        <v>36.20223000000001</v>
      </c>
      <c r="AB152" s="77"/>
    </row>
    <row r="153" spans="1:28" s="7" customFormat="1" ht="15">
      <c r="A153" s="193" t="s">
        <v>431</v>
      </c>
      <c r="B153" s="164">
        <v>67438800</v>
      </c>
      <c r="C153" s="162">
        <v>314600</v>
      </c>
      <c r="D153" s="170">
        <v>0</v>
      </c>
      <c r="E153" s="164">
        <v>10460450</v>
      </c>
      <c r="F153" s="112">
        <v>2566850</v>
      </c>
      <c r="G153" s="170">
        <v>0.33</v>
      </c>
      <c r="H153" s="164">
        <v>1394250</v>
      </c>
      <c r="I153" s="112">
        <v>300300</v>
      </c>
      <c r="J153" s="170">
        <v>0.27</v>
      </c>
      <c r="K153" s="164">
        <v>79293500</v>
      </c>
      <c r="L153" s="112">
        <v>3181750</v>
      </c>
      <c r="M153" s="127">
        <v>0.04</v>
      </c>
      <c r="N153" s="112">
        <v>78657150</v>
      </c>
      <c r="O153" s="173">
        <f t="shared" si="20"/>
        <v>0.9919747520288549</v>
      </c>
      <c r="P153" s="108">
        <f>Volume!K153</f>
        <v>35.9</v>
      </c>
      <c r="Q153" s="69">
        <f>Volume!J153</f>
        <v>35.6</v>
      </c>
      <c r="R153" s="237">
        <f t="shared" si="21"/>
        <v>282.28486</v>
      </c>
      <c r="S153" s="103">
        <f t="shared" si="22"/>
        <v>280.019454</v>
      </c>
      <c r="T153" s="109">
        <f t="shared" si="23"/>
        <v>76111750</v>
      </c>
      <c r="U153" s="103">
        <f t="shared" si="24"/>
        <v>4.180366369187412</v>
      </c>
      <c r="V153" s="103">
        <f t="shared" si="25"/>
        <v>240.082128</v>
      </c>
      <c r="W153" s="103">
        <f t="shared" si="26"/>
        <v>37.239202</v>
      </c>
      <c r="X153" s="103">
        <f t="shared" si="27"/>
        <v>4.96353</v>
      </c>
      <c r="Y153" s="103">
        <f t="shared" si="28"/>
        <v>273.2411825</v>
      </c>
      <c r="Z153" s="237">
        <f t="shared" si="29"/>
        <v>9.043677500000001</v>
      </c>
      <c r="AB153" s="77"/>
    </row>
    <row r="154" spans="1:28" s="7" customFormat="1" ht="15">
      <c r="A154" s="193" t="s">
        <v>432</v>
      </c>
      <c r="B154" s="164">
        <v>841050</v>
      </c>
      <c r="C154" s="162">
        <v>103050</v>
      </c>
      <c r="D154" s="170">
        <v>0.14</v>
      </c>
      <c r="E154" s="164">
        <v>2250</v>
      </c>
      <c r="F154" s="112">
        <v>1800</v>
      </c>
      <c r="G154" s="170">
        <v>4</v>
      </c>
      <c r="H154" s="164">
        <v>0</v>
      </c>
      <c r="I154" s="112">
        <v>0</v>
      </c>
      <c r="J154" s="170">
        <v>0</v>
      </c>
      <c r="K154" s="164">
        <v>843300</v>
      </c>
      <c r="L154" s="112">
        <v>104850</v>
      </c>
      <c r="M154" s="127">
        <v>0.14</v>
      </c>
      <c r="N154" s="112">
        <v>842850</v>
      </c>
      <c r="O154" s="173">
        <f t="shared" si="20"/>
        <v>0.9994663820704376</v>
      </c>
      <c r="P154" s="108">
        <f>Volume!K154</f>
        <v>446.4</v>
      </c>
      <c r="Q154" s="69">
        <f>Volume!J154</f>
        <v>454.5</v>
      </c>
      <c r="R154" s="237">
        <f t="shared" si="21"/>
        <v>38.327985</v>
      </c>
      <c r="S154" s="103">
        <f t="shared" si="22"/>
        <v>38.3075325</v>
      </c>
      <c r="T154" s="109">
        <f t="shared" si="23"/>
        <v>738450</v>
      </c>
      <c r="U154" s="103">
        <f t="shared" si="24"/>
        <v>14.198659354052406</v>
      </c>
      <c r="V154" s="103">
        <f t="shared" si="25"/>
        <v>38.2257225</v>
      </c>
      <c r="W154" s="103">
        <f t="shared" si="26"/>
        <v>0.1022625</v>
      </c>
      <c r="X154" s="103">
        <f t="shared" si="27"/>
        <v>0</v>
      </c>
      <c r="Y154" s="103">
        <f t="shared" si="28"/>
        <v>32.964408</v>
      </c>
      <c r="Z154" s="237">
        <f t="shared" si="29"/>
        <v>5.363576999999999</v>
      </c>
      <c r="AB154" s="77"/>
    </row>
    <row r="155" spans="1:28" s="58" customFormat="1" ht="13.5" customHeight="1">
      <c r="A155" s="193" t="s">
        <v>216</v>
      </c>
      <c r="B155" s="164">
        <v>52440900</v>
      </c>
      <c r="C155" s="162">
        <v>2703450</v>
      </c>
      <c r="D155" s="170">
        <v>0.05</v>
      </c>
      <c r="E155" s="164">
        <v>6733500</v>
      </c>
      <c r="F155" s="112">
        <v>1889400</v>
      </c>
      <c r="G155" s="170">
        <v>0.39</v>
      </c>
      <c r="H155" s="164">
        <v>1082050</v>
      </c>
      <c r="I155" s="112">
        <v>251250</v>
      </c>
      <c r="J155" s="170">
        <v>0.3</v>
      </c>
      <c r="K155" s="164">
        <v>60256450</v>
      </c>
      <c r="L155" s="112">
        <v>4844100</v>
      </c>
      <c r="M155" s="127">
        <v>0.09</v>
      </c>
      <c r="N155" s="112">
        <v>58715450</v>
      </c>
      <c r="O155" s="173">
        <f t="shared" si="20"/>
        <v>0.974425974314783</v>
      </c>
      <c r="P155" s="108">
        <f>Volume!K155</f>
        <v>98.6</v>
      </c>
      <c r="Q155" s="69">
        <f>Volume!J155</f>
        <v>99.2</v>
      </c>
      <c r="R155" s="237">
        <f t="shared" si="21"/>
        <v>597.743984</v>
      </c>
      <c r="S155" s="103">
        <f t="shared" si="22"/>
        <v>582.457264</v>
      </c>
      <c r="T155" s="109">
        <f t="shared" si="23"/>
        <v>55412350</v>
      </c>
      <c r="U155" s="103">
        <f t="shared" si="24"/>
        <v>8.741914031799771</v>
      </c>
      <c r="V155" s="103">
        <f t="shared" si="25"/>
        <v>520.213728</v>
      </c>
      <c r="W155" s="103">
        <f t="shared" si="26"/>
        <v>66.79632</v>
      </c>
      <c r="X155" s="103">
        <f t="shared" si="27"/>
        <v>10.733936</v>
      </c>
      <c r="Y155" s="103">
        <f t="shared" si="28"/>
        <v>546.365771</v>
      </c>
      <c r="Z155" s="237">
        <f t="shared" si="29"/>
        <v>51.37821299999996</v>
      </c>
      <c r="AA155" s="78"/>
      <c r="AB155" s="77"/>
    </row>
    <row r="156" spans="1:28" s="7" customFormat="1" ht="15">
      <c r="A156" s="193" t="s">
        <v>235</v>
      </c>
      <c r="B156" s="164">
        <v>24605100</v>
      </c>
      <c r="C156" s="162">
        <v>1665900</v>
      </c>
      <c r="D156" s="170">
        <v>0.07</v>
      </c>
      <c r="E156" s="164">
        <v>1728000</v>
      </c>
      <c r="F156" s="112">
        <v>864000</v>
      </c>
      <c r="G156" s="170">
        <v>1</v>
      </c>
      <c r="H156" s="164">
        <v>432000</v>
      </c>
      <c r="I156" s="112">
        <v>261900</v>
      </c>
      <c r="J156" s="170">
        <v>1.54</v>
      </c>
      <c r="K156" s="164">
        <v>26765100</v>
      </c>
      <c r="L156" s="112">
        <v>2791800</v>
      </c>
      <c r="M156" s="127">
        <v>0.12</v>
      </c>
      <c r="N156" s="112">
        <v>26643600</v>
      </c>
      <c r="O156" s="173">
        <f t="shared" si="20"/>
        <v>0.9954605064057298</v>
      </c>
      <c r="P156" s="108">
        <f>Volume!K156</f>
        <v>139.2</v>
      </c>
      <c r="Q156" s="69">
        <f>Volume!J156</f>
        <v>138.65</v>
      </c>
      <c r="R156" s="237">
        <f t="shared" si="21"/>
        <v>371.0981115</v>
      </c>
      <c r="S156" s="103">
        <f t="shared" si="22"/>
        <v>369.413514</v>
      </c>
      <c r="T156" s="109">
        <f t="shared" si="23"/>
        <v>23973300</v>
      </c>
      <c r="U156" s="103">
        <f t="shared" si="24"/>
        <v>11.64545556932087</v>
      </c>
      <c r="V156" s="103">
        <f t="shared" si="25"/>
        <v>341.1497115</v>
      </c>
      <c r="W156" s="103">
        <f t="shared" si="26"/>
        <v>23.95872</v>
      </c>
      <c r="X156" s="103">
        <f t="shared" si="27"/>
        <v>5.98968</v>
      </c>
      <c r="Y156" s="103">
        <f t="shared" si="28"/>
        <v>333.708336</v>
      </c>
      <c r="Z156" s="237">
        <f t="shared" si="29"/>
        <v>37.38977550000004</v>
      </c>
      <c r="AB156" s="77"/>
    </row>
    <row r="157" spans="1:28" s="7" customFormat="1" ht="15">
      <c r="A157" s="193" t="s">
        <v>204</v>
      </c>
      <c r="B157" s="164">
        <v>10309800</v>
      </c>
      <c r="C157" s="162">
        <v>225000</v>
      </c>
      <c r="D157" s="170">
        <v>0.02</v>
      </c>
      <c r="E157" s="164">
        <v>224400</v>
      </c>
      <c r="F157" s="112">
        <v>103800</v>
      </c>
      <c r="G157" s="170">
        <v>0.86</v>
      </c>
      <c r="H157" s="164">
        <v>31800</v>
      </c>
      <c r="I157" s="112">
        <v>18000</v>
      </c>
      <c r="J157" s="170">
        <v>1.3</v>
      </c>
      <c r="K157" s="164">
        <v>10566000</v>
      </c>
      <c r="L157" s="112">
        <v>346800</v>
      </c>
      <c r="M157" s="127">
        <v>0.03</v>
      </c>
      <c r="N157" s="112">
        <v>10543200</v>
      </c>
      <c r="O157" s="173">
        <f t="shared" si="20"/>
        <v>0.9978421351504827</v>
      </c>
      <c r="P157" s="108">
        <f>Volume!K157</f>
        <v>462</v>
      </c>
      <c r="Q157" s="69">
        <f>Volume!J157</f>
        <v>478.45</v>
      </c>
      <c r="R157" s="237">
        <f t="shared" si="21"/>
        <v>505.53027</v>
      </c>
      <c r="S157" s="103">
        <f t="shared" si="22"/>
        <v>504.439404</v>
      </c>
      <c r="T157" s="109">
        <f t="shared" si="23"/>
        <v>10219200</v>
      </c>
      <c r="U157" s="103">
        <f t="shared" si="24"/>
        <v>3.393612024424612</v>
      </c>
      <c r="V157" s="103">
        <f t="shared" si="25"/>
        <v>493.272381</v>
      </c>
      <c r="W157" s="103">
        <f t="shared" si="26"/>
        <v>10.736418</v>
      </c>
      <c r="X157" s="103">
        <f t="shared" si="27"/>
        <v>1.521471</v>
      </c>
      <c r="Y157" s="103">
        <f t="shared" si="28"/>
        <v>472.12704</v>
      </c>
      <c r="Z157" s="237">
        <f t="shared" si="29"/>
        <v>33.40322999999995</v>
      </c>
      <c r="AB157" s="77"/>
    </row>
    <row r="158" spans="1:28" s="7" customFormat="1" ht="15">
      <c r="A158" s="193" t="s">
        <v>205</v>
      </c>
      <c r="B158" s="164">
        <v>8423750</v>
      </c>
      <c r="C158" s="162">
        <v>522750</v>
      </c>
      <c r="D158" s="170">
        <v>0.07</v>
      </c>
      <c r="E158" s="164">
        <v>336000</v>
      </c>
      <c r="F158" s="112">
        <v>243000</v>
      </c>
      <c r="G158" s="170">
        <v>2.61</v>
      </c>
      <c r="H158" s="164">
        <v>72250</v>
      </c>
      <c r="I158" s="112">
        <v>59250</v>
      </c>
      <c r="J158" s="170">
        <v>4.56</v>
      </c>
      <c r="K158" s="164">
        <v>8832000</v>
      </c>
      <c r="L158" s="112">
        <v>825000</v>
      </c>
      <c r="M158" s="127">
        <v>0.1</v>
      </c>
      <c r="N158" s="112">
        <v>8811750</v>
      </c>
      <c r="O158" s="173">
        <f t="shared" si="20"/>
        <v>0.9977072010869565</v>
      </c>
      <c r="P158" s="108">
        <f>Volume!K158</f>
        <v>1327</v>
      </c>
      <c r="Q158" s="69">
        <f>Volume!J158</f>
        <v>1378.9</v>
      </c>
      <c r="R158" s="237">
        <f t="shared" si="21"/>
        <v>1217.84448</v>
      </c>
      <c r="S158" s="103">
        <f t="shared" si="22"/>
        <v>1215.0522075</v>
      </c>
      <c r="T158" s="109">
        <f t="shared" si="23"/>
        <v>8007000</v>
      </c>
      <c r="U158" s="103">
        <f t="shared" si="24"/>
        <v>10.303484451105282</v>
      </c>
      <c r="V158" s="103">
        <f t="shared" si="25"/>
        <v>1161.5508875</v>
      </c>
      <c r="W158" s="103">
        <f t="shared" si="26"/>
        <v>46.33104000000001</v>
      </c>
      <c r="X158" s="103">
        <f t="shared" si="27"/>
        <v>9.9625525</v>
      </c>
      <c r="Y158" s="103">
        <f t="shared" si="28"/>
        <v>1062.5289</v>
      </c>
      <c r="Z158" s="237">
        <f t="shared" si="29"/>
        <v>155.31557999999995</v>
      </c>
      <c r="AB158" s="77"/>
    </row>
    <row r="159" spans="1:28" s="58" customFormat="1" ht="14.25" customHeight="1">
      <c r="A159" s="193" t="s">
        <v>37</v>
      </c>
      <c r="B159" s="164">
        <v>2518400</v>
      </c>
      <c r="C159" s="162">
        <v>115200</v>
      </c>
      <c r="D159" s="170">
        <v>0.05</v>
      </c>
      <c r="E159" s="164">
        <v>16000</v>
      </c>
      <c r="F159" s="112">
        <v>11200</v>
      </c>
      <c r="G159" s="170">
        <v>2.33</v>
      </c>
      <c r="H159" s="164">
        <v>0</v>
      </c>
      <c r="I159" s="112">
        <v>0</v>
      </c>
      <c r="J159" s="170">
        <v>0</v>
      </c>
      <c r="K159" s="164">
        <v>2534400</v>
      </c>
      <c r="L159" s="112">
        <v>126400</v>
      </c>
      <c r="M159" s="127">
        <v>0.05</v>
      </c>
      <c r="N159" s="112">
        <v>2532800</v>
      </c>
      <c r="O159" s="173">
        <f t="shared" si="20"/>
        <v>0.9993686868686869</v>
      </c>
      <c r="P159" s="108">
        <f>Volume!K159</f>
        <v>208.2</v>
      </c>
      <c r="Q159" s="69">
        <f>Volume!J159</f>
        <v>207.35</v>
      </c>
      <c r="R159" s="237">
        <f t="shared" si="21"/>
        <v>52.550784</v>
      </c>
      <c r="S159" s="103">
        <f t="shared" si="22"/>
        <v>52.517608</v>
      </c>
      <c r="T159" s="109">
        <f t="shared" si="23"/>
        <v>2408000</v>
      </c>
      <c r="U159" s="103">
        <f t="shared" si="24"/>
        <v>5.249169435215947</v>
      </c>
      <c r="V159" s="103">
        <f t="shared" si="25"/>
        <v>52.219024</v>
      </c>
      <c r="W159" s="103">
        <f t="shared" si="26"/>
        <v>0.33176</v>
      </c>
      <c r="X159" s="103">
        <f t="shared" si="27"/>
        <v>0</v>
      </c>
      <c r="Y159" s="103">
        <f t="shared" si="28"/>
        <v>50.13456</v>
      </c>
      <c r="Z159" s="237">
        <f t="shared" si="29"/>
        <v>2.4162239999999997</v>
      </c>
      <c r="AA159" s="78"/>
      <c r="AB159" s="77"/>
    </row>
    <row r="160" spans="1:28" s="58" customFormat="1" ht="14.25" customHeight="1">
      <c r="A160" s="193" t="s">
        <v>299</v>
      </c>
      <c r="B160" s="164">
        <v>1593000</v>
      </c>
      <c r="C160" s="162">
        <v>57300</v>
      </c>
      <c r="D160" s="170">
        <v>0.04</v>
      </c>
      <c r="E160" s="164">
        <v>26850</v>
      </c>
      <c r="F160" s="112">
        <v>23550</v>
      </c>
      <c r="G160" s="170">
        <v>7.14</v>
      </c>
      <c r="H160" s="164">
        <v>0</v>
      </c>
      <c r="I160" s="112">
        <v>0</v>
      </c>
      <c r="J160" s="170">
        <v>0</v>
      </c>
      <c r="K160" s="164">
        <v>1619850</v>
      </c>
      <c r="L160" s="112">
        <v>80850</v>
      </c>
      <c r="M160" s="127">
        <v>0.05</v>
      </c>
      <c r="N160" s="112">
        <v>1277250</v>
      </c>
      <c r="O160" s="173">
        <f t="shared" si="20"/>
        <v>0.7884989350865821</v>
      </c>
      <c r="P160" s="108">
        <f>Volume!K160</f>
        <v>1682.95</v>
      </c>
      <c r="Q160" s="69">
        <f>Volume!J160</f>
        <v>1675.75</v>
      </c>
      <c r="R160" s="237">
        <f t="shared" si="21"/>
        <v>271.44636375</v>
      </c>
      <c r="S160" s="103">
        <f t="shared" si="22"/>
        <v>214.03516875</v>
      </c>
      <c r="T160" s="109">
        <f t="shared" si="23"/>
        <v>1539000</v>
      </c>
      <c r="U160" s="103">
        <f t="shared" si="24"/>
        <v>5.253411306042885</v>
      </c>
      <c r="V160" s="103">
        <f t="shared" si="25"/>
        <v>266.946975</v>
      </c>
      <c r="W160" s="103">
        <f t="shared" si="26"/>
        <v>4.49938875</v>
      </c>
      <c r="X160" s="103">
        <f t="shared" si="27"/>
        <v>0</v>
      </c>
      <c r="Y160" s="103">
        <f t="shared" si="28"/>
        <v>259.006005</v>
      </c>
      <c r="Z160" s="237">
        <f t="shared" si="29"/>
        <v>12.440358749999973</v>
      </c>
      <c r="AA160" s="78"/>
      <c r="AB160" s="77"/>
    </row>
    <row r="161" spans="1:28" s="58" customFormat="1" ht="14.25" customHeight="1">
      <c r="A161" s="193" t="s">
        <v>433</v>
      </c>
      <c r="B161" s="164">
        <v>29800</v>
      </c>
      <c r="C161" s="162">
        <v>-1000</v>
      </c>
      <c r="D161" s="170">
        <v>-0.03</v>
      </c>
      <c r="E161" s="164">
        <v>0</v>
      </c>
      <c r="F161" s="112">
        <v>0</v>
      </c>
      <c r="G161" s="170">
        <v>0</v>
      </c>
      <c r="H161" s="164">
        <v>0</v>
      </c>
      <c r="I161" s="112">
        <v>0</v>
      </c>
      <c r="J161" s="170">
        <v>0</v>
      </c>
      <c r="K161" s="164">
        <v>29800</v>
      </c>
      <c r="L161" s="112">
        <v>-1000</v>
      </c>
      <c r="M161" s="127">
        <v>-0.03</v>
      </c>
      <c r="N161" s="112">
        <v>29800</v>
      </c>
      <c r="O161" s="173">
        <f t="shared" si="20"/>
        <v>1</v>
      </c>
      <c r="P161" s="108">
        <f>Volume!K161</f>
        <v>1227.4</v>
      </c>
      <c r="Q161" s="69">
        <f>Volume!J161</f>
        <v>1188.35</v>
      </c>
      <c r="R161" s="237">
        <f t="shared" si="21"/>
        <v>3.541283</v>
      </c>
      <c r="S161" s="103">
        <f t="shared" si="22"/>
        <v>3.541283</v>
      </c>
      <c r="T161" s="109">
        <f t="shared" si="23"/>
        <v>30800</v>
      </c>
      <c r="U161" s="103">
        <f t="shared" si="24"/>
        <v>-3.2467532467532463</v>
      </c>
      <c r="V161" s="103">
        <f t="shared" si="25"/>
        <v>3.541283</v>
      </c>
      <c r="W161" s="103">
        <f t="shared" si="26"/>
        <v>0</v>
      </c>
      <c r="X161" s="103">
        <f t="shared" si="27"/>
        <v>0</v>
      </c>
      <c r="Y161" s="103">
        <f t="shared" si="28"/>
        <v>3.780392</v>
      </c>
      <c r="Z161" s="237">
        <f t="shared" si="29"/>
        <v>-0.23910900000000002</v>
      </c>
      <c r="AA161" s="78"/>
      <c r="AB161" s="77"/>
    </row>
    <row r="162" spans="1:28" s="58" customFormat="1" ht="14.25" customHeight="1">
      <c r="A162" s="193" t="s">
        <v>228</v>
      </c>
      <c r="B162" s="164">
        <v>1072540</v>
      </c>
      <c r="C162" s="162">
        <v>107160</v>
      </c>
      <c r="D162" s="170">
        <v>0.11</v>
      </c>
      <c r="E162" s="164">
        <v>1316</v>
      </c>
      <c r="F162" s="112">
        <v>376</v>
      </c>
      <c r="G162" s="170">
        <v>0.4</v>
      </c>
      <c r="H162" s="164">
        <v>188</v>
      </c>
      <c r="I162" s="112">
        <v>0</v>
      </c>
      <c r="J162" s="170">
        <v>0</v>
      </c>
      <c r="K162" s="164">
        <v>1074044</v>
      </c>
      <c r="L162" s="112">
        <v>107536</v>
      </c>
      <c r="M162" s="127">
        <v>0.11</v>
      </c>
      <c r="N162" s="112">
        <v>1072164</v>
      </c>
      <c r="O162" s="173">
        <f t="shared" si="20"/>
        <v>0.9982496061613864</v>
      </c>
      <c r="P162" s="108">
        <f>Volume!K162</f>
        <v>1285.6</v>
      </c>
      <c r="Q162" s="69">
        <f>Volume!J162</f>
        <v>1292.85</v>
      </c>
      <c r="R162" s="237">
        <f t="shared" si="21"/>
        <v>138.85777854</v>
      </c>
      <c r="S162" s="103">
        <f t="shared" si="22"/>
        <v>138.61472274</v>
      </c>
      <c r="T162" s="109">
        <f t="shared" si="23"/>
        <v>966508</v>
      </c>
      <c r="U162" s="103">
        <f t="shared" si="24"/>
        <v>11.12624003112235</v>
      </c>
      <c r="V162" s="103">
        <f t="shared" si="25"/>
        <v>138.6633339</v>
      </c>
      <c r="W162" s="103">
        <f t="shared" si="26"/>
        <v>0.17013905999999998</v>
      </c>
      <c r="X162" s="103">
        <f t="shared" si="27"/>
        <v>0.02430558</v>
      </c>
      <c r="Y162" s="103">
        <f t="shared" si="28"/>
        <v>124.25426848</v>
      </c>
      <c r="Z162" s="237">
        <f t="shared" si="29"/>
        <v>14.603510060000005</v>
      </c>
      <c r="AA162" s="78"/>
      <c r="AB162" s="77"/>
    </row>
    <row r="163" spans="1:28" s="58" customFormat="1" ht="14.25" customHeight="1">
      <c r="A163" s="193" t="s">
        <v>434</v>
      </c>
      <c r="B163" s="164">
        <v>5844800</v>
      </c>
      <c r="C163" s="162">
        <v>429000</v>
      </c>
      <c r="D163" s="170">
        <v>0.08</v>
      </c>
      <c r="E163" s="164">
        <v>10400</v>
      </c>
      <c r="F163" s="112">
        <v>5200</v>
      </c>
      <c r="G163" s="170">
        <v>1</v>
      </c>
      <c r="H163" s="164">
        <v>0</v>
      </c>
      <c r="I163" s="112">
        <v>0</v>
      </c>
      <c r="J163" s="170">
        <v>0</v>
      </c>
      <c r="K163" s="164">
        <v>5855200</v>
      </c>
      <c r="L163" s="112">
        <v>434200</v>
      </c>
      <c r="M163" s="127">
        <v>0.08</v>
      </c>
      <c r="N163" s="112">
        <v>5855200</v>
      </c>
      <c r="O163" s="173">
        <f t="shared" si="20"/>
        <v>1</v>
      </c>
      <c r="P163" s="108">
        <f>Volume!K163</f>
        <v>80.85</v>
      </c>
      <c r="Q163" s="69">
        <f>Volume!J163</f>
        <v>81</v>
      </c>
      <c r="R163" s="237">
        <f t="shared" si="21"/>
        <v>47.42712</v>
      </c>
      <c r="S163" s="103">
        <f t="shared" si="22"/>
        <v>47.42712</v>
      </c>
      <c r="T163" s="109">
        <f t="shared" si="23"/>
        <v>5421000</v>
      </c>
      <c r="U163" s="103">
        <f t="shared" si="24"/>
        <v>8.009592326139089</v>
      </c>
      <c r="V163" s="103">
        <f t="shared" si="25"/>
        <v>47.34288</v>
      </c>
      <c r="W163" s="103">
        <f t="shared" si="26"/>
        <v>0.08424</v>
      </c>
      <c r="X163" s="103">
        <f t="shared" si="27"/>
        <v>0</v>
      </c>
      <c r="Y163" s="103">
        <f t="shared" si="28"/>
        <v>43.828784999999996</v>
      </c>
      <c r="Z163" s="237">
        <f t="shared" si="29"/>
        <v>3.598335000000006</v>
      </c>
      <c r="AA163" s="78"/>
      <c r="AB163" s="77"/>
    </row>
    <row r="164" spans="1:28" s="58" customFormat="1" ht="14.25" customHeight="1">
      <c r="A164" s="193" t="s">
        <v>276</v>
      </c>
      <c r="B164" s="164">
        <v>338450</v>
      </c>
      <c r="C164" s="162">
        <v>16100</v>
      </c>
      <c r="D164" s="170">
        <v>0.05</v>
      </c>
      <c r="E164" s="164">
        <v>0</v>
      </c>
      <c r="F164" s="112">
        <v>0</v>
      </c>
      <c r="G164" s="170">
        <v>0</v>
      </c>
      <c r="H164" s="164">
        <v>0</v>
      </c>
      <c r="I164" s="112">
        <v>0</v>
      </c>
      <c r="J164" s="170">
        <v>0</v>
      </c>
      <c r="K164" s="164">
        <v>338450</v>
      </c>
      <c r="L164" s="112">
        <v>16100</v>
      </c>
      <c r="M164" s="127">
        <v>0.05</v>
      </c>
      <c r="N164" s="112">
        <v>338450</v>
      </c>
      <c r="O164" s="173">
        <f t="shared" si="20"/>
        <v>1</v>
      </c>
      <c r="P164" s="108">
        <f>Volume!K164</f>
        <v>917.5</v>
      </c>
      <c r="Q164" s="69">
        <f>Volume!J164</f>
        <v>928</v>
      </c>
      <c r="R164" s="237">
        <f t="shared" si="21"/>
        <v>31.40816</v>
      </c>
      <c r="S164" s="103">
        <f t="shared" si="22"/>
        <v>31.40816</v>
      </c>
      <c r="T164" s="109">
        <f t="shared" si="23"/>
        <v>322350</v>
      </c>
      <c r="U164" s="103">
        <f t="shared" si="24"/>
        <v>4.99457111834962</v>
      </c>
      <c r="V164" s="103">
        <f t="shared" si="25"/>
        <v>31.40816</v>
      </c>
      <c r="W164" s="103">
        <f t="shared" si="26"/>
        <v>0</v>
      </c>
      <c r="X164" s="103">
        <f t="shared" si="27"/>
        <v>0</v>
      </c>
      <c r="Y164" s="103">
        <f t="shared" si="28"/>
        <v>29.5756125</v>
      </c>
      <c r="Z164" s="237">
        <f t="shared" si="29"/>
        <v>1.8325475000000004</v>
      </c>
      <c r="AA164" s="78"/>
      <c r="AB164" s="77"/>
    </row>
    <row r="165" spans="1:28" s="58" customFormat="1" ht="14.25" customHeight="1">
      <c r="A165" s="193" t="s">
        <v>180</v>
      </c>
      <c r="B165" s="164">
        <v>5622000</v>
      </c>
      <c r="C165" s="162">
        <v>150000</v>
      </c>
      <c r="D165" s="170">
        <v>0.03</v>
      </c>
      <c r="E165" s="164">
        <v>72000</v>
      </c>
      <c r="F165" s="112">
        <v>46500</v>
      </c>
      <c r="G165" s="170">
        <v>1.82</v>
      </c>
      <c r="H165" s="164">
        <v>12000</v>
      </c>
      <c r="I165" s="112">
        <v>7500</v>
      </c>
      <c r="J165" s="170">
        <v>1.67</v>
      </c>
      <c r="K165" s="164">
        <v>5706000</v>
      </c>
      <c r="L165" s="112">
        <v>204000</v>
      </c>
      <c r="M165" s="127">
        <v>0.04</v>
      </c>
      <c r="N165" s="112">
        <v>5659500</v>
      </c>
      <c r="O165" s="173">
        <f t="shared" si="20"/>
        <v>0.9918506834910621</v>
      </c>
      <c r="P165" s="108">
        <f>Volume!K165</f>
        <v>159.05</v>
      </c>
      <c r="Q165" s="69">
        <f>Volume!J165</f>
        <v>159.95</v>
      </c>
      <c r="R165" s="237">
        <f t="shared" si="21"/>
        <v>91.26746999999999</v>
      </c>
      <c r="S165" s="103">
        <f t="shared" si="22"/>
        <v>90.52370249999998</v>
      </c>
      <c r="T165" s="109">
        <f t="shared" si="23"/>
        <v>5502000</v>
      </c>
      <c r="U165" s="103">
        <f t="shared" si="24"/>
        <v>3.707742639040349</v>
      </c>
      <c r="V165" s="103">
        <f t="shared" si="25"/>
        <v>89.92388999999999</v>
      </c>
      <c r="W165" s="103">
        <f t="shared" si="26"/>
        <v>1.15164</v>
      </c>
      <c r="X165" s="103">
        <f t="shared" si="27"/>
        <v>0.19193999999999997</v>
      </c>
      <c r="Y165" s="103">
        <f t="shared" si="28"/>
        <v>87.50931000000001</v>
      </c>
      <c r="Z165" s="237">
        <f t="shared" si="29"/>
        <v>3.7581599999999753</v>
      </c>
      <c r="AA165" s="78"/>
      <c r="AB165" s="77"/>
    </row>
    <row r="166" spans="1:28" s="58" customFormat="1" ht="14.25" customHeight="1">
      <c r="A166" s="193" t="s">
        <v>181</v>
      </c>
      <c r="B166" s="164">
        <v>221850</v>
      </c>
      <c r="C166" s="162">
        <v>-4250</v>
      </c>
      <c r="D166" s="170">
        <v>-0.02</v>
      </c>
      <c r="E166" s="164">
        <v>0</v>
      </c>
      <c r="F166" s="112">
        <v>0</v>
      </c>
      <c r="G166" s="170">
        <v>0</v>
      </c>
      <c r="H166" s="164">
        <v>0</v>
      </c>
      <c r="I166" s="112">
        <v>0</v>
      </c>
      <c r="J166" s="170">
        <v>0</v>
      </c>
      <c r="K166" s="164">
        <v>221850</v>
      </c>
      <c r="L166" s="112">
        <v>-4250</v>
      </c>
      <c r="M166" s="127">
        <v>-0.02</v>
      </c>
      <c r="N166" s="112">
        <v>221850</v>
      </c>
      <c r="O166" s="173">
        <f t="shared" si="20"/>
        <v>1</v>
      </c>
      <c r="P166" s="108">
        <f>Volume!K166</f>
        <v>321.2</v>
      </c>
      <c r="Q166" s="69">
        <f>Volume!J166</f>
        <v>334.25</v>
      </c>
      <c r="R166" s="237">
        <f t="shared" si="21"/>
        <v>7.41533625</v>
      </c>
      <c r="S166" s="103">
        <f t="shared" si="22"/>
        <v>7.41533625</v>
      </c>
      <c r="T166" s="109">
        <f t="shared" si="23"/>
        <v>226100</v>
      </c>
      <c r="U166" s="103">
        <f t="shared" si="24"/>
        <v>-1.8796992481203008</v>
      </c>
      <c r="V166" s="103">
        <f t="shared" si="25"/>
        <v>7.41533625</v>
      </c>
      <c r="W166" s="103">
        <f t="shared" si="26"/>
        <v>0</v>
      </c>
      <c r="X166" s="103">
        <f t="shared" si="27"/>
        <v>0</v>
      </c>
      <c r="Y166" s="103">
        <f t="shared" si="28"/>
        <v>7.262332</v>
      </c>
      <c r="Z166" s="237">
        <f t="shared" si="29"/>
        <v>0.1530042500000004</v>
      </c>
      <c r="AA166" s="78"/>
      <c r="AB166" s="77"/>
    </row>
    <row r="167" spans="1:28" s="58" customFormat="1" ht="14.25" customHeight="1">
      <c r="A167" s="193" t="s">
        <v>150</v>
      </c>
      <c r="B167" s="164">
        <v>3667812</v>
      </c>
      <c r="C167" s="162">
        <v>9198</v>
      </c>
      <c r="D167" s="170">
        <v>0</v>
      </c>
      <c r="E167" s="164">
        <v>9198</v>
      </c>
      <c r="F167" s="112">
        <v>8322</v>
      </c>
      <c r="G167" s="170">
        <v>9.5</v>
      </c>
      <c r="H167" s="164">
        <v>0</v>
      </c>
      <c r="I167" s="112">
        <v>0</v>
      </c>
      <c r="J167" s="170">
        <v>0</v>
      </c>
      <c r="K167" s="164">
        <v>3677010</v>
      </c>
      <c r="L167" s="112">
        <v>17520</v>
      </c>
      <c r="M167" s="127">
        <v>0</v>
      </c>
      <c r="N167" s="112">
        <v>3676572</v>
      </c>
      <c r="O167" s="173">
        <f t="shared" si="20"/>
        <v>0.9998808814770697</v>
      </c>
      <c r="P167" s="108">
        <f>Volume!K167</f>
        <v>531.8</v>
      </c>
      <c r="Q167" s="69">
        <f>Volume!J167</f>
        <v>549.3</v>
      </c>
      <c r="R167" s="237">
        <f t="shared" si="21"/>
        <v>201.9781593</v>
      </c>
      <c r="S167" s="103">
        <f t="shared" si="22"/>
        <v>201.95409995999998</v>
      </c>
      <c r="T167" s="109">
        <f t="shared" si="23"/>
        <v>3659490</v>
      </c>
      <c r="U167" s="103">
        <f t="shared" si="24"/>
        <v>0.47875523638539796</v>
      </c>
      <c r="V167" s="103">
        <f t="shared" si="25"/>
        <v>201.47291316</v>
      </c>
      <c r="W167" s="103">
        <f t="shared" si="26"/>
        <v>0.5052461399999999</v>
      </c>
      <c r="X167" s="103">
        <f t="shared" si="27"/>
        <v>0</v>
      </c>
      <c r="Y167" s="103">
        <f t="shared" si="28"/>
        <v>194.61167819999997</v>
      </c>
      <c r="Z167" s="237">
        <f t="shared" si="29"/>
        <v>7.366481100000016</v>
      </c>
      <c r="AA167" s="78"/>
      <c r="AB167" s="77"/>
    </row>
    <row r="168" spans="1:28" s="58" customFormat="1" ht="14.25" customHeight="1">
      <c r="A168" s="193" t="s">
        <v>435</v>
      </c>
      <c r="B168" s="164">
        <v>3076250</v>
      </c>
      <c r="C168" s="162">
        <v>-6250</v>
      </c>
      <c r="D168" s="170">
        <v>0</v>
      </c>
      <c r="E168" s="164">
        <v>73750</v>
      </c>
      <c r="F168" s="112">
        <v>-18750</v>
      </c>
      <c r="G168" s="170">
        <v>-0.2</v>
      </c>
      <c r="H168" s="164">
        <v>0</v>
      </c>
      <c r="I168" s="112">
        <v>0</v>
      </c>
      <c r="J168" s="170">
        <v>0</v>
      </c>
      <c r="K168" s="164">
        <v>3150000</v>
      </c>
      <c r="L168" s="112">
        <v>-25000</v>
      </c>
      <c r="M168" s="127">
        <v>-0.01</v>
      </c>
      <c r="N168" s="112">
        <v>3120000</v>
      </c>
      <c r="O168" s="173">
        <f t="shared" si="20"/>
        <v>0.9904761904761905</v>
      </c>
      <c r="P168" s="108">
        <f>Volume!K168</f>
        <v>179.2</v>
      </c>
      <c r="Q168" s="69">
        <f>Volume!J168</f>
        <v>164.95</v>
      </c>
      <c r="R168" s="237">
        <f t="shared" si="21"/>
        <v>51.95925</v>
      </c>
      <c r="S168" s="103">
        <f t="shared" si="22"/>
        <v>51.46439999999999</v>
      </c>
      <c r="T168" s="109">
        <f t="shared" si="23"/>
        <v>3175000</v>
      </c>
      <c r="U168" s="103">
        <f t="shared" si="24"/>
        <v>-0.7874015748031495</v>
      </c>
      <c r="V168" s="103">
        <f t="shared" si="25"/>
        <v>50.742743749999995</v>
      </c>
      <c r="W168" s="103">
        <f t="shared" si="26"/>
        <v>1.21650625</v>
      </c>
      <c r="X168" s="103">
        <f t="shared" si="27"/>
        <v>0</v>
      </c>
      <c r="Y168" s="103">
        <f t="shared" si="28"/>
        <v>56.896</v>
      </c>
      <c r="Z168" s="237">
        <f t="shared" si="29"/>
        <v>-4.9367500000000035</v>
      </c>
      <c r="AA168" s="78"/>
      <c r="AB168" s="77"/>
    </row>
    <row r="169" spans="1:28" s="58" customFormat="1" ht="14.25" customHeight="1">
      <c r="A169" s="193" t="s">
        <v>436</v>
      </c>
      <c r="B169" s="164">
        <v>1442700</v>
      </c>
      <c r="C169" s="162">
        <v>98700</v>
      </c>
      <c r="D169" s="170">
        <v>0.07</v>
      </c>
      <c r="E169" s="164">
        <v>0</v>
      </c>
      <c r="F169" s="112">
        <v>0</v>
      </c>
      <c r="G169" s="170">
        <v>0</v>
      </c>
      <c r="H169" s="164">
        <v>0</v>
      </c>
      <c r="I169" s="112">
        <v>0</v>
      </c>
      <c r="J169" s="170">
        <v>0</v>
      </c>
      <c r="K169" s="164">
        <v>1442700</v>
      </c>
      <c r="L169" s="112">
        <v>98700</v>
      </c>
      <c r="M169" s="127">
        <v>0.07</v>
      </c>
      <c r="N169" s="112">
        <v>1438500</v>
      </c>
      <c r="O169" s="173">
        <f t="shared" si="20"/>
        <v>0.9970887918486172</v>
      </c>
      <c r="P169" s="108">
        <f>Volume!K169</f>
        <v>205.85</v>
      </c>
      <c r="Q169" s="69">
        <f>Volume!J169</f>
        <v>211.35</v>
      </c>
      <c r="R169" s="237">
        <f t="shared" si="21"/>
        <v>30.4914645</v>
      </c>
      <c r="S169" s="103">
        <f t="shared" si="22"/>
        <v>30.4026975</v>
      </c>
      <c r="T169" s="109">
        <f t="shared" si="23"/>
        <v>1344000</v>
      </c>
      <c r="U169" s="103">
        <f t="shared" si="24"/>
        <v>7.34375</v>
      </c>
      <c r="V169" s="103">
        <f t="shared" si="25"/>
        <v>30.4914645</v>
      </c>
      <c r="W169" s="103">
        <f t="shared" si="26"/>
        <v>0</v>
      </c>
      <c r="X169" s="103">
        <f t="shared" si="27"/>
        <v>0</v>
      </c>
      <c r="Y169" s="103">
        <f t="shared" si="28"/>
        <v>27.66624</v>
      </c>
      <c r="Z169" s="237">
        <f t="shared" si="29"/>
        <v>2.825224500000001</v>
      </c>
      <c r="AA169" s="78"/>
      <c r="AB169" s="77"/>
    </row>
    <row r="170" spans="1:28" s="58" customFormat="1" ht="14.25" customHeight="1">
      <c r="A170" s="193" t="s">
        <v>151</v>
      </c>
      <c r="B170" s="164">
        <v>1568925</v>
      </c>
      <c r="C170" s="162">
        <v>33075</v>
      </c>
      <c r="D170" s="170">
        <v>0.02</v>
      </c>
      <c r="E170" s="164">
        <v>0</v>
      </c>
      <c r="F170" s="112">
        <v>0</v>
      </c>
      <c r="G170" s="170">
        <v>0</v>
      </c>
      <c r="H170" s="164">
        <v>0</v>
      </c>
      <c r="I170" s="112">
        <v>0</v>
      </c>
      <c r="J170" s="170">
        <v>0</v>
      </c>
      <c r="K170" s="164">
        <v>1568925</v>
      </c>
      <c r="L170" s="112">
        <v>33075</v>
      </c>
      <c r="M170" s="127">
        <v>0.02</v>
      </c>
      <c r="N170" s="112">
        <v>1567125</v>
      </c>
      <c r="O170" s="173">
        <f t="shared" si="20"/>
        <v>0.9988527176251255</v>
      </c>
      <c r="P170" s="108">
        <f>Volume!K170</f>
        <v>1095.95</v>
      </c>
      <c r="Q170" s="69">
        <f>Volume!J170</f>
        <v>1096.65</v>
      </c>
      <c r="R170" s="237">
        <f t="shared" si="21"/>
        <v>172.05616012500002</v>
      </c>
      <c r="S170" s="103">
        <f t="shared" si="22"/>
        <v>171.85876312500002</v>
      </c>
      <c r="T170" s="109">
        <f t="shared" si="23"/>
        <v>1535850</v>
      </c>
      <c r="U170" s="103">
        <f t="shared" si="24"/>
        <v>2.153530618224436</v>
      </c>
      <c r="V170" s="103">
        <f t="shared" si="25"/>
        <v>172.05616012500002</v>
      </c>
      <c r="W170" s="103">
        <f t="shared" si="26"/>
        <v>0</v>
      </c>
      <c r="X170" s="103">
        <f t="shared" si="27"/>
        <v>0</v>
      </c>
      <c r="Y170" s="103">
        <f t="shared" si="28"/>
        <v>168.32148075</v>
      </c>
      <c r="Z170" s="237">
        <f t="shared" si="29"/>
        <v>3.734679375000013</v>
      </c>
      <c r="AA170" s="78"/>
      <c r="AB170" s="77"/>
    </row>
    <row r="171" spans="1:28" s="58" customFormat="1" ht="14.25" customHeight="1">
      <c r="A171" s="193" t="s">
        <v>214</v>
      </c>
      <c r="B171" s="164">
        <v>302625</v>
      </c>
      <c r="C171" s="162">
        <v>9500</v>
      </c>
      <c r="D171" s="170">
        <v>0.03</v>
      </c>
      <c r="E171" s="164">
        <v>0</v>
      </c>
      <c r="F171" s="112">
        <v>0</v>
      </c>
      <c r="G171" s="170">
        <v>0</v>
      </c>
      <c r="H171" s="164">
        <v>0</v>
      </c>
      <c r="I171" s="112">
        <v>0</v>
      </c>
      <c r="J171" s="170">
        <v>0</v>
      </c>
      <c r="K171" s="164">
        <v>302625</v>
      </c>
      <c r="L171" s="112">
        <v>9500</v>
      </c>
      <c r="M171" s="127">
        <v>0.03</v>
      </c>
      <c r="N171" s="112">
        <v>301875</v>
      </c>
      <c r="O171" s="173">
        <f t="shared" si="20"/>
        <v>0.9975216852540273</v>
      </c>
      <c r="P171" s="108">
        <f>Volume!K171</f>
        <v>1399.85</v>
      </c>
      <c r="Q171" s="69">
        <f>Volume!J171</f>
        <v>1426.85</v>
      </c>
      <c r="R171" s="237">
        <f t="shared" si="21"/>
        <v>43.180048125</v>
      </c>
      <c r="S171" s="103">
        <f t="shared" si="22"/>
        <v>43.073034375</v>
      </c>
      <c r="T171" s="109">
        <f t="shared" si="23"/>
        <v>293125</v>
      </c>
      <c r="U171" s="103">
        <f t="shared" si="24"/>
        <v>3.2409381663113</v>
      </c>
      <c r="V171" s="103">
        <f t="shared" si="25"/>
        <v>43.180048125</v>
      </c>
      <c r="W171" s="103">
        <f t="shared" si="26"/>
        <v>0</v>
      </c>
      <c r="X171" s="103">
        <f t="shared" si="27"/>
        <v>0</v>
      </c>
      <c r="Y171" s="103">
        <f t="shared" si="28"/>
        <v>41.033103125</v>
      </c>
      <c r="Z171" s="237">
        <f t="shared" si="29"/>
        <v>2.1469450000000023</v>
      </c>
      <c r="AA171" s="78"/>
      <c r="AB171" s="77"/>
    </row>
    <row r="172" spans="1:28" s="58" customFormat="1" ht="14.25" customHeight="1">
      <c r="A172" s="193" t="s">
        <v>229</v>
      </c>
      <c r="B172" s="164">
        <v>1571400</v>
      </c>
      <c r="C172" s="162">
        <v>144600</v>
      </c>
      <c r="D172" s="170">
        <v>0.1</v>
      </c>
      <c r="E172" s="164">
        <v>4400</v>
      </c>
      <c r="F172" s="112">
        <v>2000</v>
      </c>
      <c r="G172" s="170">
        <v>0.83</v>
      </c>
      <c r="H172" s="164">
        <v>0</v>
      </c>
      <c r="I172" s="112">
        <v>0</v>
      </c>
      <c r="J172" s="170">
        <v>0</v>
      </c>
      <c r="K172" s="164">
        <v>1575800</v>
      </c>
      <c r="L172" s="112">
        <v>146600</v>
      </c>
      <c r="M172" s="127">
        <v>0.1</v>
      </c>
      <c r="N172" s="112">
        <v>1573000</v>
      </c>
      <c r="O172" s="173">
        <f t="shared" si="20"/>
        <v>0.9982231247620257</v>
      </c>
      <c r="P172" s="108">
        <f>Volume!K172</f>
        <v>1286.45</v>
      </c>
      <c r="Q172" s="69">
        <f>Volume!J172</f>
        <v>1288.5</v>
      </c>
      <c r="R172" s="237">
        <f t="shared" si="21"/>
        <v>203.04183</v>
      </c>
      <c r="S172" s="103">
        <f t="shared" si="22"/>
        <v>202.68105</v>
      </c>
      <c r="T172" s="109">
        <f t="shared" si="23"/>
        <v>1429200</v>
      </c>
      <c r="U172" s="103">
        <f t="shared" si="24"/>
        <v>10.257486705849427</v>
      </c>
      <c r="V172" s="103">
        <f t="shared" si="25"/>
        <v>202.47489</v>
      </c>
      <c r="W172" s="103">
        <f t="shared" si="26"/>
        <v>0.56694</v>
      </c>
      <c r="X172" s="103">
        <f t="shared" si="27"/>
        <v>0</v>
      </c>
      <c r="Y172" s="103">
        <f t="shared" si="28"/>
        <v>183.859434</v>
      </c>
      <c r="Z172" s="237">
        <f t="shared" si="29"/>
        <v>19.18239600000001</v>
      </c>
      <c r="AA172" s="78"/>
      <c r="AB172" s="77"/>
    </row>
    <row r="173" spans="1:28" s="58" customFormat="1" ht="14.25" customHeight="1">
      <c r="A173" s="193" t="s">
        <v>91</v>
      </c>
      <c r="B173" s="164">
        <v>6053400</v>
      </c>
      <c r="C173" s="162">
        <v>30400</v>
      </c>
      <c r="D173" s="170">
        <v>0.01</v>
      </c>
      <c r="E173" s="164">
        <v>224200</v>
      </c>
      <c r="F173" s="112">
        <v>148200</v>
      </c>
      <c r="G173" s="170">
        <v>1.95</v>
      </c>
      <c r="H173" s="164">
        <v>0</v>
      </c>
      <c r="I173" s="112">
        <v>0</v>
      </c>
      <c r="J173" s="170">
        <v>0</v>
      </c>
      <c r="K173" s="164">
        <v>6277600</v>
      </c>
      <c r="L173" s="112">
        <v>178600</v>
      </c>
      <c r="M173" s="127">
        <v>0.03</v>
      </c>
      <c r="N173" s="112">
        <v>6277600</v>
      </c>
      <c r="O173" s="173">
        <f t="shared" si="20"/>
        <v>1</v>
      </c>
      <c r="P173" s="108">
        <f>Volume!K173</f>
        <v>77.35</v>
      </c>
      <c r="Q173" s="69">
        <f>Volume!J173</f>
        <v>78.3</v>
      </c>
      <c r="R173" s="237">
        <f t="shared" si="21"/>
        <v>49.153608</v>
      </c>
      <c r="S173" s="103">
        <f t="shared" si="22"/>
        <v>49.153608</v>
      </c>
      <c r="T173" s="109">
        <f t="shared" si="23"/>
        <v>6099000</v>
      </c>
      <c r="U173" s="103">
        <f t="shared" si="24"/>
        <v>2.9283489096573208</v>
      </c>
      <c r="V173" s="103">
        <f t="shared" si="25"/>
        <v>47.398122</v>
      </c>
      <c r="W173" s="103">
        <f t="shared" si="26"/>
        <v>1.755486</v>
      </c>
      <c r="X173" s="103">
        <f t="shared" si="27"/>
        <v>0</v>
      </c>
      <c r="Y173" s="103">
        <f t="shared" si="28"/>
        <v>47.17576499999999</v>
      </c>
      <c r="Z173" s="237">
        <f t="shared" si="29"/>
        <v>1.9778430000000071</v>
      </c>
      <c r="AA173" s="78"/>
      <c r="AB173" s="77"/>
    </row>
    <row r="174" spans="1:28" s="58" customFormat="1" ht="14.25" customHeight="1">
      <c r="A174" s="193" t="s">
        <v>152</v>
      </c>
      <c r="B174" s="164">
        <v>3667950</v>
      </c>
      <c r="C174" s="162">
        <v>511650</v>
      </c>
      <c r="D174" s="170">
        <v>0.16</v>
      </c>
      <c r="E174" s="164">
        <v>48600</v>
      </c>
      <c r="F174" s="112">
        <v>12150</v>
      </c>
      <c r="G174" s="170">
        <v>0.33</v>
      </c>
      <c r="H174" s="164">
        <v>8100</v>
      </c>
      <c r="I174" s="112">
        <v>5400</v>
      </c>
      <c r="J174" s="170">
        <v>2</v>
      </c>
      <c r="K174" s="164">
        <v>3724650</v>
      </c>
      <c r="L174" s="112">
        <v>529200</v>
      </c>
      <c r="M174" s="127">
        <v>0.17</v>
      </c>
      <c r="N174" s="112">
        <v>3634200</v>
      </c>
      <c r="O174" s="173">
        <f t="shared" si="20"/>
        <v>0.9757158390721276</v>
      </c>
      <c r="P174" s="108">
        <f>Volume!K174</f>
        <v>256.8</v>
      </c>
      <c r="Q174" s="69">
        <f>Volume!J174</f>
        <v>251.25</v>
      </c>
      <c r="R174" s="237">
        <f t="shared" si="21"/>
        <v>93.58183125</v>
      </c>
      <c r="S174" s="103">
        <f t="shared" si="22"/>
        <v>91.309275</v>
      </c>
      <c r="T174" s="109">
        <f t="shared" si="23"/>
        <v>3195450</v>
      </c>
      <c r="U174" s="103">
        <f t="shared" si="24"/>
        <v>16.561047739754965</v>
      </c>
      <c r="V174" s="103">
        <f t="shared" si="25"/>
        <v>92.15724375</v>
      </c>
      <c r="W174" s="103">
        <f t="shared" si="26"/>
        <v>1.221075</v>
      </c>
      <c r="X174" s="103">
        <f t="shared" si="27"/>
        <v>0.2035125</v>
      </c>
      <c r="Y174" s="103">
        <f t="shared" si="28"/>
        <v>82.059156</v>
      </c>
      <c r="Z174" s="237">
        <f t="shared" si="29"/>
        <v>11.522675249999992</v>
      </c>
      <c r="AA174" s="78"/>
      <c r="AB174" s="77"/>
    </row>
    <row r="175" spans="1:28" s="58" customFormat="1" ht="14.25" customHeight="1">
      <c r="A175" s="193" t="s">
        <v>208</v>
      </c>
      <c r="B175" s="164">
        <v>3962616</v>
      </c>
      <c r="C175" s="162">
        <v>-276452</v>
      </c>
      <c r="D175" s="170">
        <v>-0.07</v>
      </c>
      <c r="E175" s="164">
        <v>60976</v>
      </c>
      <c r="F175" s="112">
        <v>17304</v>
      </c>
      <c r="G175" s="170">
        <v>0.4</v>
      </c>
      <c r="H175" s="164">
        <v>4532</v>
      </c>
      <c r="I175" s="112">
        <v>2060</v>
      </c>
      <c r="J175" s="170">
        <v>0.83</v>
      </c>
      <c r="K175" s="164">
        <v>4028124</v>
      </c>
      <c r="L175" s="112">
        <v>-257088</v>
      </c>
      <c r="M175" s="127">
        <v>-0.06</v>
      </c>
      <c r="N175" s="112">
        <v>4022768</v>
      </c>
      <c r="O175" s="173">
        <f t="shared" si="20"/>
        <v>0.9986703487777436</v>
      </c>
      <c r="P175" s="108">
        <f>Volume!K175</f>
        <v>742.1</v>
      </c>
      <c r="Q175" s="69">
        <f>Volume!J175</f>
        <v>747.95</v>
      </c>
      <c r="R175" s="237">
        <f t="shared" si="21"/>
        <v>301.28353458000004</v>
      </c>
      <c r="S175" s="103">
        <f t="shared" si="22"/>
        <v>300.88293256000003</v>
      </c>
      <c r="T175" s="109">
        <f t="shared" si="23"/>
        <v>4285212</v>
      </c>
      <c r="U175" s="103">
        <f t="shared" si="24"/>
        <v>-5.999423132391116</v>
      </c>
      <c r="V175" s="103">
        <f t="shared" si="25"/>
        <v>296.38386372</v>
      </c>
      <c r="W175" s="103">
        <f t="shared" si="26"/>
        <v>4.56069992</v>
      </c>
      <c r="X175" s="103">
        <f t="shared" si="27"/>
        <v>0.33897094000000005</v>
      </c>
      <c r="Y175" s="103">
        <f t="shared" si="28"/>
        <v>318.00558252</v>
      </c>
      <c r="Z175" s="237">
        <f t="shared" si="29"/>
        <v>-16.72204793999998</v>
      </c>
      <c r="AA175" s="78"/>
      <c r="AB175" s="77"/>
    </row>
    <row r="176" spans="1:28" s="58" customFormat="1" ht="14.25" customHeight="1">
      <c r="A176" s="193" t="s">
        <v>230</v>
      </c>
      <c r="B176" s="164">
        <v>1361600</v>
      </c>
      <c r="C176" s="162">
        <v>18000</v>
      </c>
      <c r="D176" s="170">
        <v>0.01</v>
      </c>
      <c r="E176" s="164">
        <v>7200</v>
      </c>
      <c r="F176" s="112">
        <v>0</v>
      </c>
      <c r="G176" s="170">
        <v>0</v>
      </c>
      <c r="H176" s="164">
        <v>0</v>
      </c>
      <c r="I176" s="112">
        <v>0</v>
      </c>
      <c r="J176" s="170">
        <v>0</v>
      </c>
      <c r="K176" s="164">
        <v>1368800</v>
      </c>
      <c r="L176" s="112">
        <v>18000</v>
      </c>
      <c r="M176" s="127">
        <v>0.01</v>
      </c>
      <c r="N176" s="112">
        <v>1357600</v>
      </c>
      <c r="O176" s="173">
        <f t="shared" si="20"/>
        <v>0.9918176504967855</v>
      </c>
      <c r="P176" s="108">
        <f>Volume!K176</f>
        <v>592.65</v>
      </c>
      <c r="Q176" s="69">
        <f>Volume!J176</f>
        <v>590.15</v>
      </c>
      <c r="R176" s="237">
        <f t="shared" si="21"/>
        <v>80.779732</v>
      </c>
      <c r="S176" s="103">
        <f t="shared" si="22"/>
        <v>80.118764</v>
      </c>
      <c r="T176" s="109">
        <f t="shared" si="23"/>
        <v>1350800</v>
      </c>
      <c r="U176" s="103">
        <f t="shared" si="24"/>
        <v>1.3325436778205508</v>
      </c>
      <c r="V176" s="103">
        <f t="shared" si="25"/>
        <v>80.354824</v>
      </c>
      <c r="W176" s="103">
        <f t="shared" si="26"/>
        <v>0.424908</v>
      </c>
      <c r="X176" s="103">
        <f t="shared" si="27"/>
        <v>0</v>
      </c>
      <c r="Y176" s="103">
        <f t="shared" si="28"/>
        <v>80.055162</v>
      </c>
      <c r="Z176" s="237">
        <f t="shared" si="29"/>
        <v>0.7245699999999999</v>
      </c>
      <c r="AA176" s="78"/>
      <c r="AB176" s="77"/>
    </row>
    <row r="177" spans="1:28" s="58" customFormat="1" ht="14.25" customHeight="1">
      <c r="A177" s="193" t="s">
        <v>185</v>
      </c>
      <c r="B177" s="164">
        <v>9767250</v>
      </c>
      <c r="C177" s="162">
        <v>307800</v>
      </c>
      <c r="D177" s="170">
        <v>0.03</v>
      </c>
      <c r="E177" s="164">
        <v>853875</v>
      </c>
      <c r="F177" s="112">
        <v>332100</v>
      </c>
      <c r="G177" s="170">
        <v>0.64</v>
      </c>
      <c r="H177" s="164">
        <v>299025</v>
      </c>
      <c r="I177" s="112">
        <v>182250</v>
      </c>
      <c r="J177" s="170">
        <v>1.56</v>
      </c>
      <c r="K177" s="164">
        <v>10920150</v>
      </c>
      <c r="L177" s="112">
        <v>822150</v>
      </c>
      <c r="M177" s="127">
        <v>0.08</v>
      </c>
      <c r="N177" s="112">
        <v>10899225</v>
      </c>
      <c r="O177" s="173">
        <f t="shared" si="20"/>
        <v>0.998083817529979</v>
      </c>
      <c r="P177" s="108">
        <f>Volume!K177</f>
        <v>626.8</v>
      </c>
      <c r="Q177" s="69">
        <f>Volume!J177</f>
        <v>635.1</v>
      </c>
      <c r="R177" s="237">
        <f t="shared" si="21"/>
        <v>693.5387265</v>
      </c>
      <c r="S177" s="103">
        <f t="shared" si="22"/>
        <v>692.20977975</v>
      </c>
      <c r="T177" s="109">
        <f t="shared" si="23"/>
        <v>10098000</v>
      </c>
      <c r="U177" s="103">
        <f t="shared" si="24"/>
        <v>8.141711229946525</v>
      </c>
      <c r="V177" s="103">
        <f t="shared" si="25"/>
        <v>620.3180475</v>
      </c>
      <c r="W177" s="103">
        <f t="shared" si="26"/>
        <v>54.22960125</v>
      </c>
      <c r="X177" s="103">
        <f t="shared" si="27"/>
        <v>18.99107775</v>
      </c>
      <c r="Y177" s="103">
        <f t="shared" si="28"/>
        <v>632.94264</v>
      </c>
      <c r="Z177" s="237">
        <f t="shared" si="29"/>
        <v>60.59608650000007</v>
      </c>
      <c r="AA177" s="78"/>
      <c r="AB177" s="77"/>
    </row>
    <row r="178" spans="1:28" s="58" customFormat="1" ht="14.25" customHeight="1">
      <c r="A178" s="193" t="s">
        <v>206</v>
      </c>
      <c r="B178" s="164">
        <v>2136200</v>
      </c>
      <c r="C178" s="162">
        <v>-18150</v>
      </c>
      <c r="D178" s="170">
        <v>-0.01</v>
      </c>
      <c r="E178" s="164">
        <v>13750</v>
      </c>
      <c r="F178" s="112">
        <v>7150</v>
      </c>
      <c r="G178" s="170">
        <v>1.08</v>
      </c>
      <c r="H178" s="164">
        <v>0</v>
      </c>
      <c r="I178" s="112">
        <v>0</v>
      </c>
      <c r="J178" s="170">
        <v>0</v>
      </c>
      <c r="K178" s="164">
        <v>2149950</v>
      </c>
      <c r="L178" s="112">
        <v>-11000</v>
      </c>
      <c r="M178" s="127">
        <v>-0.01</v>
      </c>
      <c r="N178" s="112">
        <v>2138950</v>
      </c>
      <c r="O178" s="173">
        <f t="shared" si="20"/>
        <v>0.9948836019442313</v>
      </c>
      <c r="P178" s="108">
        <f>Volume!K178</f>
        <v>876.8</v>
      </c>
      <c r="Q178" s="69">
        <f>Volume!J178</f>
        <v>952.45</v>
      </c>
      <c r="R178" s="237">
        <f t="shared" si="21"/>
        <v>204.77198775</v>
      </c>
      <c r="S178" s="103">
        <f t="shared" si="22"/>
        <v>203.72429275</v>
      </c>
      <c r="T178" s="109">
        <f t="shared" si="23"/>
        <v>2160950</v>
      </c>
      <c r="U178" s="103">
        <f t="shared" si="24"/>
        <v>-0.5090353779587682</v>
      </c>
      <c r="V178" s="103">
        <f t="shared" si="25"/>
        <v>203.462369</v>
      </c>
      <c r="W178" s="103">
        <f t="shared" si="26"/>
        <v>1.30961875</v>
      </c>
      <c r="X178" s="103">
        <f t="shared" si="27"/>
        <v>0</v>
      </c>
      <c r="Y178" s="103">
        <f t="shared" si="28"/>
        <v>189.472096</v>
      </c>
      <c r="Z178" s="237">
        <f t="shared" si="29"/>
        <v>15.29989175</v>
      </c>
      <c r="AA178" s="78"/>
      <c r="AB178" s="77"/>
    </row>
    <row r="179" spans="1:28" s="58" customFormat="1" ht="14.25" customHeight="1">
      <c r="A179" s="193" t="s">
        <v>118</v>
      </c>
      <c r="B179" s="164">
        <v>4079250</v>
      </c>
      <c r="C179" s="162">
        <v>7750</v>
      </c>
      <c r="D179" s="170">
        <v>0</v>
      </c>
      <c r="E179" s="164">
        <v>53250</v>
      </c>
      <c r="F179" s="112">
        <v>19000</v>
      </c>
      <c r="G179" s="170">
        <v>0.55</v>
      </c>
      <c r="H179" s="164">
        <v>1250</v>
      </c>
      <c r="I179" s="112">
        <v>750</v>
      </c>
      <c r="J179" s="170">
        <v>1.5</v>
      </c>
      <c r="K179" s="164">
        <v>4133750</v>
      </c>
      <c r="L179" s="112">
        <v>27500</v>
      </c>
      <c r="M179" s="127">
        <v>0.01</v>
      </c>
      <c r="N179" s="112">
        <v>4119000</v>
      </c>
      <c r="O179" s="173">
        <f t="shared" si="20"/>
        <v>0.9964318113093438</v>
      </c>
      <c r="P179" s="108">
        <f>Volume!K179</f>
        <v>1215.65</v>
      </c>
      <c r="Q179" s="69">
        <f>Volume!J179</f>
        <v>1218.7</v>
      </c>
      <c r="R179" s="237">
        <f t="shared" si="21"/>
        <v>503.7801125</v>
      </c>
      <c r="S179" s="103">
        <f t="shared" si="22"/>
        <v>501.98253</v>
      </c>
      <c r="T179" s="109">
        <f t="shared" si="23"/>
        <v>4106250</v>
      </c>
      <c r="U179" s="103">
        <f t="shared" si="24"/>
        <v>0.669710806697108</v>
      </c>
      <c r="V179" s="103">
        <f t="shared" si="25"/>
        <v>497.1381975</v>
      </c>
      <c r="W179" s="103">
        <f t="shared" si="26"/>
        <v>6.4895775</v>
      </c>
      <c r="X179" s="103">
        <f t="shared" si="27"/>
        <v>0.1523375</v>
      </c>
      <c r="Y179" s="103">
        <f t="shared" si="28"/>
        <v>499.17628125</v>
      </c>
      <c r="Z179" s="237">
        <f t="shared" si="29"/>
        <v>4.603831249999985</v>
      </c>
      <c r="AA179" s="78"/>
      <c r="AB179" s="77"/>
    </row>
    <row r="180" spans="1:28" s="58" customFormat="1" ht="14.25" customHeight="1">
      <c r="A180" s="193" t="s">
        <v>231</v>
      </c>
      <c r="B180" s="164">
        <v>1079852</v>
      </c>
      <c r="C180" s="162">
        <v>-13390</v>
      </c>
      <c r="D180" s="170">
        <v>-0.01</v>
      </c>
      <c r="E180" s="164">
        <v>618</v>
      </c>
      <c r="F180" s="112">
        <v>0</v>
      </c>
      <c r="G180" s="170">
        <v>0</v>
      </c>
      <c r="H180" s="164">
        <v>0</v>
      </c>
      <c r="I180" s="112">
        <v>0</v>
      </c>
      <c r="J180" s="170">
        <v>0</v>
      </c>
      <c r="K180" s="164">
        <v>1080470</v>
      </c>
      <c r="L180" s="112">
        <v>-13390</v>
      </c>
      <c r="M180" s="127">
        <v>-0.01</v>
      </c>
      <c r="N180" s="112">
        <v>1079440</v>
      </c>
      <c r="O180" s="173">
        <f t="shared" si="20"/>
        <v>0.9990467111534795</v>
      </c>
      <c r="P180" s="108">
        <f>Volume!K180</f>
        <v>1088.95</v>
      </c>
      <c r="Q180" s="69">
        <f>Volume!J180</f>
        <v>1144.25</v>
      </c>
      <c r="R180" s="237">
        <f t="shared" si="21"/>
        <v>123.63277975</v>
      </c>
      <c r="S180" s="103">
        <f t="shared" si="22"/>
        <v>123.514922</v>
      </c>
      <c r="T180" s="109">
        <f t="shared" si="23"/>
        <v>1093860</v>
      </c>
      <c r="U180" s="103">
        <f t="shared" si="24"/>
        <v>-1.2241054613935969</v>
      </c>
      <c r="V180" s="103">
        <f t="shared" si="25"/>
        <v>123.5620651</v>
      </c>
      <c r="W180" s="103">
        <f t="shared" si="26"/>
        <v>0.07071465</v>
      </c>
      <c r="X180" s="103">
        <f t="shared" si="27"/>
        <v>0</v>
      </c>
      <c r="Y180" s="103">
        <f t="shared" si="28"/>
        <v>119.1158847</v>
      </c>
      <c r="Z180" s="237">
        <f t="shared" si="29"/>
        <v>4.516895050000002</v>
      </c>
      <c r="AA180" s="78"/>
      <c r="AB180" s="77"/>
    </row>
    <row r="181" spans="1:28" s="58" customFormat="1" ht="14.25" customHeight="1">
      <c r="A181" s="193" t="s">
        <v>300</v>
      </c>
      <c r="B181" s="164">
        <v>2410100</v>
      </c>
      <c r="C181" s="162">
        <v>531300</v>
      </c>
      <c r="D181" s="170">
        <v>0.28</v>
      </c>
      <c r="E181" s="164">
        <v>0</v>
      </c>
      <c r="F181" s="112">
        <v>0</v>
      </c>
      <c r="G181" s="170">
        <v>0</v>
      </c>
      <c r="H181" s="164">
        <v>0</v>
      </c>
      <c r="I181" s="112">
        <v>0</v>
      </c>
      <c r="J181" s="170">
        <v>0</v>
      </c>
      <c r="K181" s="164">
        <v>2410100</v>
      </c>
      <c r="L181" s="112">
        <v>531300</v>
      </c>
      <c r="M181" s="127">
        <v>0.28</v>
      </c>
      <c r="N181" s="112">
        <v>2402400</v>
      </c>
      <c r="O181" s="173">
        <f t="shared" si="20"/>
        <v>0.9968051118210862</v>
      </c>
      <c r="P181" s="108">
        <f>Volume!K181</f>
        <v>53.1</v>
      </c>
      <c r="Q181" s="69">
        <f>Volume!J181</f>
        <v>55.65</v>
      </c>
      <c r="R181" s="237">
        <f t="shared" si="21"/>
        <v>13.4122065</v>
      </c>
      <c r="S181" s="103">
        <f t="shared" si="22"/>
        <v>13.369356</v>
      </c>
      <c r="T181" s="109">
        <f t="shared" si="23"/>
        <v>1878800</v>
      </c>
      <c r="U181" s="103">
        <f t="shared" si="24"/>
        <v>28.278688524590162</v>
      </c>
      <c r="V181" s="103">
        <f t="shared" si="25"/>
        <v>13.4122065</v>
      </c>
      <c r="W181" s="103">
        <f t="shared" si="26"/>
        <v>0</v>
      </c>
      <c r="X181" s="103">
        <f t="shared" si="27"/>
        <v>0</v>
      </c>
      <c r="Y181" s="103">
        <f t="shared" si="28"/>
        <v>9.976428</v>
      </c>
      <c r="Z181" s="237">
        <f t="shared" si="29"/>
        <v>3.4357784999999996</v>
      </c>
      <c r="AA181" s="78"/>
      <c r="AB181" s="77"/>
    </row>
    <row r="182" spans="1:28" s="58" customFormat="1" ht="14.25" customHeight="1">
      <c r="A182" s="193" t="s">
        <v>301</v>
      </c>
      <c r="B182" s="164">
        <v>66587400</v>
      </c>
      <c r="C182" s="162">
        <v>2518450</v>
      </c>
      <c r="D182" s="170">
        <v>0.04</v>
      </c>
      <c r="E182" s="164">
        <v>4932400</v>
      </c>
      <c r="F182" s="112">
        <v>2455750</v>
      </c>
      <c r="G182" s="170">
        <v>0.99</v>
      </c>
      <c r="H182" s="164">
        <v>1149500</v>
      </c>
      <c r="I182" s="112">
        <v>532950</v>
      </c>
      <c r="J182" s="170">
        <v>0.86</v>
      </c>
      <c r="K182" s="164">
        <v>72669300</v>
      </c>
      <c r="L182" s="112">
        <v>5507150</v>
      </c>
      <c r="M182" s="127">
        <v>0.08</v>
      </c>
      <c r="N182" s="112">
        <v>72554350</v>
      </c>
      <c r="O182" s="173">
        <f t="shared" si="20"/>
        <v>0.9984181765890136</v>
      </c>
      <c r="P182" s="108">
        <f>Volume!K182</f>
        <v>27.75</v>
      </c>
      <c r="Q182" s="69">
        <f>Volume!J182</f>
        <v>27.4</v>
      </c>
      <c r="R182" s="237">
        <f t="shared" si="21"/>
        <v>199.113882</v>
      </c>
      <c r="S182" s="103">
        <f t="shared" si="22"/>
        <v>198.798919</v>
      </c>
      <c r="T182" s="109">
        <f t="shared" si="23"/>
        <v>67162150</v>
      </c>
      <c r="U182" s="103">
        <f t="shared" si="24"/>
        <v>8.199782168974638</v>
      </c>
      <c r="V182" s="103">
        <f t="shared" si="25"/>
        <v>182.449476</v>
      </c>
      <c r="W182" s="103">
        <f t="shared" si="26"/>
        <v>13.514776</v>
      </c>
      <c r="X182" s="103">
        <f t="shared" si="27"/>
        <v>3.14963</v>
      </c>
      <c r="Y182" s="103">
        <f t="shared" si="28"/>
        <v>186.37496625</v>
      </c>
      <c r="Z182" s="237">
        <f t="shared" si="29"/>
        <v>12.73891574999999</v>
      </c>
      <c r="AA182" s="78"/>
      <c r="AB182" s="77"/>
    </row>
    <row r="183" spans="1:28" s="58" customFormat="1" ht="14.25" customHeight="1">
      <c r="A183" s="193" t="s">
        <v>173</v>
      </c>
      <c r="B183" s="164">
        <v>6280550</v>
      </c>
      <c r="C183" s="162">
        <v>132750</v>
      </c>
      <c r="D183" s="170">
        <v>0.02</v>
      </c>
      <c r="E183" s="164">
        <v>212400</v>
      </c>
      <c r="F183" s="112">
        <v>123900</v>
      </c>
      <c r="G183" s="170">
        <v>1.4</v>
      </c>
      <c r="H183" s="164">
        <v>11800</v>
      </c>
      <c r="I183" s="112">
        <v>11800</v>
      </c>
      <c r="J183" s="170">
        <v>0</v>
      </c>
      <c r="K183" s="164">
        <v>6504750</v>
      </c>
      <c r="L183" s="112">
        <v>268450</v>
      </c>
      <c r="M183" s="127">
        <v>0.04</v>
      </c>
      <c r="N183" s="112">
        <v>6478200</v>
      </c>
      <c r="O183" s="173">
        <f t="shared" si="20"/>
        <v>0.9959183673469387</v>
      </c>
      <c r="P183" s="108">
        <f>Volume!K183</f>
        <v>66.65</v>
      </c>
      <c r="Q183" s="69">
        <f>Volume!J183</f>
        <v>69.2</v>
      </c>
      <c r="R183" s="237">
        <f t="shared" si="21"/>
        <v>45.01287</v>
      </c>
      <c r="S183" s="103">
        <f t="shared" si="22"/>
        <v>44.829144</v>
      </c>
      <c r="T183" s="109">
        <f t="shared" si="23"/>
        <v>6236300</v>
      </c>
      <c r="U183" s="103">
        <f t="shared" si="24"/>
        <v>4.304635761589404</v>
      </c>
      <c r="V183" s="103">
        <f t="shared" si="25"/>
        <v>43.461406</v>
      </c>
      <c r="W183" s="103">
        <f t="shared" si="26"/>
        <v>1.469808</v>
      </c>
      <c r="X183" s="103">
        <f t="shared" si="27"/>
        <v>0.081656</v>
      </c>
      <c r="Y183" s="103">
        <f t="shared" si="28"/>
        <v>41.56493950000001</v>
      </c>
      <c r="Z183" s="237">
        <f t="shared" si="29"/>
        <v>3.447930499999991</v>
      </c>
      <c r="AA183" s="78"/>
      <c r="AB183" s="77"/>
    </row>
    <row r="184" spans="1:28" s="58" customFormat="1" ht="14.25" customHeight="1">
      <c r="A184" s="193" t="s">
        <v>302</v>
      </c>
      <c r="B184" s="164">
        <v>829400</v>
      </c>
      <c r="C184" s="162">
        <v>-200</v>
      </c>
      <c r="D184" s="170">
        <v>0</v>
      </c>
      <c r="E184" s="164">
        <v>0</v>
      </c>
      <c r="F184" s="112">
        <v>0</v>
      </c>
      <c r="G184" s="170">
        <v>0</v>
      </c>
      <c r="H184" s="164">
        <v>0</v>
      </c>
      <c r="I184" s="112">
        <v>0</v>
      </c>
      <c r="J184" s="170">
        <v>0</v>
      </c>
      <c r="K184" s="164">
        <v>829400</v>
      </c>
      <c r="L184" s="112">
        <v>-200</v>
      </c>
      <c r="M184" s="127">
        <v>0</v>
      </c>
      <c r="N184" s="112">
        <v>829400</v>
      </c>
      <c r="O184" s="173">
        <f t="shared" si="20"/>
        <v>1</v>
      </c>
      <c r="P184" s="108">
        <f>Volume!K184</f>
        <v>805.8</v>
      </c>
      <c r="Q184" s="69">
        <f>Volume!J184</f>
        <v>835.6</v>
      </c>
      <c r="R184" s="237">
        <f t="shared" si="21"/>
        <v>69.304664</v>
      </c>
      <c r="S184" s="103">
        <f t="shared" si="22"/>
        <v>69.304664</v>
      </c>
      <c r="T184" s="109">
        <f t="shared" si="23"/>
        <v>829600</v>
      </c>
      <c r="U184" s="103">
        <f t="shared" si="24"/>
        <v>-0.024108003857280617</v>
      </c>
      <c r="V184" s="103">
        <f t="shared" si="25"/>
        <v>69.304664</v>
      </c>
      <c r="W184" s="103">
        <f t="shared" si="26"/>
        <v>0</v>
      </c>
      <c r="X184" s="103">
        <f t="shared" si="27"/>
        <v>0</v>
      </c>
      <c r="Y184" s="103">
        <f t="shared" si="28"/>
        <v>66.849168</v>
      </c>
      <c r="Z184" s="237">
        <f t="shared" si="29"/>
        <v>2.4554959999999966</v>
      </c>
      <c r="AA184" s="78"/>
      <c r="AB184" s="77"/>
    </row>
    <row r="185" spans="1:28" s="58" customFormat="1" ht="14.25" customHeight="1">
      <c r="A185" s="193" t="s">
        <v>82</v>
      </c>
      <c r="B185" s="164">
        <v>7534800</v>
      </c>
      <c r="C185" s="162">
        <v>195300</v>
      </c>
      <c r="D185" s="170">
        <v>0.03</v>
      </c>
      <c r="E185" s="164">
        <v>14700</v>
      </c>
      <c r="F185" s="112">
        <v>12600</v>
      </c>
      <c r="G185" s="170">
        <v>6</v>
      </c>
      <c r="H185" s="164">
        <v>0</v>
      </c>
      <c r="I185" s="112">
        <v>0</v>
      </c>
      <c r="J185" s="170">
        <v>0</v>
      </c>
      <c r="K185" s="164">
        <v>7549500</v>
      </c>
      <c r="L185" s="112">
        <v>207900</v>
      </c>
      <c r="M185" s="127">
        <v>0.03</v>
      </c>
      <c r="N185" s="112">
        <v>7549500</v>
      </c>
      <c r="O185" s="173">
        <f t="shared" si="20"/>
        <v>1</v>
      </c>
      <c r="P185" s="108">
        <f>Volume!K185</f>
        <v>122.25</v>
      </c>
      <c r="Q185" s="69">
        <f>Volume!J185</f>
        <v>121.45</v>
      </c>
      <c r="R185" s="237">
        <f t="shared" si="21"/>
        <v>91.6886775</v>
      </c>
      <c r="S185" s="103">
        <f t="shared" si="22"/>
        <v>91.6886775</v>
      </c>
      <c r="T185" s="109">
        <f t="shared" si="23"/>
        <v>7341600</v>
      </c>
      <c r="U185" s="103">
        <f t="shared" si="24"/>
        <v>2.831807780320366</v>
      </c>
      <c r="V185" s="103">
        <f t="shared" si="25"/>
        <v>91.510146</v>
      </c>
      <c r="W185" s="103">
        <f t="shared" si="26"/>
        <v>0.1785315</v>
      </c>
      <c r="X185" s="103">
        <f t="shared" si="27"/>
        <v>0</v>
      </c>
      <c r="Y185" s="103">
        <f t="shared" si="28"/>
        <v>89.75106</v>
      </c>
      <c r="Z185" s="237">
        <f t="shared" si="29"/>
        <v>1.9376175000000018</v>
      </c>
      <c r="AA185" s="78"/>
      <c r="AB185" s="77"/>
    </row>
    <row r="186" spans="1:28" s="58" customFormat="1" ht="14.25" customHeight="1">
      <c r="A186" s="193" t="s">
        <v>437</v>
      </c>
      <c r="B186" s="164">
        <v>952000</v>
      </c>
      <c r="C186" s="162">
        <v>136500</v>
      </c>
      <c r="D186" s="170">
        <v>0.17</v>
      </c>
      <c r="E186" s="164">
        <v>0</v>
      </c>
      <c r="F186" s="112">
        <v>0</v>
      </c>
      <c r="G186" s="170">
        <v>0</v>
      </c>
      <c r="H186" s="164">
        <v>0</v>
      </c>
      <c r="I186" s="112">
        <v>0</v>
      </c>
      <c r="J186" s="170">
        <v>0</v>
      </c>
      <c r="K186" s="164">
        <v>952000</v>
      </c>
      <c r="L186" s="112">
        <v>136500</v>
      </c>
      <c r="M186" s="127">
        <v>0.17</v>
      </c>
      <c r="N186" s="112">
        <v>951300</v>
      </c>
      <c r="O186" s="173">
        <f t="shared" si="20"/>
        <v>0.9992647058823529</v>
      </c>
      <c r="P186" s="108">
        <f>Volume!K186</f>
        <v>284.65</v>
      </c>
      <c r="Q186" s="69">
        <f>Volume!J186</f>
        <v>292.8</v>
      </c>
      <c r="R186" s="237">
        <f t="shared" si="21"/>
        <v>27.87456</v>
      </c>
      <c r="S186" s="103">
        <f t="shared" si="22"/>
        <v>27.854064</v>
      </c>
      <c r="T186" s="109">
        <f t="shared" si="23"/>
        <v>815500</v>
      </c>
      <c r="U186" s="103">
        <f t="shared" si="24"/>
        <v>16.738197424892704</v>
      </c>
      <c r="V186" s="103">
        <f t="shared" si="25"/>
        <v>27.87456</v>
      </c>
      <c r="W186" s="103">
        <f t="shared" si="26"/>
        <v>0</v>
      </c>
      <c r="X186" s="103">
        <f t="shared" si="27"/>
        <v>0</v>
      </c>
      <c r="Y186" s="103">
        <f t="shared" si="28"/>
        <v>23.213207499999996</v>
      </c>
      <c r="Z186" s="237">
        <f t="shared" si="29"/>
        <v>4.661352500000003</v>
      </c>
      <c r="AA186" s="78"/>
      <c r="AB186" s="77"/>
    </row>
    <row r="187" spans="1:28" s="58" customFormat="1" ht="14.25" customHeight="1">
      <c r="A187" s="193" t="s">
        <v>438</v>
      </c>
      <c r="B187" s="164">
        <v>3910500</v>
      </c>
      <c r="C187" s="162">
        <v>1077300</v>
      </c>
      <c r="D187" s="170">
        <v>0.38</v>
      </c>
      <c r="E187" s="164">
        <v>79650</v>
      </c>
      <c r="F187" s="112">
        <v>37800</v>
      </c>
      <c r="G187" s="170">
        <v>0.9</v>
      </c>
      <c r="H187" s="164">
        <v>3150</v>
      </c>
      <c r="I187" s="112">
        <v>1350</v>
      </c>
      <c r="J187" s="170">
        <v>0.75</v>
      </c>
      <c r="K187" s="164">
        <v>3993300</v>
      </c>
      <c r="L187" s="112">
        <v>1116450</v>
      </c>
      <c r="M187" s="127">
        <v>0.39</v>
      </c>
      <c r="N187" s="112">
        <v>3980700</v>
      </c>
      <c r="O187" s="173">
        <f t="shared" si="20"/>
        <v>0.9968447148974532</v>
      </c>
      <c r="P187" s="108">
        <f>Volume!K187</f>
        <v>568.65</v>
      </c>
      <c r="Q187" s="69">
        <f>Volume!J187</f>
        <v>569.5</v>
      </c>
      <c r="R187" s="237">
        <f t="shared" si="21"/>
        <v>227.418435</v>
      </c>
      <c r="S187" s="103">
        <f t="shared" si="22"/>
        <v>226.700865</v>
      </c>
      <c r="T187" s="109">
        <f t="shared" si="23"/>
        <v>2876850</v>
      </c>
      <c r="U187" s="103">
        <f t="shared" si="24"/>
        <v>38.80807132801502</v>
      </c>
      <c r="V187" s="103">
        <f t="shared" si="25"/>
        <v>222.702975</v>
      </c>
      <c r="W187" s="103">
        <f t="shared" si="26"/>
        <v>4.5360675</v>
      </c>
      <c r="X187" s="103">
        <f t="shared" si="27"/>
        <v>0.1793925</v>
      </c>
      <c r="Y187" s="103">
        <f t="shared" si="28"/>
        <v>163.59207525</v>
      </c>
      <c r="Z187" s="237">
        <f t="shared" si="29"/>
        <v>63.826359749999995</v>
      </c>
      <c r="AA187" s="78"/>
      <c r="AB187" s="77"/>
    </row>
    <row r="188" spans="1:28" s="58" customFormat="1" ht="14.25" customHeight="1">
      <c r="A188" s="193" t="s">
        <v>153</v>
      </c>
      <c r="B188" s="164">
        <v>690750</v>
      </c>
      <c r="C188" s="162">
        <v>23850</v>
      </c>
      <c r="D188" s="170">
        <v>0.04</v>
      </c>
      <c r="E188" s="164">
        <v>0</v>
      </c>
      <c r="F188" s="112">
        <v>0</v>
      </c>
      <c r="G188" s="170">
        <v>0</v>
      </c>
      <c r="H188" s="164">
        <v>0</v>
      </c>
      <c r="I188" s="112">
        <v>0</v>
      </c>
      <c r="J188" s="170">
        <v>0</v>
      </c>
      <c r="K188" s="164">
        <v>690750</v>
      </c>
      <c r="L188" s="112">
        <v>23850</v>
      </c>
      <c r="M188" s="127">
        <v>0.04</v>
      </c>
      <c r="N188" s="112">
        <v>690750</v>
      </c>
      <c r="O188" s="173">
        <f t="shared" si="20"/>
        <v>1</v>
      </c>
      <c r="P188" s="108">
        <f>Volume!K188</f>
        <v>559.8</v>
      </c>
      <c r="Q188" s="69">
        <f>Volume!J188</f>
        <v>577</v>
      </c>
      <c r="R188" s="237">
        <f t="shared" si="21"/>
        <v>39.856275</v>
      </c>
      <c r="S188" s="103">
        <f t="shared" si="22"/>
        <v>39.856275</v>
      </c>
      <c r="T188" s="109">
        <f t="shared" si="23"/>
        <v>666900</v>
      </c>
      <c r="U188" s="103">
        <f t="shared" si="24"/>
        <v>3.576248313090418</v>
      </c>
      <c r="V188" s="103">
        <f t="shared" si="25"/>
        <v>39.856275</v>
      </c>
      <c r="W188" s="103">
        <f t="shared" si="26"/>
        <v>0</v>
      </c>
      <c r="X188" s="103">
        <f t="shared" si="27"/>
        <v>0</v>
      </c>
      <c r="Y188" s="103">
        <f t="shared" si="28"/>
        <v>37.33306199999999</v>
      </c>
      <c r="Z188" s="237">
        <f t="shared" si="29"/>
        <v>2.5232130000000055</v>
      </c>
      <c r="AA188" s="78"/>
      <c r="AB188" s="77"/>
    </row>
    <row r="189" spans="1:28" s="58" customFormat="1" ht="14.25" customHeight="1">
      <c r="A189" s="193" t="s">
        <v>154</v>
      </c>
      <c r="B189" s="164">
        <v>9315000</v>
      </c>
      <c r="C189" s="162">
        <v>110400</v>
      </c>
      <c r="D189" s="170">
        <v>0.01</v>
      </c>
      <c r="E189" s="164">
        <v>103500</v>
      </c>
      <c r="F189" s="112">
        <v>55200</v>
      </c>
      <c r="G189" s="170">
        <v>1.14</v>
      </c>
      <c r="H189" s="164">
        <v>0</v>
      </c>
      <c r="I189" s="112">
        <v>0</v>
      </c>
      <c r="J189" s="170">
        <v>0</v>
      </c>
      <c r="K189" s="164">
        <v>9418500</v>
      </c>
      <c r="L189" s="112">
        <v>165600</v>
      </c>
      <c r="M189" s="127">
        <v>0.02</v>
      </c>
      <c r="N189" s="112">
        <v>9411600</v>
      </c>
      <c r="O189" s="173">
        <f t="shared" si="20"/>
        <v>0.9992673992673993</v>
      </c>
      <c r="P189" s="108">
        <f>Volume!K189</f>
        <v>46.25</v>
      </c>
      <c r="Q189" s="69">
        <f>Volume!J189</f>
        <v>46.1</v>
      </c>
      <c r="R189" s="237">
        <f t="shared" si="21"/>
        <v>43.419285</v>
      </c>
      <c r="S189" s="103">
        <f t="shared" si="22"/>
        <v>43.387476</v>
      </c>
      <c r="T189" s="109">
        <f t="shared" si="23"/>
        <v>9252900</v>
      </c>
      <c r="U189" s="103">
        <f t="shared" si="24"/>
        <v>1.7897091722595078</v>
      </c>
      <c r="V189" s="103">
        <f t="shared" si="25"/>
        <v>42.94215</v>
      </c>
      <c r="W189" s="103">
        <f t="shared" si="26"/>
        <v>0.477135</v>
      </c>
      <c r="X189" s="103">
        <f t="shared" si="27"/>
        <v>0</v>
      </c>
      <c r="Y189" s="103">
        <f t="shared" si="28"/>
        <v>42.7946625</v>
      </c>
      <c r="Z189" s="237">
        <f t="shared" si="29"/>
        <v>0.624622500000001</v>
      </c>
      <c r="AA189" s="78"/>
      <c r="AB189" s="77"/>
    </row>
    <row r="190" spans="1:28" s="58" customFormat="1" ht="14.25" customHeight="1">
      <c r="A190" s="193" t="s">
        <v>303</v>
      </c>
      <c r="B190" s="164">
        <v>5158800</v>
      </c>
      <c r="C190" s="162">
        <v>-169200</v>
      </c>
      <c r="D190" s="170">
        <v>-0.03</v>
      </c>
      <c r="E190" s="164">
        <v>46800</v>
      </c>
      <c r="F190" s="112">
        <v>32400</v>
      </c>
      <c r="G190" s="170">
        <v>2.25</v>
      </c>
      <c r="H190" s="164">
        <v>0</v>
      </c>
      <c r="I190" s="112">
        <v>0</v>
      </c>
      <c r="J190" s="170">
        <v>0</v>
      </c>
      <c r="K190" s="164">
        <v>5205600</v>
      </c>
      <c r="L190" s="112">
        <v>-136800</v>
      </c>
      <c r="M190" s="127">
        <v>-0.03</v>
      </c>
      <c r="N190" s="112">
        <v>5202000</v>
      </c>
      <c r="O190" s="173">
        <f t="shared" si="20"/>
        <v>0.9993084370677732</v>
      </c>
      <c r="P190" s="108">
        <f>Volume!K190</f>
        <v>96.85</v>
      </c>
      <c r="Q190" s="69">
        <f>Volume!J190</f>
        <v>98</v>
      </c>
      <c r="R190" s="237">
        <f t="shared" si="21"/>
        <v>51.01488</v>
      </c>
      <c r="S190" s="103">
        <f t="shared" si="22"/>
        <v>50.9796</v>
      </c>
      <c r="T190" s="109">
        <f t="shared" si="23"/>
        <v>5342400</v>
      </c>
      <c r="U190" s="103">
        <f t="shared" si="24"/>
        <v>-2.560646900269542</v>
      </c>
      <c r="V190" s="103">
        <f t="shared" si="25"/>
        <v>50.55624</v>
      </c>
      <c r="W190" s="103">
        <f t="shared" si="26"/>
        <v>0.45864</v>
      </c>
      <c r="X190" s="103">
        <f t="shared" si="27"/>
        <v>0</v>
      </c>
      <c r="Y190" s="103">
        <f t="shared" si="28"/>
        <v>51.74114399999999</v>
      </c>
      <c r="Z190" s="237">
        <f t="shared" si="29"/>
        <v>-0.7262639999999934</v>
      </c>
      <c r="AA190" s="78"/>
      <c r="AB190" s="77"/>
    </row>
    <row r="191" spans="1:28" s="58" customFormat="1" ht="14.25" customHeight="1">
      <c r="A191" s="193" t="s">
        <v>155</v>
      </c>
      <c r="B191" s="164">
        <v>1265775</v>
      </c>
      <c r="C191" s="162">
        <v>68250</v>
      </c>
      <c r="D191" s="170">
        <v>0.06</v>
      </c>
      <c r="E191" s="164">
        <v>4200</v>
      </c>
      <c r="F191" s="112">
        <v>1575</v>
      </c>
      <c r="G191" s="170">
        <v>0.6</v>
      </c>
      <c r="H191" s="164">
        <v>1575</v>
      </c>
      <c r="I191" s="112">
        <v>0</v>
      </c>
      <c r="J191" s="170">
        <v>0</v>
      </c>
      <c r="K191" s="164">
        <v>1271550</v>
      </c>
      <c r="L191" s="112">
        <v>69825</v>
      </c>
      <c r="M191" s="127">
        <v>0.06</v>
      </c>
      <c r="N191" s="112">
        <v>1271550</v>
      </c>
      <c r="O191" s="173">
        <f t="shared" si="20"/>
        <v>1</v>
      </c>
      <c r="P191" s="108">
        <f>Volume!K191</f>
        <v>446.35</v>
      </c>
      <c r="Q191" s="69">
        <f>Volume!J191</f>
        <v>458.55</v>
      </c>
      <c r="R191" s="237">
        <f t="shared" si="21"/>
        <v>58.30692525</v>
      </c>
      <c r="S191" s="103">
        <f t="shared" si="22"/>
        <v>58.30692525</v>
      </c>
      <c r="T191" s="109">
        <f t="shared" si="23"/>
        <v>1201725</v>
      </c>
      <c r="U191" s="103">
        <f t="shared" si="24"/>
        <v>5.81039755351682</v>
      </c>
      <c r="V191" s="103">
        <f t="shared" si="25"/>
        <v>58.042112625</v>
      </c>
      <c r="W191" s="103">
        <f t="shared" si="26"/>
        <v>0.192591</v>
      </c>
      <c r="X191" s="103">
        <f t="shared" si="27"/>
        <v>0.072221625</v>
      </c>
      <c r="Y191" s="103">
        <f t="shared" si="28"/>
        <v>53.638995375</v>
      </c>
      <c r="Z191" s="237">
        <f t="shared" si="29"/>
        <v>4.667929874999999</v>
      </c>
      <c r="AA191" s="78"/>
      <c r="AB191" s="77"/>
    </row>
    <row r="192" spans="1:28" s="58" customFormat="1" ht="14.25" customHeight="1">
      <c r="A192" s="193" t="s">
        <v>38</v>
      </c>
      <c r="B192" s="164">
        <v>4888200</v>
      </c>
      <c r="C192" s="162">
        <v>529200</v>
      </c>
      <c r="D192" s="170">
        <v>0.12</v>
      </c>
      <c r="E192" s="164">
        <v>16800</v>
      </c>
      <c r="F192" s="112">
        <v>7200</v>
      </c>
      <c r="G192" s="170">
        <v>0.75</v>
      </c>
      <c r="H192" s="164">
        <v>0</v>
      </c>
      <c r="I192" s="112">
        <v>0</v>
      </c>
      <c r="J192" s="170">
        <v>0</v>
      </c>
      <c r="K192" s="164">
        <v>4905000</v>
      </c>
      <c r="L192" s="112">
        <v>536400</v>
      </c>
      <c r="M192" s="127">
        <v>0.12</v>
      </c>
      <c r="N192" s="112">
        <v>4898400</v>
      </c>
      <c r="O192" s="173">
        <f t="shared" si="20"/>
        <v>0.9986544342507645</v>
      </c>
      <c r="P192" s="108">
        <f>Volume!K192</f>
        <v>536.55</v>
      </c>
      <c r="Q192" s="69">
        <f>Volume!J192</f>
        <v>544.25</v>
      </c>
      <c r="R192" s="237">
        <f t="shared" si="21"/>
        <v>266.954625</v>
      </c>
      <c r="S192" s="103">
        <f t="shared" si="22"/>
        <v>266.59542</v>
      </c>
      <c r="T192" s="109">
        <f t="shared" si="23"/>
        <v>4368600</v>
      </c>
      <c r="U192" s="103">
        <f t="shared" si="24"/>
        <v>12.278533168520807</v>
      </c>
      <c r="V192" s="103">
        <f t="shared" si="25"/>
        <v>266.040285</v>
      </c>
      <c r="W192" s="103">
        <f t="shared" si="26"/>
        <v>0.91434</v>
      </c>
      <c r="X192" s="103">
        <f t="shared" si="27"/>
        <v>0</v>
      </c>
      <c r="Y192" s="103">
        <f t="shared" si="28"/>
        <v>234.397233</v>
      </c>
      <c r="Z192" s="237">
        <f t="shared" si="29"/>
        <v>32.55739200000002</v>
      </c>
      <c r="AA192" s="78"/>
      <c r="AB192" s="77"/>
    </row>
    <row r="193" spans="1:28" s="58" customFormat="1" ht="14.25" customHeight="1">
      <c r="A193" s="193" t="s">
        <v>156</v>
      </c>
      <c r="B193" s="164">
        <v>687600</v>
      </c>
      <c r="C193" s="162">
        <v>129000</v>
      </c>
      <c r="D193" s="170">
        <v>0.23</v>
      </c>
      <c r="E193" s="164">
        <v>0</v>
      </c>
      <c r="F193" s="112">
        <v>0</v>
      </c>
      <c r="G193" s="170">
        <v>0</v>
      </c>
      <c r="H193" s="164">
        <v>0</v>
      </c>
      <c r="I193" s="112">
        <v>0</v>
      </c>
      <c r="J193" s="170">
        <v>0</v>
      </c>
      <c r="K193" s="164">
        <v>687600</v>
      </c>
      <c r="L193" s="112">
        <v>129000</v>
      </c>
      <c r="M193" s="127">
        <v>0.23</v>
      </c>
      <c r="N193" s="112">
        <v>687600</v>
      </c>
      <c r="O193" s="173">
        <f t="shared" si="20"/>
        <v>1</v>
      </c>
      <c r="P193" s="108">
        <f>Volume!K193</f>
        <v>420.9</v>
      </c>
      <c r="Q193" s="69">
        <f>Volume!J193</f>
        <v>425.3</v>
      </c>
      <c r="R193" s="237">
        <f t="shared" si="21"/>
        <v>29.243628</v>
      </c>
      <c r="S193" s="103">
        <f t="shared" si="22"/>
        <v>29.243628</v>
      </c>
      <c r="T193" s="109">
        <f t="shared" si="23"/>
        <v>558600</v>
      </c>
      <c r="U193" s="103">
        <f t="shared" si="24"/>
        <v>23.09344790547798</v>
      </c>
      <c r="V193" s="103">
        <f t="shared" si="25"/>
        <v>29.243628</v>
      </c>
      <c r="W193" s="103">
        <f t="shared" si="26"/>
        <v>0</v>
      </c>
      <c r="X193" s="103">
        <f t="shared" si="27"/>
        <v>0</v>
      </c>
      <c r="Y193" s="103">
        <f t="shared" si="28"/>
        <v>23.511474</v>
      </c>
      <c r="Z193" s="237">
        <f t="shared" si="29"/>
        <v>5.732154000000001</v>
      </c>
      <c r="AA193" s="78"/>
      <c r="AB193" s="77"/>
    </row>
    <row r="194" spans="1:28" s="58" customFormat="1" ht="14.25" customHeight="1">
      <c r="A194" s="193" t="s">
        <v>395</v>
      </c>
      <c r="B194" s="164">
        <v>2022300</v>
      </c>
      <c r="C194" s="162">
        <v>45500</v>
      </c>
      <c r="D194" s="170">
        <v>0.02</v>
      </c>
      <c r="E194" s="164">
        <v>2800</v>
      </c>
      <c r="F194" s="112">
        <v>1400</v>
      </c>
      <c r="G194" s="170">
        <v>1</v>
      </c>
      <c r="H194" s="164">
        <v>0</v>
      </c>
      <c r="I194" s="112">
        <v>0</v>
      </c>
      <c r="J194" s="170">
        <v>0</v>
      </c>
      <c r="K194" s="164">
        <v>2025100</v>
      </c>
      <c r="L194" s="112">
        <v>46900</v>
      </c>
      <c r="M194" s="127">
        <v>0.02</v>
      </c>
      <c r="N194" s="112">
        <v>2022300</v>
      </c>
      <c r="O194" s="173">
        <f t="shared" si="20"/>
        <v>0.9986173522295195</v>
      </c>
      <c r="P194" s="108">
        <f>Volume!K194</f>
        <v>298.05</v>
      </c>
      <c r="Q194" s="69">
        <f>Volume!J194</f>
        <v>307.4</v>
      </c>
      <c r="R194" s="237">
        <f t="shared" si="21"/>
        <v>62.251574</v>
      </c>
      <c r="S194" s="103">
        <f t="shared" si="22"/>
        <v>62.165502</v>
      </c>
      <c r="T194" s="109">
        <f t="shared" si="23"/>
        <v>1978200</v>
      </c>
      <c r="U194" s="103">
        <f t="shared" si="24"/>
        <v>2.3708421797593773</v>
      </c>
      <c r="V194" s="103">
        <f t="shared" si="25"/>
        <v>62.165502</v>
      </c>
      <c r="W194" s="103">
        <f t="shared" si="26"/>
        <v>0.08607199999999998</v>
      </c>
      <c r="X194" s="103">
        <f t="shared" si="27"/>
        <v>0</v>
      </c>
      <c r="Y194" s="103">
        <f t="shared" si="28"/>
        <v>58.960251</v>
      </c>
      <c r="Z194" s="237">
        <f t="shared" si="29"/>
        <v>3.2913229999999984</v>
      </c>
      <c r="AA194" s="78"/>
      <c r="AB194" s="77"/>
    </row>
    <row r="195" spans="1:27" s="2" customFormat="1" ht="15" customHeight="1" hidden="1" thickBot="1">
      <c r="A195" s="72"/>
      <c r="B195" s="162">
        <f>SUM(B4:B194)</f>
        <v>1236701073</v>
      </c>
      <c r="C195" s="162">
        <f>SUM(C4:C194)</f>
        <v>58478200</v>
      </c>
      <c r="D195" s="335">
        <f>C195/B195</f>
        <v>0.047285638604762495</v>
      </c>
      <c r="E195" s="162">
        <f>SUM(E4:E194)</f>
        <v>74522363</v>
      </c>
      <c r="F195" s="162">
        <f>SUM(F4:F194)</f>
        <v>29546956</v>
      </c>
      <c r="G195" s="335">
        <f>F195/E195</f>
        <v>0.3964844217298907</v>
      </c>
      <c r="H195" s="162">
        <f>SUM(H4:H194)</f>
        <v>23322035</v>
      </c>
      <c r="I195" s="162">
        <f>SUM(I4:I194)</f>
        <v>6069951</v>
      </c>
      <c r="J195" s="335">
        <f>I195/H195</f>
        <v>0.26026678203681625</v>
      </c>
      <c r="K195" s="162">
        <f>SUM(K4:K194)</f>
        <v>1334545471</v>
      </c>
      <c r="L195" s="162">
        <f>SUM(L4:L194)</f>
        <v>94095107</v>
      </c>
      <c r="M195" s="335">
        <f>L195/K195</f>
        <v>0.07050723189633454</v>
      </c>
      <c r="N195" s="112">
        <f>SUM(N4:N194)</f>
        <v>1325216552</v>
      </c>
      <c r="O195" s="346"/>
      <c r="P195" s="169"/>
      <c r="Q195" s="14"/>
      <c r="R195" s="238">
        <f>SUM(R4:R194)</f>
        <v>52037.015143670025</v>
      </c>
      <c r="S195" s="103">
        <f>SUM(S4:S194)</f>
        <v>50727.351623395014</v>
      </c>
      <c r="T195" s="109">
        <f>SUM(T4:T194)</f>
        <v>1240450364</v>
      </c>
      <c r="U195" s="285"/>
      <c r="V195" s="103">
        <f>SUM(V4:V194)</f>
        <v>41421.81542751001</v>
      </c>
      <c r="W195" s="103">
        <f>SUM(W4:W194)</f>
        <v>4536.647562200002</v>
      </c>
      <c r="X195" s="103">
        <f>SUM(X4:X194)</f>
        <v>6078.552153959993</v>
      </c>
      <c r="Y195" s="103">
        <f>SUM(Y4:Y194)</f>
        <v>48663.81208983498</v>
      </c>
      <c r="Z195" s="103">
        <f>SUM(Z4:Z194)</f>
        <v>3373.2030538349986</v>
      </c>
      <c r="AA195" s="75"/>
    </row>
    <row r="196" spans="2:27" s="2" customFormat="1" ht="15" customHeight="1" hidden="1">
      <c r="B196" s="5"/>
      <c r="C196" s="5"/>
      <c r="D196" s="127"/>
      <c r="E196" s="1">
        <f>H195/E195</f>
        <v>0.31295350900239166</v>
      </c>
      <c r="F196" s="5"/>
      <c r="G196" s="62"/>
      <c r="H196" s="5"/>
      <c r="I196" s="5"/>
      <c r="J196" s="62"/>
      <c r="K196" s="5"/>
      <c r="L196" s="5"/>
      <c r="M196" s="62"/>
      <c r="N196" s="112"/>
      <c r="O196" s="3"/>
      <c r="P196" s="108"/>
      <c r="Q196" s="69"/>
      <c r="R196" s="103"/>
      <c r="S196" s="103"/>
      <c r="T196" s="109"/>
      <c r="U196" s="103"/>
      <c r="V196" s="103"/>
      <c r="W196" s="103"/>
      <c r="X196" s="103"/>
      <c r="Y196" s="103"/>
      <c r="Z196" s="103"/>
      <c r="AA196" s="75"/>
    </row>
    <row r="197" spans="2:27" s="2" customFormat="1" ht="15" customHeight="1">
      <c r="B197" s="5"/>
      <c r="C197" s="5"/>
      <c r="D197" s="127"/>
      <c r="E197" s="1"/>
      <c r="F197" s="5"/>
      <c r="G197" s="62"/>
      <c r="H197" s="5"/>
      <c r="I197" s="5"/>
      <c r="J197" s="62"/>
      <c r="K197" s="5"/>
      <c r="L197" s="5"/>
      <c r="M197" s="62"/>
      <c r="N197" s="112"/>
      <c r="O197" s="107"/>
      <c r="P197" s="108"/>
      <c r="Q197" s="69"/>
      <c r="R197" s="103"/>
      <c r="S197" s="103"/>
      <c r="T197" s="109"/>
      <c r="U197" s="103"/>
      <c r="V197" s="103"/>
      <c r="W197" s="103"/>
      <c r="X197" s="103"/>
      <c r="Y197" s="103"/>
      <c r="Z197" s="103"/>
      <c r="AA197" s="1"/>
    </row>
    <row r="198" spans="1:25" ht="14.25">
      <c r="A198" s="2"/>
      <c r="B198" s="5"/>
      <c r="C198" s="5"/>
      <c r="D198" s="127"/>
      <c r="E198" s="5"/>
      <c r="F198" s="5"/>
      <c r="G198" s="62"/>
      <c r="H198" s="5"/>
      <c r="I198" s="5"/>
      <c r="J198" s="62"/>
      <c r="K198" s="5"/>
      <c r="L198" s="5"/>
      <c r="M198" s="62"/>
      <c r="N198" s="112"/>
      <c r="O198" s="107"/>
      <c r="P198" s="2"/>
      <c r="Q198" s="2"/>
      <c r="R198" s="1"/>
      <c r="S198" s="1"/>
      <c r="T198" s="79"/>
      <c r="U198" s="2"/>
      <c r="V198" s="2"/>
      <c r="W198" s="2"/>
      <c r="X198" s="2"/>
      <c r="Y198" s="2"/>
    </row>
    <row r="199" spans="1:14" ht="13.5" thickBot="1">
      <c r="A199" s="63" t="s">
        <v>109</v>
      </c>
      <c r="B199" s="121"/>
      <c r="C199" s="124"/>
      <c r="D199" s="128"/>
      <c r="F199" s="119"/>
      <c r="N199" s="112"/>
    </row>
    <row r="200" spans="1:14" ht="13.5" thickBot="1">
      <c r="A200" s="199" t="s">
        <v>108</v>
      </c>
      <c r="B200" s="340" t="s">
        <v>106</v>
      </c>
      <c r="C200" s="341" t="s">
        <v>70</v>
      </c>
      <c r="D200" s="342" t="s">
        <v>107</v>
      </c>
      <c r="F200" s="125"/>
      <c r="G200" s="62"/>
      <c r="H200" s="5"/>
      <c r="N200" s="112"/>
    </row>
    <row r="201" spans="1:14" ht="12.75">
      <c r="A201" s="336" t="s">
        <v>10</v>
      </c>
      <c r="B201" s="343">
        <f>B195/10000000</f>
        <v>123.6701073</v>
      </c>
      <c r="C201" s="344">
        <f>C195/10000000</f>
        <v>5.84782</v>
      </c>
      <c r="D201" s="345">
        <f>D195</f>
        <v>0.047285638604762495</v>
      </c>
      <c r="F201" s="125"/>
      <c r="H201" s="5"/>
      <c r="N201" s="112"/>
    </row>
    <row r="202" spans="1:14" ht="12.75">
      <c r="A202" s="337" t="s">
        <v>87</v>
      </c>
      <c r="B202" s="196">
        <f>E195/10000000</f>
        <v>7.4522363</v>
      </c>
      <c r="C202" s="195">
        <f>F195/10000000</f>
        <v>2.9546956</v>
      </c>
      <c r="D202" s="256">
        <f>G195</f>
        <v>0.3964844217298907</v>
      </c>
      <c r="F202" s="125"/>
      <c r="G202" s="62"/>
      <c r="N202" s="112"/>
    </row>
    <row r="203" spans="1:14" ht="12.75">
      <c r="A203" s="338" t="s">
        <v>85</v>
      </c>
      <c r="B203" s="196">
        <f>H195/10000000</f>
        <v>2.3322035</v>
      </c>
      <c r="C203" s="195">
        <f>I195/10000000</f>
        <v>0.6069951</v>
      </c>
      <c r="D203" s="256">
        <f>J195</f>
        <v>0.26026678203681625</v>
      </c>
      <c r="F203" s="125"/>
      <c r="N203" s="112"/>
    </row>
    <row r="204" spans="1:14" ht="13.5" thickBot="1">
      <c r="A204" s="339" t="s">
        <v>86</v>
      </c>
      <c r="B204" s="197">
        <f>K195/10000000</f>
        <v>133.4545471</v>
      </c>
      <c r="C204" s="198">
        <f>L195/10000000</f>
        <v>9.4095107</v>
      </c>
      <c r="D204" s="257">
        <f>M195</f>
        <v>0.07050723189633454</v>
      </c>
      <c r="F204" s="126"/>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spans="2:14" ht="12.75">
      <c r="B238" s="369"/>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7"/>
  <sheetViews>
    <sheetView workbookViewId="0" topLeftCell="A1">
      <pane xSplit="1" ySplit="3" topLeftCell="H4" activePane="bottomRight" state="frozen"/>
      <selection pane="topLeft" activeCell="F4" sqref="F4"/>
      <selection pane="topRight" activeCell="F4" sqref="F4"/>
      <selection pane="bottomLeft" activeCell="F4" sqref="F4"/>
      <selection pane="bottomRight" activeCell="N1" sqref="N1:P16384"/>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2403</v>
      </c>
      <c r="C4" s="315">
        <v>-0.13</v>
      </c>
      <c r="D4" s="314">
        <v>0</v>
      </c>
      <c r="E4" s="315">
        <v>0</v>
      </c>
      <c r="F4" s="314">
        <v>0</v>
      </c>
      <c r="G4" s="315">
        <v>0</v>
      </c>
      <c r="H4" s="314">
        <v>2403</v>
      </c>
      <c r="I4" s="317">
        <v>-0.13</v>
      </c>
      <c r="J4" s="263">
        <v>6404.8</v>
      </c>
      <c r="K4" s="258">
        <v>6324.5</v>
      </c>
      <c r="L4" s="304">
        <f>J4-K4</f>
        <v>80.30000000000018</v>
      </c>
      <c r="M4" s="305">
        <f>L4/K4*100</f>
        <v>1.2696655862123516</v>
      </c>
      <c r="N4" s="78">
        <f>Margins!B4</f>
        <v>50</v>
      </c>
      <c r="O4" s="25">
        <f>D4*N4</f>
        <v>0</v>
      </c>
      <c r="P4" s="25">
        <f>F4*N4</f>
        <v>0</v>
      </c>
    </row>
    <row r="5" spans="1:16" ht="13.5">
      <c r="A5" s="193" t="s">
        <v>499</v>
      </c>
      <c r="B5" s="172">
        <v>4401</v>
      </c>
      <c r="C5" s="302">
        <v>0</v>
      </c>
      <c r="D5" s="172">
        <v>0</v>
      </c>
      <c r="E5" s="302">
        <v>0</v>
      </c>
      <c r="F5" s="172">
        <v>0</v>
      </c>
      <c r="G5" s="302">
        <v>0</v>
      </c>
      <c r="H5" s="172">
        <v>4401</v>
      </c>
      <c r="I5" s="303">
        <v>0</v>
      </c>
      <c r="J5" s="264">
        <v>4189.8</v>
      </c>
      <c r="K5" s="69">
        <v>4180.95</v>
      </c>
      <c r="L5" s="135">
        <f>J5-K5</f>
        <v>8.850000000000364</v>
      </c>
      <c r="M5" s="306">
        <f>L5/K5*100</f>
        <v>0.21167438022459883</v>
      </c>
      <c r="N5" s="78">
        <f>Margins!B5</f>
        <v>50</v>
      </c>
      <c r="O5" s="25">
        <f>D5*N5</f>
        <v>0</v>
      </c>
      <c r="P5" s="25">
        <f>F5*N5</f>
        <v>0</v>
      </c>
    </row>
    <row r="6" spans="1:18" ht="13.5">
      <c r="A6" s="193" t="s">
        <v>74</v>
      </c>
      <c r="B6" s="172">
        <v>1054</v>
      </c>
      <c r="C6" s="302">
        <v>-0.22</v>
      </c>
      <c r="D6" s="172">
        <v>0</v>
      </c>
      <c r="E6" s="302">
        <v>0</v>
      </c>
      <c r="F6" s="172">
        <v>0</v>
      </c>
      <c r="G6" s="302">
        <v>0</v>
      </c>
      <c r="H6" s="172">
        <v>1054</v>
      </c>
      <c r="I6" s="303">
        <v>-0.22</v>
      </c>
      <c r="J6" s="264">
        <v>5269.95</v>
      </c>
      <c r="K6" s="69">
        <v>5218.35</v>
      </c>
      <c r="L6" s="135">
        <f>J6-K6</f>
        <v>51.599999999999454</v>
      </c>
      <c r="M6" s="306">
        <f>L6/K6*100</f>
        <v>0.9888183046365125</v>
      </c>
      <c r="N6" s="78">
        <f>Margins!B6</f>
        <v>50</v>
      </c>
      <c r="O6" s="25">
        <f>D6*N6</f>
        <v>0</v>
      </c>
      <c r="P6" s="25">
        <f>F6*N6</f>
        <v>0</v>
      </c>
      <c r="R6" s="25"/>
    </row>
    <row r="7" spans="1:18" ht="14.25" thickBot="1">
      <c r="A7" s="193" t="s">
        <v>500</v>
      </c>
      <c r="B7" s="172">
        <v>6762</v>
      </c>
      <c r="C7" s="302">
        <v>0</v>
      </c>
      <c r="D7" s="172">
        <v>305</v>
      </c>
      <c r="E7" s="302">
        <v>0</v>
      </c>
      <c r="F7" s="172">
        <v>3</v>
      </c>
      <c r="G7" s="302">
        <v>0</v>
      </c>
      <c r="H7" s="172">
        <v>7070</v>
      </c>
      <c r="I7" s="303">
        <v>0</v>
      </c>
      <c r="J7" s="264">
        <v>8133.55</v>
      </c>
      <c r="K7" s="69">
        <v>8022.55</v>
      </c>
      <c r="L7" s="135">
        <f>J7-K7</f>
        <v>111</v>
      </c>
      <c r="M7" s="306">
        <f>L7/K7*100</f>
        <v>1.3835999775632437</v>
      </c>
      <c r="N7" s="78">
        <f>Margins!B7</f>
        <v>25</v>
      </c>
      <c r="O7" s="25">
        <f>D7*N7</f>
        <v>7625</v>
      </c>
      <c r="P7" s="25">
        <f>F7*N7</f>
        <v>75</v>
      </c>
      <c r="R7" s="25"/>
    </row>
    <row r="8" spans="1:16" ht="13.5">
      <c r="A8" s="322" t="s">
        <v>9</v>
      </c>
      <c r="B8" s="172">
        <v>292596</v>
      </c>
      <c r="C8" s="302">
        <v>-0.12</v>
      </c>
      <c r="D8" s="172">
        <v>64377</v>
      </c>
      <c r="E8" s="302">
        <v>0.07</v>
      </c>
      <c r="F8" s="172">
        <v>74137</v>
      </c>
      <c r="G8" s="302">
        <v>0.06</v>
      </c>
      <c r="H8" s="172">
        <v>431110</v>
      </c>
      <c r="I8" s="303">
        <v>-0.07</v>
      </c>
      <c r="J8" s="263">
        <v>4297.05</v>
      </c>
      <c r="K8" s="69">
        <v>4295.8</v>
      </c>
      <c r="L8" s="135">
        <f aca="true" t="shared" si="0" ref="L8:L70">J8-K8</f>
        <v>1.25</v>
      </c>
      <c r="M8" s="306">
        <f aca="true" t="shared" si="1" ref="M8:M70">L8/K8*100</f>
        <v>0.029098188928721076</v>
      </c>
      <c r="N8" s="78">
        <f>Margins!B8</f>
        <v>50</v>
      </c>
      <c r="O8" s="25">
        <f aca="true" t="shared" si="2" ref="O8:O70">D8*N8</f>
        <v>3218850</v>
      </c>
      <c r="P8" s="25">
        <f aca="true" t="shared" si="3" ref="P8:P70">F8*N8</f>
        <v>3706850</v>
      </c>
    </row>
    <row r="9" spans="1:16" ht="13.5">
      <c r="A9" s="193" t="s">
        <v>279</v>
      </c>
      <c r="B9" s="172">
        <v>1540</v>
      </c>
      <c r="C9" s="302">
        <v>-0.31</v>
      </c>
      <c r="D9" s="172">
        <v>2</v>
      </c>
      <c r="E9" s="302">
        <v>-0.33</v>
      </c>
      <c r="F9" s="172">
        <v>0</v>
      </c>
      <c r="G9" s="302">
        <v>0</v>
      </c>
      <c r="H9" s="172">
        <v>1542</v>
      </c>
      <c r="I9" s="303">
        <v>-0.31</v>
      </c>
      <c r="J9" s="264">
        <v>2661.45</v>
      </c>
      <c r="K9" s="69">
        <v>2521.35</v>
      </c>
      <c r="L9" s="135">
        <f t="shared" si="0"/>
        <v>140.0999999999999</v>
      </c>
      <c r="M9" s="306">
        <f t="shared" si="1"/>
        <v>5.55654708786959</v>
      </c>
      <c r="N9" s="78">
        <f>Margins!B9</f>
        <v>200</v>
      </c>
      <c r="O9" s="25">
        <f t="shared" si="2"/>
        <v>400</v>
      </c>
      <c r="P9" s="25">
        <f t="shared" si="3"/>
        <v>0</v>
      </c>
    </row>
    <row r="10" spans="1:18" ht="13.5">
      <c r="A10" s="193" t="s">
        <v>134</v>
      </c>
      <c r="B10" s="172">
        <v>3752</v>
      </c>
      <c r="C10" s="302">
        <v>0.92</v>
      </c>
      <c r="D10" s="172">
        <v>1</v>
      </c>
      <c r="E10" s="302">
        <v>0</v>
      </c>
      <c r="F10" s="172">
        <v>0</v>
      </c>
      <c r="G10" s="302">
        <v>0</v>
      </c>
      <c r="H10" s="172">
        <v>3753</v>
      </c>
      <c r="I10" s="303">
        <v>0.92</v>
      </c>
      <c r="J10" s="264">
        <v>4698.35</v>
      </c>
      <c r="K10" s="69">
        <v>4513.05</v>
      </c>
      <c r="L10" s="135">
        <f t="shared" si="0"/>
        <v>185.30000000000018</v>
      </c>
      <c r="M10" s="306">
        <f t="shared" si="1"/>
        <v>4.105870752595255</v>
      </c>
      <c r="N10" s="78">
        <f>Margins!B10</f>
        <v>100</v>
      </c>
      <c r="O10" s="25">
        <f t="shared" si="2"/>
        <v>100</v>
      </c>
      <c r="P10" s="25">
        <f t="shared" si="3"/>
        <v>0</v>
      </c>
      <c r="R10" s="307"/>
    </row>
    <row r="11" spans="1:18" ht="13.5">
      <c r="A11" s="193" t="s">
        <v>408</v>
      </c>
      <c r="B11" s="172">
        <v>660</v>
      </c>
      <c r="C11" s="302">
        <v>-0.28</v>
      </c>
      <c r="D11" s="172">
        <v>0</v>
      </c>
      <c r="E11" s="302">
        <v>0</v>
      </c>
      <c r="F11" s="172">
        <v>0</v>
      </c>
      <c r="G11" s="302">
        <v>0</v>
      </c>
      <c r="H11" s="172">
        <v>660</v>
      </c>
      <c r="I11" s="303">
        <v>-0.28</v>
      </c>
      <c r="J11" s="264">
        <v>1370</v>
      </c>
      <c r="K11" s="69">
        <v>1364.85</v>
      </c>
      <c r="L11" s="135">
        <f t="shared" si="0"/>
        <v>5.150000000000091</v>
      </c>
      <c r="M11" s="306">
        <f t="shared" si="1"/>
        <v>0.3773308422171001</v>
      </c>
      <c r="N11" s="78">
        <f>Margins!B11</f>
        <v>200</v>
      </c>
      <c r="O11" s="25">
        <f t="shared" si="2"/>
        <v>0</v>
      </c>
      <c r="P11" s="25">
        <f t="shared" si="3"/>
        <v>0</v>
      </c>
      <c r="R11" s="307"/>
    </row>
    <row r="12" spans="1:18" ht="13.5">
      <c r="A12" s="193" t="s">
        <v>0</v>
      </c>
      <c r="B12" s="172">
        <v>1525</v>
      </c>
      <c r="C12" s="302">
        <v>-0.44</v>
      </c>
      <c r="D12" s="172">
        <v>14</v>
      </c>
      <c r="E12" s="302">
        <v>0.27</v>
      </c>
      <c r="F12" s="172">
        <v>0</v>
      </c>
      <c r="G12" s="302">
        <v>0</v>
      </c>
      <c r="H12" s="172">
        <v>1539</v>
      </c>
      <c r="I12" s="303">
        <v>-0.44</v>
      </c>
      <c r="J12" s="264">
        <v>852.35</v>
      </c>
      <c r="K12" s="69">
        <v>860.35</v>
      </c>
      <c r="L12" s="135">
        <f t="shared" si="0"/>
        <v>-8</v>
      </c>
      <c r="M12" s="306">
        <f t="shared" si="1"/>
        <v>-0.9298541291334922</v>
      </c>
      <c r="N12" s="78">
        <f>Margins!B12</f>
        <v>375</v>
      </c>
      <c r="O12" s="25">
        <f t="shared" si="2"/>
        <v>5250</v>
      </c>
      <c r="P12" s="25">
        <f t="shared" si="3"/>
        <v>0</v>
      </c>
      <c r="R12" s="307"/>
    </row>
    <row r="13" spans="1:18" ht="13.5">
      <c r="A13" s="193" t="s">
        <v>409</v>
      </c>
      <c r="B13" s="172">
        <v>976</v>
      </c>
      <c r="C13" s="302">
        <v>-0.35</v>
      </c>
      <c r="D13" s="172">
        <v>0</v>
      </c>
      <c r="E13" s="302">
        <v>-1</v>
      </c>
      <c r="F13" s="172">
        <v>0</v>
      </c>
      <c r="G13" s="302">
        <v>0</v>
      </c>
      <c r="H13" s="172">
        <v>976</v>
      </c>
      <c r="I13" s="303">
        <v>-0.35</v>
      </c>
      <c r="J13" s="264">
        <v>526.35</v>
      </c>
      <c r="K13" s="69">
        <v>525.05</v>
      </c>
      <c r="L13" s="135">
        <f t="shared" si="0"/>
        <v>1.3000000000000682</v>
      </c>
      <c r="M13" s="306">
        <f t="shared" si="1"/>
        <v>0.2475954670983846</v>
      </c>
      <c r="N13" s="78">
        <f>Margins!B13</f>
        <v>450</v>
      </c>
      <c r="O13" s="25">
        <f t="shared" si="2"/>
        <v>0</v>
      </c>
      <c r="P13" s="25">
        <f t="shared" si="3"/>
        <v>0</v>
      </c>
      <c r="R13" s="307"/>
    </row>
    <row r="14" spans="1:18" ht="13.5">
      <c r="A14" s="193" t="s">
        <v>410</v>
      </c>
      <c r="B14" s="172">
        <v>664</v>
      </c>
      <c r="C14" s="302">
        <v>-0.16</v>
      </c>
      <c r="D14" s="172">
        <v>0</v>
      </c>
      <c r="E14" s="302">
        <v>0</v>
      </c>
      <c r="F14" s="172">
        <v>0</v>
      </c>
      <c r="G14" s="302">
        <v>0</v>
      </c>
      <c r="H14" s="172">
        <v>664</v>
      </c>
      <c r="I14" s="303">
        <v>-0.16</v>
      </c>
      <c r="J14" s="264">
        <v>1541.55</v>
      </c>
      <c r="K14" s="69">
        <v>1542.7</v>
      </c>
      <c r="L14" s="135">
        <f t="shared" si="0"/>
        <v>-1.150000000000091</v>
      </c>
      <c r="M14" s="306">
        <f t="shared" si="1"/>
        <v>-0.07454462954560775</v>
      </c>
      <c r="N14" s="78">
        <f>Margins!B14</f>
        <v>200</v>
      </c>
      <c r="O14" s="25">
        <f t="shared" si="2"/>
        <v>0</v>
      </c>
      <c r="P14" s="25">
        <f t="shared" si="3"/>
        <v>0</v>
      </c>
      <c r="R14" s="307"/>
    </row>
    <row r="15" spans="1:18" ht="13.5">
      <c r="A15" s="193" t="s">
        <v>411</v>
      </c>
      <c r="B15" s="172">
        <v>7213</v>
      </c>
      <c r="C15" s="302">
        <v>0.03</v>
      </c>
      <c r="D15" s="172">
        <v>158</v>
      </c>
      <c r="E15" s="302">
        <v>2.43</v>
      </c>
      <c r="F15" s="172">
        <v>4</v>
      </c>
      <c r="G15" s="302">
        <v>0</v>
      </c>
      <c r="H15" s="172">
        <v>7375</v>
      </c>
      <c r="I15" s="303">
        <v>0.04</v>
      </c>
      <c r="J15" s="264">
        <v>145.4</v>
      </c>
      <c r="K15" s="69">
        <v>130.95</v>
      </c>
      <c r="L15" s="135">
        <f t="shared" si="0"/>
        <v>14.450000000000017</v>
      </c>
      <c r="M15" s="306">
        <f t="shared" si="1"/>
        <v>11.034746086292492</v>
      </c>
      <c r="N15" s="78">
        <f>Margins!B15</f>
        <v>1700</v>
      </c>
      <c r="O15" s="25">
        <f t="shared" si="2"/>
        <v>268600</v>
      </c>
      <c r="P15" s="25">
        <f t="shared" si="3"/>
        <v>6800</v>
      </c>
      <c r="R15" s="307"/>
    </row>
    <row r="16" spans="1:18" ht="13.5">
      <c r="A16" s="193" t="s">
        <v>135</v>
      </c>
      <c r="B16" s="316">
        <v>110</v>
      </c>
      <c r="C16" s="324">
        <v>-0.77</v>
      </c>
      <c r="D16" s="172">
        <v>34</v>
      </c>
      <c r="E16" s="302">
        <v>0.03</v>
      </c>
      <c r="F16" s="172">
        <v>0</v>
      </c>
      <c r="G16" s="302">
        <v>0</v>
      </c>
      <c r="H16" s="172">
        <v>144</v>
      </c>
      <c r="I16" s="303">
        <v>-0.72</v>
      </c>
      <c r="J16" s="264">
        <v>86.15</v>
      </c>
      <c r="K16" s="69">
        <v>86.6</v>
      </c>
      <c r="L16" s="135">
        <f t="shared" si="0"/>
        <v>-0.44999999999998863</v>
      </c>
      <c r="M16" s="306">
        <f t="shared" si="1"/>
        <v>-0.5196304849884396</v>
      </c>
      <c r="N16" s="78">
        <f>Margins!B16</f>
        <v>2450</v>
      </c>
      <c r="O16" s="25">
        <f t="shared" si="2"/>
        <v>83300</v>
      </c>
      <c r="P16" s="25">
        <f t="shared" si="3"/>
        <v>0</v>
      </c>
      <c r="R16" s="25"/>
    </row>
    <row r="17" spans="1:18" ht="13.5">
      <c r="A17" s="193" t="s">
        <v>174</v>
      </c>
      <c r="B17" s="172">
        <v>229</v>
      </c>
      <c r="C17" s="302">
        <v>-0.74</v>
      </c>
      <c r="D17" s="172">
        <v>25</v>
      </c>
      <c r="E17" s="302">
        <v>3.17</v>
      </c>
      <c r="F17" s="172">
        <v>0</v>
      </c>
      <c r="G17" s="302">
        <v>0</v>
      </c>
      <c r="H17" s="172">
        <v>254</v>
      </c>
      <c r="I17" s="303">
        <v>-0.72</v>
      </c>
      <c r="J17" s="264">
        <v>58.5</v>
      </c>
      <c r="K17" s="69">
        <v>59.45</v>
      </c>
      <c r="L17" s="135">
        <f t="shared" si="0"/>
        <v>-0.9500000000000028</v>
      </c>
      <c r="M17" s="306">
        <f t="shared" si="1"/>
        <v>-1.5979814970563544</v>
      </c>
      <c r="N17" s="78">
        <f>Margins!B17</f>
        <v>3350</v>
      </c>
      <c r="O17" s="25">
        <f t="shared" si="2"/>
        <v>83750</v>
      </c>
      <c r="P17" s="25">
        <f t="shared" si="3"/>
        <v>0</v>
      </c>
      <c r="R17" s="307"/>
    </row>
    <row r="18" spans="1:16" ht="13.5">
      <c r="A18" s="193" t="s">
        <v>280</v>
      </c>
      <c r="B18" s="172">
        <v>609</v>
      </c>
      <c r="C18" s="302">
        <v>0.55</v>
      </c>
      <c r="D18" s="172">
        <v>0</v>
      </c>
      <c r="E18" s="302">
        <v>0</v>
      </c>
      <c r="F18" s="172">
        <v>0</v>
      </c>
      <c r="G18" s="302">
        <v>0</v>
      </c>
      <c r="H18" s="172">
        <v>609</v>
      </c>
      <c r="I18" s="303">
        <v>0.55</v>
      </c>
      <c r="J18" s="264">
        <v>411.35</v>
      </c>
      <c r="K18" s="69">
        <v>403.95</v>
      </c>
      <c r="L18" s="135">
        <f t="shared" si="0"/>
        <v>7.400000000000034</v>
      </c>
      <c r="M18" s="306">
        <f t="shared" si="1"/>
        <v>1.8319098898378596</v>
      </c>
      <c r="N18" s="78">
        <f>Margins!B18</f>
        <v>600</v>
      </c>
      <c r="O18" s="25">
        <f t="shared" si="2"/>
        <v>0</v>
      </c>
      <c r="P18" s="25">
        <f t="shared" si="3"/>
        <v>0</v>
      </c>
    </row>
    <row r="19" spans="1:16" ht="13.5">
      <c r="A19" s="193" t="s">
        <v>75</v>
      </c>
      <c r="B19" s="172">
        <v>227</v>
      </c>
      <c r="C19" s="302">
        <v>-0.57</v>
      </c>
      <c r="D19" s="172">
        <v>9</v>
      </c>
      <c r="E19" s="302">
        <v>0</v>
      </c>
      <c r="F19" s="172">
        <v>0</v>
      </c>
      <c r="G19" s="302">
        <v>0</v>
      </c>
      <c r="H19" s="172">
        <v>236</v>
      </c>
      <c r="I19" s="303">
        <v>-0.55</v>
      </c>
      <c r="J19" s="264">
        <v>87.25</v>
      </c>
      <c r="K19" s="69">
        <v>86.7</v>
      </c>
      <c r="L19" s="135">
        <f t="shared" si="0"/>
        <v>0.5499999999999972</v>
      </c>
      <c r="M19" s="306">
        <f t="shared" si="1"/>
        <v>0.634371395617067</v>
      </c>
      <c r="N19" s="78">
        <f>Margins!B19</f>
        <v>2300</v>
      </c>
      <c r="O19" s="25">
        <f t="shared" si="2"/>
        <v>20700</v>
      </c>
      <c r="P19" s="25">
        <f t="shared" si="3"/>
        <v>0</v>
      </c>
    </row>
    <row r="20" spans="1:16" ht="13.5">
      <c r="A20" s="193" t="s">
        <v>412</v>
      </c>
      <c r="B20" s="172">
        <v>2949</v>
      </c>
      <c r="C20" s="302">
        <v>3.32</v>
      </c>
      <c r="D20" s="172">
        <v>0</v>
      </c>
      <c r="E20" s="302">
        <v>0</v>
      </c>
      <c r="F20" s="172">
        <v>0</v>
      </c>
      <c r="G20" s="302">
        <v>0</v>
      </c>
      <c r="H20" s="172">
        <v>2949</v>
      </c>
      <c r="I20" s="303">
        <v>3.32</v>
      </c>
      <c r="J20" s="264">
        <v>336.7</v>
      </c>
      <c r="K20" s="69">
        <v>322.45</v>
      </c>
      <c r="L20" s="135">
        <f t="shared" si="0"/>
        <v>14.25</v>
      </c>
      <c r="M20" s="306">
        <f t="shared" si="1"/>
        <v>4.419289812374012</v>
      </c>
      <c r="N20" s="78">
        <f>Margins!B20</f>
        <v>650</v>
      </c>
      <c r="O20" s="25">
        <f t="shared" si="2"/>
        <v>0</v>
      </c>
      <c r="P20" s="25">
        <f t="shared" si="3"/>
        <v>0</v>
      </c>
    </row>
    <row r="21" spans="1:16" ht="13.5">
      <c r="A21" s="193" t="s">
        <v>413</v>
      </c>
      <c r="B21" s="172">
        <v>2897</v>
      </c>
      <c r="C21" s="302">
        <v>3.33</v>
      </c>
      <c r="D21" s="172">
        <v>1</v>
      </c>
      <c r="E21" s="302">
        <v>0</v>
      </c>
      <c r="F21" s="172">
        <v>0</v>
      </c>
      <c r="G21" s="302">
        <v>0</v>
      </c>
      <c r="H21" s="172">
        <v>2898</v>
      </c>
      <c r="I21" s="303">
        <v>3.33</v>
      </c>
      <c r="J21" s="264">
        <v>591.3</v>
      </c>
      <c r="K21" s="69">
        <v>564.9</v>
      </c>
      <c r="L21" s="135">
        <f t="shared" si="0"/>
        <v>26.399999999999977</v>
      </c>
      <c r="M21" s="306">
        <f t="shared" si="1"/>
        <v>4.67339352097716</v>
      </c>
      <c r="N21" s="78">
        <f>Margins!B21</f>
        <v>400</v>
      </c>
      <c r="O21" s="25">
        <f t="shared" si="2"/>
        <v>400</v>
      </c>
      <c r="P21" s="25">
        <f t="shared" si="3"/>
        <v>0</v>
      </c>
    </row>
    <row r="22" spans="1:18" ht="13.5">
      <c r="A22" s="193" t="s">
        <v>88</v>
      </c>
      <c r="B22" s="316">
        <v>1345</v>
      </c>
      <c r="C22" s="324">
        <v>-0.38</v>
      </c>
      <c r="D22" s="172">
        <v>243</v>
      </c>
      <c r="E22" s="302">
        <v>23.3</v>
      </c>
      <c r="F22" s="172">
        <v>14</v>
      </c>
      <c r="G22" s="302">
        <v>0</v>
      </c>
      <c r="H22" s="172">
        <v>1602</v>
      </c>
      <c r="I22" s="303">
        <v>-0.26</v>
      </c>
      <c r="J22" s="264">
        <v>45.85</v>
      </c>
      <c r="K22" s="69">
        <v>44.15</v>
      </c>
      <c r="L22" s="135">
        <f t="shared" si="0"/>
        <v>1.7000000000000028</v>
      </c>
      <c r="M22" s="306">
        <f t="shared" si="1"/>
        <v>3.850509626274072</v>
      </c>
      <c r="N22" s="78">
        <f>Margins!B22</f>
        <v>4300</v>
      </c>
      <c r="O22" s="25">
        <f t="shared" si="2"/>
        <v>1044900</v>
      </c>
      <c r="P22" s="25">
        <f t="shared" si="3"/>
        <v>60200</v>
      </c>
      <c r="R22" s="25"/>
    </row>
    <row r="23" spans="1:16" ht="13.5">
      <c r="A23" s="193" t="s">
        <v>136</v>
      </c>
      <c r="B23" s="172">
        <v>1908</v>
      </c>
      <c r="C23" s="302">
        <v>-0.22</v>
      </c>
      <c r="D23" s="172">
        <v>632</v>
      </c>
      <c r="E23" s="302">
        <v>1.71</v>
      </c>
      <c r="F23" s="172">
        <v>85</v>
      </c>
      <c r="G23" s="302">
        <v>0.47</v>
      </c>
      <c r="H23" s="172">
        <v>2625</v>
      </c>
      <c r="I23" s="303">
        <v>-0.04</v>
      </c>
      <c r="J23" s="264">
        <v>38.35</v>
      </c>
      <c r="K23" s="69">
        <v>37.4</v>
      </c>
      <c r="L23" s="135">
        <f t="shared" si="0"/>
        <v>0.9500000000000028</v>
      </c>
      <c r="M23" s="306">
        <f t="shared" si="1"/>
        <v>2.5401069518716657</v>
      </c>
      <c r="N23" s="78">
        <f>Margins!B23</f>
        <v>4775</v>
      </c>
      <c r="O23" s="25">
        <f t="shared" si="2"/>
        <v>3017800</v>
      </c>
      <c r="P23" s="25">
        <f t="shared" si="3"/>
        <v>405875</v>
      </c>
    </row>
    <row r="24" spans="1:16" ht="13.5">
      <c r="A24" s="193" t="s">
        <v>157</v>
      </c>
      <c r="B24" s="172">
        <v>1376</v>
      </c>
      <c r="C24" s="302">
        <v>0.21</v>
      </c>
      <c r="D24" s="172">
        <v>20</v>
      </c>
      <c r="E24" s="302">
        <v>0</v>
      </c>
      <c r="F24" s="172">
        <v>0</v>
      </c>
      <c r="G24" s="302">
        <v>0</v>
      </c>
      <c r="H24" s="172">
        <v>1396</v>
      </c>
      <c r="I24" s="303">
        <v>0.23</v>
      </c>
      <c r="J24" s="264">
        <v>698.95</v>
      </c>
      <c r="K24" s="69">
        <v>685.7</v>
      </c>
      <c r="L24" s="135">
        <f t="shared" si="0"/>
        <v>13.25</v>
      </c>
      <c r="M24" s="306">
        <f t="shared" si="1"/>
        <v>1.9323319235817413</v>
      </c>
      <c r="N24" s="78">
        <f>Margins!B24</f>
        <v>350</v>
      </c>
      <c r="O24" s="25">
        <f t="shared" si="2"/>
        <v>7000</v>
      </c>
      <c r="P24" s="25">
        <f t="shared" si="3"/>
        <v>0</v>
      </c>
    </row>
    <row r="25" spans="1:16" ht="13.5">
      <c r="A25" s="193" t="s">
        <v>193</v>
      </c>
      <c r="B25" s="172">
        <v>6745</v>
      </c>
      <c r="C25" s="302">
        <v>-0.35</v>
      </c>
      <c r="D25" s="172">
        <v>175</v>
      </c>
      <c r="E25" s="302">
        <v>0.11</v>
      </c>
      <c r="F25" s="172">
        <v>6</v>
      </c>
      <c r="G25" s="302">
        <v>0.5</v>
      </c>
      <c r="H25" s="172">
        <v>6926</v>
      </c>
      <c r="I25" s="303">
        <v>-0.34</v>
      </c>
      <c r="J25" s="264">
        <v>2242.05</v>
      </c>
      <c r="K25" s="69">
        <v>2202.3</v>
      </c>
      <c r="L25" s="135">
        <f t="shared" si="0"/>
        <v>39.75</v>
      </c>
      <c r="M25" s="306">
        <f t="shared" si="1"/>
        <v>1.8049312082822504</v>
      </c>
      <c r="N25" s="78">
        <f>Margins!B25</f>
        <v>100</v>
      </c>
      <c r="O25" s="25">
        <f t="shared" si="2"/>
        <v>17500</v>
      </c>
      <c r="P25" s="25">
        <f t="shared" si="3"/>
        <v>600</v>
      </c>
    </row>
    <row r="26" spans="1:16" ht="13.5">
      <c r="A26" s="193" t="s">
        <v>281</v>
      </c>
      <c r="B26" s="172">
        <v>6905</v>
      </c>
      <c r="C26" s="302">
        <v>2.14</v>
      </c>
      <c r="D26" s="172">
        <v>175</v>
      </c>
      <c r="E26" s="302">
        <v>9.94</v>
      </c>
      <c r="F26" s="172">
        <v>3</v>
      </c>
      <c r="G26" s="302">
        <v>0.5</v>
      </c>
      <c r="H26" s="172">
        <v>7083</v>
      </c>
      <c r="I26" s="303">
        <v>2.2</v>
      </c>
      <c r="J26" s="264">
        <v>174.95</v>
      </c>
      <c r="K26" s="69">
        <v>170.4</v>
      </c>
      <c r="L26" s="135">
        <f t="shared" si="0"/>
        <v>4.549999999999983</v>
      </c>
      <c r="M26" s="306">
        <f t="shared" si="1"/>
        <v>2.6701877934272202</v>
      </c>
      <c r="N26" s="78">
        <f>Margins!B26</f>
        <v>1900</v>
      </c>
      <c r="O26" s="25">
        <f t="shared" si="2"/>
        <v>332500</v>
      </c>
      <c r="P26" s="25">
        <f t="shared" si="3"/>
        <v>5700</v>
      </c>
    </row>
    <row r="27" spans="1:18" s="296" customFormat="1" ht="13.5">
      <c r="A27" s="193" t="s">
        <v>282</v>
      </c>
      <c r="B27" s="172">
        <v>3882</v>
      </c>
      <c r="C27" s="302">
        <v>2.27</v>
      </c>
      <c r="D27" s="172">
        <v>266</v>
      </c>
      <c r="E27" s="302">
        <v>6.6</v>
      </c>
      <c r="F27" s="172">
        <v>11</v>
      </c>
      <c r="G27" s="302">
        <v>0</v>
      </c>
      <c r="H27" s="172">
        <v>4159</v>
      </c>
      <c r="I27" s="303">
        <v>2.41</v>
      </c>
      <c r="J27" s="264">
        <v>76.9</v>
      </c>
      <c r="K27" s="69">
        <v>70.55</v>
      </c>
      <c r="L27" s="135">
        <f t="shared" si="0"/>
        <v>6.3500000000000085</v>
      </c>
      <c r="M27" s="306">
        <f t="shared" si="1"/>
        <v>9.00070871722184</v>
      </c>
      <c r="N27" s="78">
        <f>Margins!B27</f>
        <v>4800</v>
      </c>
      <c r="O27" s="25">
        <f t="shared" si="2"/>
        <v>1276800</v>
      </c>
      <c r="P27" s="25">
        <f t="shared" si="3"/>
        <v>52800</v>
      </c>
      <c r="R27" s="14"/>
    </row>
    <row r="28" spans="1:18" s="296" customFormat="1" ht="13.5">
      <c r="A28" s="193" t="s">
        <v>76</v>
      </c>
      <c r="B28" s="172">
        <v>412</v>
      </c>
      <c r="C28" s="302">
        <v>-0.64</v>
      </c>
      <c r="D28" s="172">
        <v>4</v>
      </c>
      <c r="E28" s="302">
        <v>0</v>
      </c>
      <c r="F28" s="172">
        <v>0</v>
      </c>
      <c r="G28" s="302">
        <v>0</v>
      </c>
      <c r="H28" s="172">
        <v>416</v>
      </c>
      <c r="I28" s="303">
        <v>-0.64</v>
      </c>
      <c r="J28" s="264">
        <v>272.3</v>
      </c>
      <c r="K28" s="69">
        <v>272.45</v>
      </c>
      <c r="L28" s="135">
        <f t="shared" si="0"/>
        <v>-0.14999999999997726</v>
      </c>
      <c r="M28" s="306">
        <f t="shared" si="1"/>
        <v>-0.05505597357312435</v>
      </c>
      <c r="N28" s="78">
        <f>Margins!B28</f>
        <v>1400</v>
      </c>
      <c r="O28" s="25">
        <f t="shared" si="2"/>
        <v>5600</v>
      </c>
      <c r="P28" s="25">
        <f t="shared" si="3"/>
        <v>0</v>
      </c>
      <c r="R28" s="14"/>
    </row>
    <row r="29" spans="1:16" ht="13.5">
      <c r="A29" s="193" t="s">
        <v>77</v>
      </c>
      <c r="B29" s="172">
        <v>971</v>
      </c>
      <c r="C29" s="302">
        <v>-0.33</v>
      </c>
      <c r="D29" s="172">
        <v>17</v>
      </c>
      <c r="E29" s="302">
        <v>-0.06</v>
      </c>
      <c r="F29" s="172">
        <v>5</v>
      </c>
      <c r="G29" s="302">
        <v>4</v>
      </c>
      <c r="H29" s="172">
        <v>993</v>
      </c>
      <c r="I29" s="303">
        <v>-0.33</v>
      </c>
      <c r="J29" s="264">
        <v>211.7</v>
      </c>
      <c r="K29" s="69">
        <v>209.15</v>
      </c>
      <c r="L29" s="135">
        <f t="shared" si="0"/>
        <v>2.549999999999983</v>
      </c>
      <c r="M29" s="306">
        <f t="shared" si="1"/>
        <v>1.2192206550322653</v>
      </c>
      <c r="N29" s="78">
        <f>Margins!B29</f>
        <v>1900</v>
      </c>
      <c r="O29" s="25">
        <f t="shared" si="2"/>
        <v>32300</v>
      </c>
      <c r="P29" s="25">
        <f t="shared" si="3"/>
        <v>9500</v>
      </c>
    </row>
    <row r="30" spans="1:18" ht="13.5">
      <c r="A30" s="193" t="s">
        <v>283</v>
      </c>
      <c r="B30" s="316">
        <v>6729</v>
      </c>
      <c r="C30" s="324">
        <v>8.6</v>
      </c>
      <c r="D30" s="172">
        <v>10</v>
      </c>
      <c r="E30" s="302">
        <v>0</v>
      </c>
      <c r="F30" s="172">
        <v>0</v>
      </c>
      <c r="G30" s="302">
        <v>0</v>
      </c>
      <c r="H30" s="172">
        <v>6739</v>
      </c>
      <c r="I30" s="303">
        <v>8.61</v>
      </c>
      <c r="J30" s="264">
        <v>183.75</v>
      </c>
      <c r="K30" s="69">
        <v>173.8</v>
      </c>
      <c r="L30" s="135">
        <f t="shared" si="0"/>
        <v>9.949999999999989</v>
      </c>
      <c r="M30" s="306">
        <f t="shared" si="1"/>
        <v>5.724971231300338</v>
      </c>
      <c r="N30" s="78">
        <f>Margins!B30</f>
        <v>1050</v>
      </c>
      <c r="O30" s="25">
        <f t="shared" si="2"/>
        <v>10500</v>
      </c>
      <c r="P30" s="25">
        <f t="shared" si="3"/>
        <v>0</v>
      </c>
      <c r="R30" s="25"/>
    </row>
    <row r="31" spans="1:18" ht="13.5">
      <c r="A31" s="193" t="s">
        <v>34</v>
      </c>
      <c r="B31" s="316">
        <v>7239</v>
      </c>
      <c r="C31" s="324">
        <v>1.63</v>
      </c>
      <c r="D31" s="172">
        <v>3</v>
      </c>
      <c r="E31" s="302">
        <v>2</v>
      </c>
      <c r="F31" s="172">
        <v>1</v>
      </c>
      <c r="G31" s="302">
        <v>0</v>
      </c>
      <c r="H31" s="172">
        <v>7243</v>
      </c>
      <c r="I31" s="303">
        <v>1.63</v>
      </c>
      <c r="J31" s="264">
        <v>1889.9</v>
      </c>
      <c r="K31" s="69">
        <v>1816.7</v>
      </c>
      <c r="L31" s="135">
        <f t="shared" si="0"/>
        <v>73.20000000000005</v>
      </c>
      <c r="M31" s="306">
        <f t="shared" si="1"/>
        <v>4.029283866351078</v>
      </c>
      <c r="N31" s="78">
        <f>Margins!B31</f>
        <v>275</v>
      </c>
      <c r="O31" s="25">
        <f t="shared" si="2"/>
        <v>825</v>
      </c>
      <c r="P31" s="25">
        <f t="shared" si="3"/>
        <v>275</v>
      </c>
      <c r="R31" s="25"/>
    </row>
    <row r="32" spans="1:16" ht="13.5">
      <c r="A32" s="193" t="s">
        <v>284</v>
      </c>
      <c r="B32" s="172">
        <v>1658</v>
      </c>
      <c r="C32" s="302">
        <v>0.73</v>
      </c>
      <c r="D32" s="172">
        <v>2</v>
      </c>
      <c r="E32" s="302">
        <v>1</v>
      </c>
      <c r="F32" s="172">
        <v>0</v>
      </c>
      <c r="G32" s="302">
        <v>0</v>
      </c>
      <c r="H32" s="172">
        <v>1660</v>
      </c>
      <c r="I32" s="303">
        <v>0.73</v>
      </c>
      <c r="J32" s="264">
        <v>1068.15</v>
      </c>
      <c r="K32" s="69">
        <v>1038.75</v>
      </c>
      <c r="L32" s="135">
        <f t="shared" si="0"/>
        <v>29.40000000000009</v>
      </c>
      <c r="M32" s="306">
        <f t="shared" si="1"/>
        <v>2.830324909747301</v>
      </c>
      <c r="N32" s="78">
        <f>Margins!B32</f>
        <v>250</v>
      </c>
      <c r="O32" s="25">
        <f t="shared" si="2"/>
        <v>500</v>
      </c>
      <c r="P32" s="25">
        <f t="shared" si="3"/>
        <v>0</v>
      </c>
    </row>
    <row r="33" spans="1:16" ht="13.5">
      <c r="A33" s="193" t="s">
        <v>137</v>
      </c>
      <c r="B33" s="172">
        <v>3155</v>
      </c>
      <c r="C33" s="302">
        <v>-0.14</v>
      </c>
      <c r="D33" s="172">
        <v>21</v>
      </c>
      <c r="E33" s="302">
        <v>0.5</v>
      </c>
      <c r="F33" s="172">
        <v>2</v>
      </c>
      <c r="G33" s="302">
        <v>0</v>
      </c>
      <c r="H33" s="172">
        <v>3178</v>
      </c>
      <c r="I33" s="303">
        <v>-0.14</v>
      </c>
      <c r="J33" s="264">
        <v>335.55</v>
      </c>
      <c r="K33" s="69">
        <v>319.8</v>
      </c>
      <c r="L33" s="135">
        <f t="shared" si="0"/>
        <v>15.75</v>
      </c>
      <c r="M33" s="306">
        <f t="shared" si="1"/>
        <v>4.924953095684803</v>
      </c>
      <c r="N33" s="78">
        <f>Margins!B33</f>
        <v>1000</v>
      </c>
      <c r="O33" s="25">
        <f t="shared" si="2"/>
        <v>21000</v>
      </c>
      <c r="P33" s="25">
        <f t="shared" si="3"/>
        <v>2000</v>
      </c>
    </row>
    <row r="34" spans="1:16" ht="13.5">
      <c r="A34" s="193" t="s">
        <v>232</v>
      </c>
      <c r="B34" s="172">
        <v>5866</v>
      </c>
      <c r="C34" s="302">
        <v>-0.2</v>
      </c>
      <c r="D34" s="172">
        <v>71</v>
      </c>
      <c r="E34" s="302">
        <v>4.92</v>
      </c>
      <c r="F34" s="172">
        <v>8</v>
      </c>
      <c r="G34" s="302">
        <v>3</v>
      </c>
      <c r="H34" s="172">
        <v>5945</v>
      </c>
      <c r="I34" s="303">
        <v>-0.19</v>
      </c>
      <c r="J34" s="264">
        <v>841.3</v>
      </c>
      <c r="K34" s="69">
        <v>832.2</v>
      </c>
      <c r="L34" s="135">
        <f t="shared" si="0"/>
        <v>9.099999999999909</v>
      </c>
      <c r="M34" s="306">
        <f t="shared" si="1"/>
        <v>1.0934871425138077</v>
      </c>
      <c r="N34" s="78">
        <f>Margins!B34</f>
        <v>500</v>
      </c>
      <c r="O34" s="25">
        <f t="shared" si="2"/>
        <v>35500</v>
      </c>
      <c r="P34" s="25">
        <f t="shared" si="3"/>
        <v>4000</v>
      </c>
    </row>
    <row r="35" spans="1:18" ht="13.5">
      <c r="A35" s="193" t="s">
        <v>1</v>
      </c>
      <c r="B35" s="316">
        <v>3354</v>
      </c>
      <c r="C35" s="324">
        <v>-0.41</v>
      </c>
      <c r="D35" s="172">
        <v>11</v>
      </c>
      <c r="E35" s="302">
        <v>0.83</v>
      </c>
      <c r="F35" s="172">
        <v>0</v>
      </c>
      <c r="G35" s="302">
        <v>0</v>
      </c>
      <c r="H35" s="172">
        <v>3365</v>
      </c>
      <c r="I35" s="303">
        <v>-0.41</v>
      </c>
      <c r="J35" s="264">
        <v>1418.75</v>
      </c>
      <c r="K35" s="69">
        <v>2767.8</v>
      </c>
      <c r="L35" s="135">
        <f t="shared" si="0"/>
        <v>-1349.0500000000002</v>
      </c>
      <c r="M35" s="306">
        <f t="shared" si="1"/>
        <v>-48.740877231013805</v>
      </c>
      <c r="N35" s="78">
        <f>Margins!B35</f>
        <v>300</v>
      </c>
      <c r="O35" s="25">
        <f t="shared" si="2"/>
        <v>3300</v>
      </c>
      <c r="P35" s="25">
        <f t="shared" si="3"/>
        <v>0</v>
      </c>
      <c r="R35" s="25"/>
    </row>
    <row r="36" spans="1:18" ht="13.5">
      <c r="A36" s="193" t="s">
        <v>158</v>
      </c>
      <c r="B36" s="316">
        <v>435</v>
      </c>
      <c r="C36" s="324">
        <v>-0.16</v>
      </c>
      <c r="D36" s="172">
        <v>11</v>
      </c>
      <c r="E36" s="302">
        <v>-0.35</v>
      </c>
      <c r="F36" s="172">
        <v>0</v>
      </c>
      <c r="G36" s="302">
        <v>0</v>
      </c>
      <c r="H36" s="172">
        <v>446</v>
      </c>
      <c r="I36" s="303">
        <v>-0.17</v>
      </c>
      <c r="J36" s="264">
        <v>117.1</v>
      </c>
      <c r="K36" s="69">
        <v>116.05</v>
      </c>
      <c r="L36" s="135">
        <f t="shared" si="0"/>
        <v>1.0499999999999972</v>
      </c>
      <c r="M36" s="306">
        <f t="shared" si="1"/>
        <v>0.9047824213700966</v>
      </c>
      <c r="N36" s="78">
        <f>Margins!B36</f>
        <v>1900</v>
      </c>
      <c r="O36" s="25">
        <f t="shared" si="2"/>
        <v>20900</v>
      </c>
      <c r="P36" s="25">
        <f t="shared" si="3"/>
        <v>0</v>
      </c>
      <c r="R36" s="25"/>
    </row>
    <row r="37" spans="1:18" ht="13.5">
      <c r="A37" s="193" t="s">
        <v>414</v>
      </c>
      <c r="B37" s="316">
        <v>1385</v>
      </c>
      <c r="C37" s="324">
        <v>0.62</v>
      </c>
      <c r="D37" s="172">
        <v>20</v>
      </c>
      <c r="E37" s="302">
        <v>19</v>
      </c>
      <c r="F37" s="172">
        <v>0</v>
      </c>
      <c r="G37" s="302">
        <v>0</v>
      </c>
      <c r="H37" s="172">
        <v>1405</v>
      </c>
      <c r="I37" s="303">
        <v>0.64</v>
      </c>
      <c r="J37" s="264">
        <v>42.1</v>
      </c>
      <c r="K37" s="69">
        <v>41.55</v>
      </c>
      <c r="L37" s="135">
        <f t="shared" si="0"/>
        <v>0.5500000000000043</v>
      </c>
      <c r="M37" s="306">
        <f t="shared" si="1"/>
        <v>1.3237063778580127</v>
      </c>
      <c r="N37" s="78">
        <f>Margins!B37</f>
        <v>4950</v>
      </c>
      <c r="O37" s="25">
        <f t="shared" si="2"/>
        <v>99000</v>
      </c>
      <c r="P37" s="25">
        <f t="shared" si="3"/>
        <v>0</v>
      </c>
      <c r="R37" s="25"/>
    </row>
    <row r="38" spans="1:18" ht="13.5">
      <c r="A38" s="193" t="s">
        <v>415</v>
      </c>
      <c r="B38" s="316">
        <v>248</v>
      </c>
      <c r="C38" s="324">
        <v>-0.41</v>
      </c>
      <c r="D38" s="172">
        <v>0</v>
      </c>
      <c r="E38" s="302">
        <v>0</v>
      </c>
      <c r="F38" s="172">
        <v>0</v>
      </c>
      <c r="G38" s="302">
        <v>0</v>
      </c>
      <c r="H38" s="172">
        <v>248</v>
      </c>
      <c r="I38" s="303">
        <v>-0.41</v>
      </c>
      <c r="J38" s="264">
        <v>246.4</v>
      </c>
      <c r="K38" s="69">
        <v>250.35</v>
      </c>
      <c r="L38" s="135">
        <f t="shared" si="0"/>
        <v>-3.9499999999999886</v>
      </c>
      <c r="M38" s="306">
        <f t="shared" si="1"/>
        <v>-1.5777910924705367</v>
      </c>
      <c r="N38" s="78">
        <f>Margins!B38</f>
        <v>850</v>
      </c>
      <c r="O38" s="25">
        <f t="shared" si="2"/>
        <v>0</v>
      </c>
      <c r="P38" s="25">
        <f t="shared" si="3"/>
        <v>0</v>
      </c>
      <c r="R38" s="25"/>
    </row>
    <row r="39" spans="1:16" ht="13.5">
      <c r="A39" s="193" t="s">
        <v>285</v>
      </c>
      <c r="B39" s="172">
        <v>738</v>
      </c>
      <c r="C39" s="302">
        <v>-0.44</v>
      </c>
      <c r="D39" s="172">
        <v>0</v>
      </c>
      <c r="E39" s="302">
        <v>0</v>
      </c>
      <c r="F39" s="172">
        <v>0</v>
      </c>
      <c r="G39" s="302">
        <v>0</v>
      </c>
      <c r="H39" s="172">
        <v>738</v>
      </c>
      <c r="I39" s="303">
        <v>-0.44</v>
      </c>
      <c r="J39" s="264">
        <v>560.7</v>
      </c>
      <c r="K39" s="69">
        <v>564.45</v>
      </c>
      <c r="L39" s="135">
        <f t="shared" si="0"/>
        <v>-3.75</v>
      </c>
      <c r="M39" s="306">
        <f t="shared" si="1"/>
        <v>-0.6643635397289396</v>
      </c>
      <c r="N39" s="78">
        <f>Margins!B39</f>
        <v>300</v>
      </c>
      <c r="O39" s="25">
        <f t="shared" si="2"/>
        <v>0</v>
      </c>
      <c r="P39" s="25">
        <f t="shared" si="3"/>
        <v>0</v>
      </c>
    </row>
    <row r="40" spans="1:16" ht="13.5">
      <c r="A40" s="193" t="s">
        <v>159</v>
      </c>
      <c r="B40" s="172">
        <v>92</v>
      </c>
      <c r="C40" s="302">
        <v>-0.37</v>
      </c>
      <c r="D40" s="172">
        <v>4</v>
      </c>
      <c r="E40" s="302">
        <v>0</v>
      </c>
      <c r="F40" s="172">
        <v>0</v>
      </c>
      <c r="G40" s="302">
        <v>0</v>
      </c>
      <c r="H40" s="172">
        <v>96</v>
      </c>
      <c r="I40" s="303">
        <v>-0.36</v>
      </c>
      <c r="J40" s="264">
        <v>50.5</v>
      </c>
      <c r="K40" s="69">
        <v>50.5</v>
      </c>
      <c r="L40" s="135">
        <f t="shared" si="0"/>
        <v>0</v>
      </c>
      <c r="M40" s="306">
        <f t="shared" si="1"/>
        <v>0</v>
      </c>
      <c r="N40" s="78">
        <f>Margins!B40</f>
        <v>4500</v>
      </c>
      <c r="O40" s="25">
        <f t="shared" si="2"/>
        <v>18000</v>
      </c>
      <c r="P40" s="25">
        <f t="shared" si="3"/>
        <v>0</v>
      </c>
    </row>
    <row r="41" spans="1:18" ht="13.5">
      <c r="A41" s="193" t="s">
        <v>2</v>
      </c>
      <c r="B41" s="316">
        <v>314</v>
      </c>
      <c r="C41" s="324">
        <v>-0.7</v>
      </c>
      <c r="D41" s="172">
        <v>1</v>
      </c>
      <c r="E41" s="302">
        <v>0</v>
      </c>
      <c r="F41" s="172">
        <v>0</v>
      </c>
      <c r="G41" s="302">
        <v>0</v>
      </c>
      <c r="H41" s="172">
        <v>315</v>
      </c>
      <c r="I41" s="303">
        <v>-0.7</v>
      </c>
      <c r="J41" s="264">
        <v>360.95</v>
      </c>
      <c r="K41" s="69">
        <v>353.1</v>
      </c>
      <c r="L41" s="135">
        <f t="shared" si="0"/>
        <v>7.849999999999966</v>
      </c>
      <c r="M41" s="306">
        <f t="shared" si="1"/>
        <v>2.223166241857821</v>
      </c>
      <c r="N41" s="78">
        <f>Margins!B41</f>
        <v>1100</v>
      </c>
      <c r="O41" s="25">
        <f t="shared" si="2"/>
        <v>1100</v>
      </c>
      <c r="P41" s="25">
        <f t="shared" si="3"/>
        <v>0</v>
      </c>
      <c r="R41" s="25"/>
    </row>
    <row r="42" spans="1:18" ht="13.5">
      <c r="A42" s="193" t="s">
        <v>416</v>
      </c>
      <c r="B42" s="316">
        <v>3421</v>
      </c>
      <c r="C42" s="324">
        <v>-0.04</v>
      </c>
      <c r="D42" s="172">
        <v>0</v>
      </c>
      <c r="E42" s="302">
        <v>0</v>
      </c>
      <c r="F42" s="172">
        <v>0</v>
      </c>
      <c r="G42" s="302">
        <v>0</v>
      </c>
      <c r="H42" s="172">
        <v>3421</v>
      </c>
      <c r="I42" s="303">
        <v>-0.04</v>
      </c>
      <c r="J42" s="264">
        <v>231.35</v>
      </c>
      <c r="K42" s="69">
        <v>229.45</v>
      </c>
      <c r="L42" s="135">
        <f t="shared" si="0"/>
        <v>1.9000000000000057</v>
      </c>
      <c r="M42" s="306">
        <f t="shared" si="1"/>
        <v>0.8280671170189609</v>
      </c>
      <c r="N42" s="78">
        <f>Margins!B42</f>
        <v>1150</v>
      </c>
      <c r="O42" s="25">
        <f t="shared" si="2"/>
        <v>0</v>
      </c>
      <c r="P42" s="25">
        <f t="shared" si="3"/>
        <v>0</v>
      </c>
      <c r="R42" s="25"/>
    </row>
    <row r="43" spans="1:18" ht="13.5">
      <c r="A43" s="193" t="s">
        <v>391</v>
      </c>
      <c r="B43" s="316">
        <v>1154</v>
      </c>
      <c r="C43" s="324">
        <v>-0.57</v>
      </c>
      <c r="D43" s="172">
        <v>64</v>
      </c>
      <c r="E43" s="302">
        <v>0.42</v>
      </c>
      <c r="F43" s="172">
        <v>9</v>
      </c>
      <c r="G43" s="302">
        <v>0.8</v>
      </c>
      <c r="H43" s="172">
        <v>1227</v>
      </c>
      <c r="I43" s="303">
        <v>-0.55</v>
      </c>
      <c r="J43" s="264">
        <v>143.05</v>
      </c>
      <c r="K43" s="69">
        <v>146.45</v>
      </c>
      <c r="L43" s="135">
        <f t="shared" si="0"/>
        <v>-3.3999999999999773</v>
      </c>
      <c r="M43" s="306">
        <f t="shared" si="1"/>
        <v>-2.321611471491962</v>
      </c>
      <c r="N43" s="78">
        <f>Margins!B43</f>
        <v>2500</v>
      </c>
      <c r="O43" s="25">
        <f t="shared" si="2"/>
        <v>160000</v>
      </c>
      <c r="P43" s="25">
        <f t="shared" si="3"/>
        <v>22500</v>
      </c>
      <c r="R43" s="25"/>
    </row>
    <row r="44" spans="1:16" ht="13.5">
      <c r="A44" s="193" t="s">
        <v>78</v>
      </c>
      <c r="B44" s="172">
        <v>946</v>
      </c>
      <c r="C44" s="302">
        <v>0.05</v>
      </c>
      <c r="D44" s="172">
        <v>0</v>
      </c>
      <c r="E44" s="302">
        <v>0</v>
      </c>
      <c r="F44" s="172">
        <v>0</v>
      </c>
      <c r="G44" s="302">
        <v>0</v>
      </c>
      <c r="H44" s="172">
        <v>946</v>
      </c>
      <c r="I44" s="303">
        <v>0.05</v>
      </c>
      <c r="J44" s="264">
        <v>255.65</v>
      </c>
      <c r="K44" s="69">
        <v>259.45</v>
      </c>
      <c r="L44" s="135">
        <f t="shared" si="0"/>
        <v>-3.799999999999983</v>
      </c>
      <c r="M44" s="306">
        <f t="shared" si="1"/>
        <v>-1.4646367315474977</v>
      </c>
      <c r="N44" s="78">
        <f>Margins!B44</f>
        <v>1600</v>
      </c>
      <c r="O44" s="25">
        <f t="shared" si="2"/>
        <v>0</v>
      </c>
      <c r="P44" s="25">
        <f t="shared" si="3"/>
        <v>0</v>
      </c>
    </row>
    <row r="45" spans="1:16" ht="13.5">
      <c r="A45" s="193" t="s">
        <v>138</v>
      </c>
      <c r="B45" s="172">
        <v>4660</v>
      </c>
      <c r="C45" s="302">
        <v>-0.29</v>
      </c>
      <c r="D45" s="172">
        <v>51</v>
      </c>
      <c r="E45" s="302">
        <v>2.64</v>
      </c>
      <c r="F45" s="172">
        <v>2</v>
      </c>
      <c r="G45" s="302">
        <v>0</v>
      </c>
      <c r="H45" s="172">
        <v>4713</v>
      </c>
      <c r="I45" s="303">
        <v>-0.29</v>
      </c>
      <c r="J45" s="264">
        <v>612.8</v>
      </c>
      <c r="K45" s="69">
        <v>605.55</v>
      </c>
      <c r="L45" s="135">
        <f t="shared" si="0"/>
        <v>7.25</v>
      </c>
      <c r="M45" s="306">
        <f t="shared" si="1"/>
        <v>1.1972586904467013</v>
      </c>
      <c r="N45" s="78">
        <f>Margins!B45</f>
        <v>425</v>
      </c>
      <c r="O45" s="25">
        <f t="shared" si="2"/>
        <v>21675</v>
      </c>
      <c r="P45" s="25">
        <f t="shared" si="3"/>
        <v>850</v>
      </c>
    </row>
    <row r="46" spans="1:18" ht="13.5">
      <c r="A46" s="193" t="s">
        <v>160</v>
      </c>
      <c r="B46" s="316">
        <v>741</v>
      </c>
      <c r="C46" s="324">
        <v>-0.64</v>
      </c>
      <c r="D46" s="172">
        <v>14</v>
      </c>
      <c r="E46" s="302">
        <v>0</v>
      </c>
      <c r="F46" s="172">
        <v>0</v>
      </c>
      <c r="G46" s="302">
        <v>0</v>
      </c>
      <c r="H46" s="172">
        <v>755</v>
      </c>
      <c r="I46" s="303">
        <v>-0.64</v>
      </c>
      <c r="J46" s="264">
        <v>363.55</v>
      </c>
      <c r="K46" s="69">
        <v>361.8</v>
      </c>
      <c r="L46" s="135">
        <f t="shared" si="0"/>
        <v>1.75</v>
      </c>
      <c r="M46" s="306">
        <f t="shared" si="1"/>
        <v>0.4836926478717523</v>
      </c>
      <c r="N46" s="78">
        <f>Margins!B46</f>
        <v>550</v>
      </c>
      <c r="O46" s="25">
        <f t="shared" si="2"/>
        <v>7700</v>
      </c>
      <c r="P46" s="25">
        <f t="shared" si="3"/>
        <v>0</v>
      </c>
      <c r="R46" s="25"/>
    </row>
    <row r="47" spans="1:16" ht="13.5">
      <c r="A47" s="193" t="s">
        <v>161</v>
      </c>
      <c r="B47" s="172">
        <v>251</v>
      </c>
      <c r="C47" s="302">
        <v>0.06</v>
      </c>
      <c r="D47" s="172">
        <v>67</v>
      </c>
      <c r="E47" s="302">
        <v>3.19</v>
      </c>
      <c r="F47" s="172">
        <v>1</v>
      </c>
      <c r="G47" s="302">
        <v>0</v>
      </c>
      <c r="H47" s="172">
        <v>319</v>
      </c>
      <c r="I47" s="303">
        <v>0.27</v>
      </c>
      <c r="J47" s="264">
        <v>34.85</v>
      </c>
      <c r="K47" s="69">
        <v>34.25</v>
      </c>
      <c r="L47" s="135">
        <f t="shared" si="0"/>
        <v>0.6000000000000014</v>
      </c>
      <c r="M47" s="306">
        <f t="shared" si="1"/>
        <v>1.7518248175182525</v>
      </c>
      <c r="N47" s="78">
        <f>Margins!B47</f>
        <v>6900</v>
      </c>
      <c r="O47" s="25">
        <f t="shared" si="2"/>
        <v>462300</v>
      </c>
      <c r="P47" s="25">
        <f t="shared" si="3"/>
        <v>6900</v>
      </c>
    </row>
    <row r="48" spans="1:16" ht="13.5">
      <c r="A48" s="193" t="s">
        <v>392</v>
      </c>
      <c r="B48" s="172">
        <v>100</v>
      </c>
      <c r="C48" s="302">
        <v>0.08</v>
      </c>
      <c r="D48" s="172">
        <v>0</v>
      </c>
      <c r="E48" s="302">
        <v>0</v>
      </c>
      <c r="F48" s="172">
        <v>0</v>
      </c>
      <c r="G48" s="302">
        <v>0</v>
      </c>
      <c r="H48" s="172">
        <v>100</v>
      </c>
      <c r="I48" s="303">
        <v>0.08</v>
      </c>
      <c r="J48" s="264">
        <v>249.4</v>
      </c>
      <c r="K48" s="69">
        <v>254.5</v>
      </c>
      <c r="L48" s="135">
        <f t="shared" si="0"/>
        <v>-5.099999999999994</v>
      </c>
      <c r="M48" s="306">
        <f t="shared" si="1"/>
        <v>-2.003929273084477</v>
      </c>
      <c r="N48" s="78">
        <f>Margins!B48</f>
        <v>1800</v>
      </c>
      <c r="O48" s="25">
        <f t="shared" si="2"/>
        <v>0</v>
      </c>
      <c r="P48" s="25">
        <f t="shared" si="3"/>
        <v>0</v>
      </c>
    </row>
    <row r="49" spans="1:18" ht="13.5">
      <c r="A49" s="193" t="s">
        <v>3</v>
      </c>
      <c r="B49" s="316">
        <v>4669</v>
      </c>
      <c r="C49" s="324">
        <v>0.48</v>
      </c>
      <c r="D49" s="172">
        <v>222</v>
      </c>
      <c r="E49" s="302">
        <v>2.22</v>
      </c>
      <c r="F49" s="172">
        <v>16</v>
      </c>
      <c r="G49" s="302">
        <v>0</v>
      </c>
      <c r="H49" s="172">
        <v>4907</v>
      </c>
      <c r="I49" s="303">
        <v>0.52</v>
      </c>
      <c r="J49" s="264">
        <v>223.75</v>
      </c>
      <c r="K49" s="69">
        <v>214.8</v>
      </c>
      <c r="L49" s="135">
        <f t="shared" si="0"/>
        <v>8.949999999999989</v>
      </c>
      <c r="M49" s="306">
        <f t="shared" si="1"/>
        <v>4.166666666666661</v>
      </c>
      <c r="N49" s="78">
        <f>Margins!B49</f>
        <v>1250</v>
      </c>
      <c r="O49" s="25">
        <f t="shared" si="2"/>
        <v>277500</v>
      </c>
      <c r="P49" s="25">
        <f t="shared" si="3"/>
        <v>20000</v>
      </c>
      <c r="R49" s="25"/>
    </row>
    <row r="50" spans="1:18" ht="13.5">
      <c r="A50" s="193" t="s">
        <v>218</v>
      </c>
      <c r="B50" s="316">
        <v>224</v>
      </c>
      <c r="C50" s="324">
        <v>-0.73</v>
      </c>
      <c r="D50" s="172">
        <v>0</v>
      </c>
      <c r="E50" s="302">
        <v>0</v>
      </c>
      <c r="F50" s="172">
        <v>0</v>
      </c>
      <c r="G50" s="302">
        <v>0</v>
      </c>
      <c r="H50" s="172">
        <v>224</v>
      </c>
      <c r="I50" s="303">
        <v>-0.73</v>
      </c>
      <c r="J50" s="264">
        <v>358.35</v>
      </c>
      <c r="K50" s="69">
        <v>354.75</v>
      </c>
      <c r="L50" s="135">
        <f t="shared" si="0"/>
        <v>3.6000000000000227</v>
      </c>
      <c r="M50" s="306">
        <f t="shared" si="1"/>
        <v>1.0147991543340444</v>
      </c>
      <c r="N50" s="78">
        <f>Margins!B50</f>
        <v>1050</v>
      </c>
      <c r="O50" s="25">
        <f t="shared" si="2"/>
        <v>0</v>
      </c>
      <c r="P50" s="25">
        <f t="shared" si="3"/>
        <v>0</v>
      </c>
      <c r="R50" s="25"/>
    </row>
    <row r="51" spans="1:18" ht="13.5">
      <c r="A51" s="193" t="s">
        <v>162</v>
      </c>
      <c r="B51" s="316">
        <v>226</v>
      </c>
      <c r="C51" s="324">
        <v>-0.11</v>
      </c>
      <c r="D51" s="172">
        <v>0</v>
      </c>
      <c r="E51" s="302">
        <v>0</v>
      </c>
      <c r="F51" s="172">
        <v>0</v>
      </c>
      <c r="G51" s="302">
        <v>0</v>
      </c>
      <c r="H51" s="172">
        <v>226</v>
      </c>
      <c r="I51" s="303">
        <v>-0.11</v>
      </c>
      <c r="J51" s="264">
        <v>332.1</v>
      </c>
      <c r="K51" s="69">
        <v>337.45</v>
      </c>
      <c r="L51" s="135">
        <f t="shared" si="0"/>
        <v>-5.349999999999966</v>
      </c>
      <c r="M51" s="306">
        <f t="shared" si="1"/>
        <v>-1.5854200622314316</v>
      </c>
      <c r="N51" s="78">
        <f>Margins!B51</f>
        <v>1200</v>
      </c>
      <c r="O51" s="25">
        <f t="shared" si="2"/>
        <v>0</v>
      </c>
      <c r="P51" s="25">
        <f t="shared" si="3"/>
        <v>0</v>
      </c>
      <c r="R51" s="25"/>
    </row>
    <row r="52" spans="1:16" ht="13.5">
      <c r="A52" s="193" t="s">
        <v>286</v>
      </c>
      <c r="B52" s="172">
        <v>1366</v>
      </c>
      <c r="C52" s="302">
        <v>-0.19</v>
      </c>
      <c r="D52" s="172">
        <v>0</v>
      </c>
      <c r="E52" s="302">
        <v>0</v>
      </c>
      <c r="F52" s="172">
        <v>0</v>
      </c>
      <c r="G52" s="302">
        <v>0</v>
      </c>
      <c r="H52" s="172">
        <v>1366</v>
      </c>
      <c r="I52" s="303">
        <v>-0.19</v>
      </c>
      <c r="J52" s="264">
        <v>250.05</v>
      </c>
      <c r="K52" s="69">
        <v>235.7</v>
      </c>
      <c r="L52" s="135">
        <f t="shared" si="0"/>
        <v>14.350000000000023</v>
      </c>
      <c r="M52" s="306">
        <f t="shared" si="1"/>
        <v>6.088247772592288</v>
      </c>
      <c r="N52" s="78">
        <f>Margins!B52</f>
        <v>1000</v>
      </c>
      <c r="O52" s="25">
        <f t="shared" si="2"/>
        <v>0</v>
      </c>
      <c r="P52" s="25">
        <f t="shared" si="3"/>
        <v>0</v>
      </c>
    </row>
    <row r="53" spans="1:16" ht="13.5">
      <c r="A53" s="193" t="s">
        <v>183</v>
      </c>
      <c r="B53" s="172">
        <v>2289</v>
      </c>
      <c r="C53" s="302">
        <v>0.36</v>
      </c>
      <c r="D53" s="172">
        <v>0</v>
      </c>
      <c r="E53" s="302">
        <v>0</v>
      </c>
      <c r="F53" s="172">
        <v>0</v>
      </c>
      <c r="G53" s="302">
        <v>0</v>
      </c>
      <c r="H53" s="172">
        <v>2289</v>
      </c>
      <c r="I53" s="303">
        <v>0.36</v>
      </c>
      <c r="J53" s="264">
        <v>314.65</v>
      </c>
      <c r="K53" s="69">
        <v>302.75</v>
      </c>
      <c r="L53" s="135">
        <f t="shared" si="0"/>
        <v>11.899999999999977</v>
      </c>
      <c r="M53" s="306">
        <f t="shared" si="1"/>
        <v>3.9306358381502813</v>
      </c>
      <c r="N53" s="78">
        <f>Margins!B53</f>
        <v>950</v>
      </c>
      <c r="O53" s="25">
        <f t="shared" si="2"/>
        <v>0</v>
      </c>
      <c r="P53" s="25">
        <f t="shared" si="3"/>
        <v>0</v>
      </c>
    </row>
    <row r="54" spans="1:16" ht="13.5">
      <c r="A54" s="193" t="s">
        <v>219</v>
      </c>
      <c r="B54" s="172">
        <v>322</v>
      </c>
      <c r="C54" s="302">
        <v>-0.68</v>
      </c>
      <c r="D54" s="172">
        <v>27</v>
      </c>
      <c r="E54" s="302">
        <v>-0.07</v>
      </c>
      <c r="F54" s="172">
        <v>0</v>
      </c>
      <c r="G54" s="302">
        <v>0</v>
      </c>
      <c r="H54" s="172">
        <v>349</v>
      </c>
      <c r="I54" s="303">
        <v>-0.67</v>
      </c>
      <c r="J54" s="264">
        <v>98.05</v>
      </c>
      <c r="K54" s="69">
        <v>98.2</v>
      </c>
      <c r="L54" s="135">
        <f t="shared" si="0"/>
        <v>-0.15000000000000568</v>
      </c>
      <c r="M54" s="306">
        <f t="shared" si="1"/>
        <v>-0.15274949083503633</v>
      </c>
      <c r="N54" s="78">
        <f>Margins!B54</f>
        <v>2700</v>
      </c>
      <c r="O54" s="25">
        <f t="shared" si="2"/>
        <v>72900</v>
      </c>
      <c r="P54" s="25">
        <f t="shared" si="3"/>
        <v>0</v>
      </c>
    </row>
    <row r="55" spans="1:16" ht="13.5">
      <c r="A55" s="193" t="s">
        <v>417</v>
      </c>
      <c r="B55" s="172">
        <v>696</v>
      </c>
      <c r="C55" s="302">
        <v>-0.57</v>
      </c>
      <c r="D55" s="172">
        <v>39</v>
      </c>
      <c r="E55" s="302">
        <v>-0.05</v>
      </c>
      <c r="F55" s="172">
        <v>8</v>
      </c>
      <c r="G55" s="302">
        <v>0.33</v>
      </c>
      <c r="H55" s="172">
        <v>743</v>
      </c>
      <c r="I55" s="303">
        <v>-0.55</v>
      </c>
      <c r="J55" s="264">
        <v>44.85</v>
      </c>
      <c r="K55" s="69">
        <v>42.9</v>
      </c>
      <c r="L55" s="135">
        <f t="shared" si="0"/>
        <v>1.9500000000000028</v>
      </c>
      <c r="M55" s="306">
        <f t="shared" si="1"/>
        <v>4.545454545454552</v>
      </c>
      <c r="N55" s="78">
        <f>Margins!B55</f>
        <v>5250</v>
      </c>
      <c r="O55" s="25">
        <f t="shared" si="2"/>
        <v>204750</v>
      </c>
      <c r="P55" s="25">
        <f t="shared" si="3"/>
        <v>42000</v>
      </c>
    </row>
    <row r="56" spans="1:16" ht="13.5">
      <c r="A56" s="193" t="s">
        <v>163</v>
      </c>
      <c r="B56" s="172">
        <v>1797</v>
      </c>
      <c r="C56" s="302">
        <v>-0.41</v>
      </c>
      <c r="D56" s="172">
        <v>1</v>
      </c>
      <c r="E56" s="302">
        <v>-0.98</v>
      </c>
      <c r="F56" s="172">
        <v>0</v>
      </c>
      <c r="G56" s="302">
        <v>-1</v>
      </c>
      <c r="H56" s="172">
        <v>1798</v>
      </c>
      <c r="I56" s="303">
        <v>-0.42</v>
      </c>
      <c r="J56" s="264">
        <v>4976.25</v>
      </c>
      <c r="K56" s="69">
        <v>4921.95</v>
      </c>
      <c r="L56" s="135">
        <f t="shared" si="0"/>
        <v>54.30000000000018</v>
      </c>
      <c r="M56" s="306">
        <f t="shared" si="1"/>
        <v>1.103221284247101</v>
      </c>
      <c r="N56" s="78">
        <f>Margins!B56</f>
        <v>62</v>
      </c>
      <c r="O56" s="25">
        <f t="shared" si="2"/>
        <v>62</v>
      </c>
      <c r="P56" s="25">
        <f t="shared" si="3"/>
        <v>0</v>
      </c>
    </row>
    <row r="57" spans="1:18" ht="13.5">
      <c r="A57" s="193" t="s">
        <v>194</v>
      </c>
      <c r="B57" s="172">
        <v>1659</v>
      </c>
      <c r="C57" s="302">
        <v>-0.73</v>
      </c>
      <c r="D57" s="172">
        <v>80</v>
      </c>
      <c r="E57" s="302">
        <v>0.07</v>
      </c>
      <c r="F57" s="172">
        <v>7</v>
      </c>
      <c r="G57" s="302">
        <v>-0.36</v>
      </c>
      <c r="H57" s="172">
        <v>1746</v>
      </c>
      <c r="I57" s="303">
        <v>-0.72</v>
      </c>
      <c r="J57" s="264">
        <v>648.35</v>
      </c>
      <c r="K57" s="69">
        <v>653.15</v>
      </c>
      <c r="L57" s="135">
        <f t="shared" si="0"/>
        <v>-4.7999999999999545</v>
      </c>
      <c r="M57" s="306">
        <f t="shared" si="1"/>
        <v>-0.7349000995177148</v>
      </c>
      <c r="N57" s="78">
        <f>Margins!B57</f>
        <v>400</v>
      </c>
      <c r="O57" s="25">
        <f t="shared" si="2"/>
        <v>32000</v>
      </c>
      <c r="P57" s="25">
        <f t="shared" si="3"/>
        <v>2800</v>
      </c>
      <c r="R57" s="25"/>
    </row>
    <row r="58" spans="1:18" ht="13.5">
      <c r="A58" s="193" t="s">
        <v>418</v>
      </c>
      <c r="B58" s="172">
        <v>3102</v>
      </c>
      <c r="C58" s="302">
        <v>4.33</v>
      </c>
      <c r="D58" s="172">
        <v>0</v>
      </c>
      <c r="E58" s="302">
        <v>0</v>
      </c>
      <c r="F58" s="172">
        <v>0</v>
      </c>
      <c r="G58" s="302">
        <v>0</v>
      </c>
      <c r="H58" s="172">
        <v>3102</v>
      </c>
      <c r="I58" s="303">
        <v>4.33</v>
      </c>
      <c r="J58" s="264">
        <v>1877.3</v>
      </c>
      <c r="K58" s="69">
        <v>1814.55</v>
      </c>
      <c r="L58" s="135">
        <f t="shared" si="0"/>
        <v>62.75</v>
      </c>
      <c r="M58" s="306">
        <f t="shared" si="1"/>
        <v>3.458157669945717</v>
      </c>
      <c r="N58" s="78">
        <f>Margins!B58</f>
        <v>150</v>
      </c>
      <c r="O58" s="25">
        <f t="shared" si="2"/>
        <v>0</v>
      </c>
      <c r="P58" s="25">
        <f t="shared" si="3"/>
        <v>0</v>
      </c>
      <c r="R58" s="25"/>
    </row>
    <row r="59" spans="1:18" ht="13.5">
      <c r="A59" s="193" t="s">
        <v>419</v>
      </c>
      <c r="B59" s="172">
        <v>2752</v>
      </c>
      <c r="C59" s="302">
        <v>2.99</v>
      </c>
      <c r="D59" s="172">
        <v>0</v>
      </c>
      <c r="E59" s="302">
        <v>0</v>
      </c>
      <c r="F59" s="172">
        <v>0</v>
      </c>
      <c r="G59" s="302">
        <v>0</v>
      </c>
      <c r="H59" s="172">
        <v>2752</v>
      </c>
      <c r="I59" s="303">
        <v>2.99</v>
      </c>
      <c r="J59" s="264">
        <v>1130.4</v>
      </c>
      <c r="K59" s="69">
        <v>1098.8</v>
      </c>
      <c r="L59" s="135">
        <f t="shared" si="0"/>
        <v>31.600000000000136</v>
      </c>
      <c r="M59" s="306">
        <f t="shared" si="1"/>
        <v>2.8758645795413305</v>
      </c>
      <c r="N59" s="78">
        <f>Margins!B59</f>
        <v>200</v>
      </c>
      <c r="O59" s="25">
        <f t="shared" si="2"/>
        <v>0</v>
      </c>
      <c r="P59" s="25">
        <f t="shared" si="3"/>
        <v>0</v>
      </c>
      <c r="R59" s="25"/>
    </row>
    <row r="60" spans="1:16" ht="13.5">
      <c r="A60" s="193" t="s">
        <v>220</v>
      </c>
      <c r="B60" s="172">
        <v>379</v>
      </c>
      <c r="C60" s="302">
        <v>-0.71</v>
      </c>
      <c r="D60" s="172">
        <v>25</v>
      </c>
      <c r="E60" s="302">
        <v>1.78</v>
      </c>
      <c r="F60" s="172">
        <v>3</v>
      </c>
      <c r="G60" s="302">
        <v>0</v>
      </c>
      <c r="H60" s="172">
        <v>407</v>
      </c>
      <c r="I60" s="303">
        <v>-0.69</v>
      </c>
      <c r="J60" s="264">
        <v>124.5</v>
      </c>
      <c r="K60" s="69">
        <v>125.25</v>
      </c>
      <c r="L60" s="135">
        <f t="shared" si="0"/>
        <v>-0.75</v>
      </c>
      <c r="M60" s="306">
        <f t="shared" si="1"/>
        <v>-0.5988023952095809</v>
      </c>
      <c r="N60" s="78">
        <f>Margins!B60</f>
        <v>2400</v>
      </c>
      <c r="O60" s="25">
        <f t="shared" si="2"/>
        <v>60000</v>
      </c>
      <c r="P60" s="25">
        <f t="shared" si="3"/>
        <v>7200</v>
      </c>
    </row>
    <row r="61" spans="1:18" ht="13.5">
      <c r="A61" s="193" t="s">
        <v>164</v>
      </c>
      <c r="B61" s="172">
        <v>351</v>
      </c>
      <c r="C61" s="302">
        <v>-0.69</v>
      </c>
      <c r="D61" s="172">
        <v>36</v>
      </c>
      <c r="E61" s="302">
        <v>6.2</v>
      </c>
      <c r="F61" s="172">
        <v>1</v>
      </c>
      <c r="G61" s="302">
        <v>0</v>
      </c>
      <c r="H61" s="172">
        <v>388</v>
      </c>
      <c r="I61" s="303">
        <v>-0.66</v>
      </c>
      <c r="J61" s="264">
        <v>55.25</v>
      </c>
      <c r="K61" s="69">
        <v>55.85</v>
      </c>
      <c r="L61" s="135">
        <f t="shared" si="0"/>
        <v>-0.6000000000000014</v>
      </c>
      <c r="M61" s="306">
        <f t="shared" si="1"/>
        <v>-1.0743061772605218</v>
      </c>
      <c r="N61" s="78">
        <f>Margins!B61</f>
        <v>5650</v>
      </c>
      <c r="O61" s="25">
        <f t="shared" si="2"/>
        <v>203400</v>
      </c>
      <c r="P61" s="25">
        <f t="shared" si="3"/>
        <v>5650</v>
      </c>
      <c r="R61" s="103"/>
    </row>
    <row r="62" spans="1:16" ht="13.5">
      <c r="A62" s="193" t="s">
        <v>165</v>
      </c>
      <c r="B62" s="172">
        <v>48</v>
      </c>
      <c r="C62" s="302">
        <v>-0.47</v>
      </c>
      <c r="D62" s="172">
        <v>0</v>
      </c>
      <c r="E62" s="302">
        <v>0</v>
      </c>
      <c r="F62" s="172">
        <v>0</v>
      </c>
      <c r="G62" s="302">
        <v>0</v>
      </c>
      <c r="H62" s="172">
        <v>48</v>
      </c>
      <c r="I62" s="303">
        <v>-0.47</v>
      </c>
      <c r="J62" s="264">
        <v>270.65</v>
      </c>
      <c r="K62" s="69">
        <v>268.9</v>
      </c>
      <c r="L62" s="135">
        <f t="shared" si="0"/>
        <v>1.75</v>
      </c>
      <c r="M62" s="306">
        <f t="shared" si="1"/>
        <v>0.6507995537374489</v>
      </c>
      <c r="N62" s="78">
        <f>Margins!B62</f>
        <v>1300</v>
      </c>
      <c r="O62" s="25">
        <f t="shared" si="2"/>
        <v>0</v>
      </c>
      <c r="P62" s="25">
        <f t="shared" si="3"/>
        <v>0</v>
      </c>
    </row>
    <row r="63" spans="1:16" ht="13.5">
      <c r="A63" s="193" t="s">
        <v>420</v>
      </c>
      <c r="B63" s="172">
        <v>1518</v>
      </c>
      <c r="C63" s="302">
        <v>0.48</v>
      </c>
      <c r="D63" s="172">
        <v>2</v>
      </c>
      <c r="E63" s="302">
        <v>0</v>
      </c>
      <c r="F63" s="172">
        <v>0</v>
      </c>
      <c r="G63" s="302">
        <v>0</v>
      </c>
      <c r="H63" s="172">
        <v>1520</v>
      </c>
      <c r="I63" s="303">
        <v>0.48</v>
      </c>
      <c r="J63" s="264">
        <v>2334.7</v>
      </c>
      <c r="K63" s="69">
        <v>2222.65</v>
      </c>
      <c r="L63" s="135">
        <f t="shared" si="0"/>
        <v>112.04999999999973</v>
      </c>
      <c r="M63" s="306">
        <f t="shared" si="1"/>
        <v>5.041279553685904</v>
      </c>
      <c r="N63" s="78">
        <f>Margins!B63</f>
        <v>150</v>
      </c>
      <c r="O63" s="25">
        <f t="shared" si="2"/>
        <v>300</v>
      </c>
      <c r="P63" s="25">
        <f t="shared" si="3"/>
        <v>0</v>
      </c>
    </row>
    <row r="64" spans="1:16" ht="13.5">
      <c r="A64" s="193" t="s">
        <v>89</v>
      </c>
      <c r="B64" s="172">
        <v>3417</v>
      </c>
      <c r="C64" s="302">
        <v>0.83</v>
      </c>
      <c r="D64" s="172">
        <v>75</v>
      </c>
      <c r="E64" s="302">
        <v>4</v>
      </c>
      <c r="F64" s="172">
        <v>1</v>
      </c>
      <c r="G64" s="302">
        <v>0</v>
      </c>
      <c r="H64" s="172">
        <v>3493</v>
      </c>
      <c r="I64" s="303">
        <v>0.85</v>
      </c>
      <c r="J64" s="264">
        <v>315.75</v>
      </c>
      <c r="K64" s="69">
        <v>300.6</v>
      </c>
      <c r="L64" s="135">
        <f t="shared" si="0"/>
        <v>15.149999999999977</v>
      </c>
      <c r="M64" s="306">
        <f t="shared" si="1"/>
        <v>5.039920159680631</v>
      </c>
      <c r="N64" s="78">
        <f>Margins!B64</f>
        <v>750</v>
      </c>
      <c r="O64" s="25">
        <f t="shared" si="2"/>
        <v>56250</v>
      </c>
      <c r="P64" s="25">
        <f t="shared" si="3"/>
        <v>750</v>
      </c>
    </row>
    <row r="65" spans="1:16" ht="13.5">
      <c r="A65" s="193" t="s">
        <v>287</v>
      </c>
      <c r="B65" s="172">
        <v>294</v>
      </c>
      <c r="C65" s="302">
        <v>-0.4</v>
      </c>
      <c r="D65" s="172">
        <v>0</v>
      </c>
      <c r="E65" s="302">
        <v>0</v>
      </c>
      <c r="F65" s="172">
        <v>0</v>
      </c>
      <c r="G65" s="302">
        <v>0</v>
      </c>
      <c r="H65" s="172">
        <v>294</v>
      </c>
      <c r="I65" s="303">
        <v>-0.4</v>
      </c>
      <c r="J65" s="264">
        <v>182.6</v>
      </c>
      <c r="K65" s="69">
        <v>183.15</v>
      </c>
      <c r="L65" s="135">
        <f t="shared" si="0"/>
        <v>-0.5500000000000114</v>
      </c>
      <c r="M65" s="306">
        <f t="shared" si="1"/>
        <v>-0.3003003003003065</v>
      </c>
      <c r="N65" s="78">
        <f>Margins!B65</f>
        <v>2000</v>
      </c>
      <c r="O65" s="25">
        <f t="shared" si="2"/>
        <v>0</v>
      </c>
      <c r="P65" s="25">
        <f t="shared" si="3"/>
        <v>0</v>
      </c>
    </row>
    <row r="66" spans="1:16" ht="13.5">
      <c r="A66" s="193" t="s">
        <v>421</v>
      </c>
      <c r="B66" s="172">
        <v>950</v>
      </c>
      <c r="C66" s="302">
        <v>-0.11</v>
      </c>
      <c r="D66" s="172">
        <v>0</v>
      </c>
      <c r="E66" s="302">
        <v>0</v>
      </c>
      <c r="F66" s="172">
        <v>0</v>
      </c>
      <c r="G66" s="302">
        <v>0</v>
      </c>
      <c r="H66" s="172">
        <v>950</v>
      </c>
      <c r="I66" s="303">
        <v>-0.11</v>
      </c>
      <c r="J66" s="264">
        <v>601.3</v>
      </c>
      <c r="K66" s="69">
        <v>607</v>
      </c>
      <c r="L66" s="135">
        <f t="shared" si="0"/>
        <v>-5.7000000000000455</v>
      </c>
      <c r="M66" s="306">
        <f t="shared" si="1"/>
        <v>-0.9390444810543732</v>
      </c>
      <c r="N66" s="78">
        <f>Margins!B66</f>
        <v>350</v>
      </c>
      <c r="O66" s="25">
        <f t="shared" si="2"/>
        <v>0</v>
      </c>
      <c r="P66" s="25">
        <f t="shared" si="3"/>
        <v>0</v>
      </c>
    </row>
    <row r="67" spans="1:16" ht="13.5">
      <c r="A67" s="193" t="s">
        <v>271</v>
      </c>
      <c r="B67" s="172">
        <v>1040</v>
      </c>
      <c r="C67" s="302">
        <v>-0.51</v>
      </c>
      <c r="D67" s="172">
        <v>2</v>
      </c>
      <c r="E67" s="302">
        <v>-0.71</v>
      </c>
      <c r="F67" s="172">
        <v>1</v>
      </c>
      <c r="G67" s="302">
        <v>0</v>
      </c>
      <c r="H67" s="172">
        <v>1043</v>
      </c>
      <c r="I67" s="303">
        <v>-0.51</v>
      </c>
      <c r="J67" s="264">
        <v>292.15</v>
      </c>
      <c r="K67" s="69">
        <v>285.4</v>
      </c>
      <c r="L67" s="135">
        <f t="shared" si="0"/>
        <v>6.75</v>
      </c>
      <c r="M67" s="306">
        <f t="shared" si="1"/>
        <v>2.36510161177295</v>
      </c>
      <c r="N67" s="78">
        <f>Margins!B67</f>
        <v>1200</v>
      </c>
      <c r="O67" s="25">
        <f t="shared" si="2"/>
        <v>2400</v>
      </c>
      <c r="P67" s="25">
        <f t="shared" si="3"/>
        <v>1200</v>
      </c>
    </row>
    <row r="68" spans="1:16" ht="13.5">
      <c r="A68" s="193" t="s">
        <v>221</v>
      </c>
      <c r="B68" s="172">
        <v>781</v>
      </c>
      <c r="C68" s="302">
        <v>-0.12</v>
      </c>
      <c r="D68" s="172">
        <v>4</v>
      </c>
      <c r="E68" s="302">
        <v>3</v>
      </c>
      <c r="F68" s="172">
        <v>0</v>
      </c>
      <c r="G68" s="302">
        <v>0</v>
      </c>
      <c r="H68" s="172">
        <v>785</v>
      </c>
      <c r="I68" s="303">
        <v>-0.12</v>
      </c>
      <c r="J68" s="264">
        <v>1299.95</v>
      </c>
      <c r="K68" s="69">
        <v>1260.45</v>
      </c>
      <c r="L68" s="135">
        <f t="shared" si="0"/>
        <v>39.5</v>
      </c>
      <c r="M68" s="306">
        <f t="shared" si="1"/>
        <v>3.1338014201277318</v>
      </c>
      <c r="N68" s="78">
        <f>Margins!B68</f>
        <v>300</v>
      </c>
      <c r="O68" s="25">
        <f t="shared" si="2"/>
        <v>1200</v>
      </c>
      <c r="P68" s="25">
        <f t="shared" si="3"/>
        <v>0</v>
      </c>
    </row>
    <row r="69" spans="1:16" ht="13.5">
      <c r="A69" s="193" t="s">
        <v>233</v>
      </c>
      <c r="B69" s="172">
        <v>3692</v>
      </c>
      <c r="C69" s="302">
        <v>0.22</v>
      </c>
      <c r="D69" s="172">
        <v>24</v>
      </c>
      <c r="E69" s="302">
        <v>7</v>
      </c>
      <c r="F69" s="172">
        <v>0</v>
      </c>
      <c r="G69" s="302">
        <v>0</v>
      </c>
      <c r="H69" s="172">
        <v>3716</v>
      </c>
      <c r="I69" s="303">
        <v>0.23</v>
      </c>
      <c r="J69" s="264">
        <v>500</v>
      </c>
      <c r="K69" s="69">
        <v>495.8</v>
      </c>
      <c r="L69" s="135">
        <f t="shared" si="0"/>
        <v>4.199999999999989</v>
      </c>
      <c r="M69" s="306">
        <f t="shared" si="1"/>
        <v>0.8471157724889045</v>
      </c>
      <c r="N69" s="78">
        <f>Margins!B69</f>
        <v>1000</v>
      </c>
      <c r="O69" s="25">
        <f t="shared" si="2"/>
        <v>24000</v>
      </c>
      <c r="P69" s="25">
        <f t="shared" si="3"/>
        <v>0</v>
      </c>
    </row>
    <row r="70" spans="1:16" ht="13.5">
      <c r="A70" s="193" t="s">
        <v>166</v>
      </c>
      <c r="B70" s="172">
        <v>1420</v>
      </c>
      <c r="C70" s="302">
        <v>1.25</v>
      </c>
      <c r="D70" s="172">
        <v>38</v>
      </c>
      <c r="E70" s="302">
        <v>0</v>
      </c>
      <c r="F70" s="172">
        <v>7</v>
      </c>
      <c r="G70" s="302">
        <v>6</v>
      </c>
      <c r="H70" s="172">
        <v>1465</v>
      </c>
      <c r="I70" s="303">
        <v>1.32</v>
      </c>
      <c r="J70" s="264">
        <v>111.85</v>
      </c>
      <c r="K70" s="69">
        <v>107</v>
      </c>
      <c r="L70" s="135">
        <f t="shared" si="0"/>
        <v>4.849999999999994</v>
      </c>
      <c r="M70" s="306">
        <f t="shared" si="1"/>
        <v>4.532710280373826</v>
      </c>
      <c r="N70" s="78">
        <f>Margins!B70</f>
        <v>2950</v>
      </c>
      <c r="O70" s="25">
        <f t="shared" si="2"/>
        <v>112100</v>
      </c>
      <c r="P70" s="25">
        <f t="shared" si="3"/>
        <v>20650</v>
      </c>
    </row>
    <row r="71" spans="1:16" ht="13.5">
      <c r="A71" s="193" t="s">
        <v>222</v>
      </c>
      <c r="B71" s="172">
        <v>1269</v>
      </c>
      <c r="C71" s="302">
        <v>-0.53</v>
      </c>
      <c r="D71" s="172">
        <v>1</v>
      </c>
      <c r="E71" s="302">
        <v>0</v>
      </c>
      <c r="F71" s="172">
        <v>0</v>
      </c>
      <c r="G71" s="302">
        <v>0</v>
      </c>
      <c r="H71" s="172">
        <v>1270</v>
      </c>
      <c r="I71" s="303">
        <v>-0.53</v>
      </c>
      <c r="J71" s="264">
        <v>2518.85</v>
      </c>
      <c r="K71" s="69">
        <v>2493.8</v>
      </c>
      <c r="L71" s="135">
        <f aca="true" t="shared" si="4" ref="L71:L134">J71-K71</f>
        <v>25.049999999999727</v>
      </c>
      <c r="M71" s="306">
        <f aca="true" t="shared" si="5" ref="M71:M134">L71/K71*100</f>
        <v>1.0044911380222843</v>
      </c>
      <c r="N71" s="78">
        <f>Margins!B71</f>
        <v>88</v>
      </c>
      <c r="O71" s="25">
        <f aca="true" t="shared" si="6" ref="O71:O134">D71*N71</f>
        <v>88</v>
      </c>
      <c r="P71" s="25">
        <f aca="true" t="shared" si="7" ref="P71:P134">F71*N71</f>
        <v>0</v>
      </c>
    </row>
    <row r="72" spans="1:16" ht="13.5">
      <c r="A72" s="193" t="s">
        <v>288</v>
      </c>
      <c r="B72" s="172">
        <v>9679</v>
      </c>
      <c r="C72" s="302">
        <v>5.15</v>
      </c>
      <c r="D72" s="172">
        <v>399</v>
      </c>
      <c r="E72" s="302">
        <v>4.87</v>
      </c>
      <c r="F72" s="172">
        <v>17</v>
      </c>
      <c r="G72" s="302">
        <v>0</v>
      </c>
      <c r="H72" s="172">
        <v>10095</v>
      </c>
      <c r="I72" s="303">
        <v>5.14</v>
      </c>
      <c r="J72" s="264">
        <v>210.95</v>
      </c>
      <c r="K72" s="69">
        <v>194.35</v>
      </c>
      <c r="L72" s="135">
        <f t="shared" si="4"/>
        <v>16.599999999999994</v>
      </c>
      <c r="M72" s="306">
        <f t="shared" si="5"/>
        <v>8.541291484435295</v>
      </c>
      <c r="N72" s="78">
        <f>Margins!B72</f>
        <v>1500</v>
      </c>
      <c r="O72" s="25">
        <f t="shared" si="6"/>
        <v>598500</v>
      </c>
      <c r="P72" s="25">
        <f t="shared" si="7"/>
        <v>25500</v>
      </c>
    </row>
    <row r="73" spans="1:16" ht="13.5">
      <c r="A73" s="193" t="s">
        <v>289</v>
      </c>
      <c r="B73" s="172">
        <v>1271</v>
      </c>
      <c r="C73" s="302">
        <v>1.05</v>
      </c>
      <c r="D73" s="172">
        <v>2</v>
      </c>
      <c r="E73" s="302">
        <v>-0.33</v>
      </c>
      <c r="F73" s="172">
        <v>0</v>
      </c>
      <c r="G73" s="302">
        <v>0</v>
      </c>
      <c r="H73" s="172">
        <v>1273</v>
      </c>
      <c r="I73" s="303">
        <v>1.04</v>
      </c>
      <c r="J73" s="264">
        <v>153.95</v>
      </c>
      <c r="K73" s="69">
        <v>150.65</v>
      </c>
      <c r="L73" s="135">
        <f t="shared" si="4"/>
        <v>3.299999999999983</v>
      </c>
      <c r="M73" s="306">
        <f t="shared" si="5"/>
        <v>2.1905077995353355</v>
      </c>
      <c r="N73" s="78">
        <f>Margins!B73</f>
        <v>1400</v>
      </c>
      <c r="O73" s="25">
        <f t="shared" si="6"/>
        <v>2800</v>
      </c>
      <c r="P73" s="25">
        <f t="shared" si="7"/>
        <v>0</v>
      </c>
    </row>
    <row r="74" spans="1:16" ht="13.5">
      <c r="A74" s="193" t="s">
        <v>195</v>
      </c>
      <c r="B74" s="172">
        <v>1205</v>
      </c>
      <c r="C74" s="302">
        <v>-0.51</v>
      </c>
      <c r="D74" s="172">
        <v>87</v>
      </c>
      <c r="E74" s="302">
        <v>1.29</v>
      </c>
      <c r="F74" s="172">
        <v>3</v>
      </c>
      <c r="G74" s="302">
        <v>-0.5</v>
      </c>
      <c r="H74" s="172">
        <v>1295</v>
      </c>
      <c r="I74" s="303">
        <v>-0.49</v>
      </c>
      <c r="J74" s="264">
        <v>114.8</v>
      </c>
      <c r="K74" s="69">
        <v>115.25</v>
      </c>
      <c r="L74" s="135">
        <f t="shared" si="4"/>
        <v>-0.45000000000000284</v>
      </c>
      <c r="M74" s="306">
        <f t="shared" si="5"/>
        <v>-0.3904555314533647</v>
      </c>
      <c r="N74" s="78">
        <f>Margins!B74</f>
        <v>2062</v>
      </c>
      <c r="O74" s="25">
        <f t="shared" si="6"/>
        <v>179394</v>
      </c>
      <c r="P74" s="25">
        <f t="shared" si="7"/>
        <v>6186</v>
      </c>
    </row>
    <row r="75" spans="1:18" ht="13.5">
      <c r="A75" s="193" t="s">
        <v>290</v>
      </c>
      <c r="B75" s="172">
        <v>1354</v>
      </c>
      <c r="C75" s="302">
        <v>-0.3</v>
      </c>
      <c r="D75" s="172">
        <v>70</v>
      </c>
      <c r="E75" s="302">
        <v>0.59</v>
      </c>
      <c r="F75" s="172">
        <v>2</v>
      </c>
      <c r="G75" s="302">
        <v>0</v>
      </c>
      <c r="H75" s="172">
        <v>1426</v>
      </c>
      <c r="I75" s="303">
        <v>-0.28</v>
      </c>
      <c r="J75" s="264">
        <v>98.4</v>
      </c>
      <c r="K75" s="69">
        <v>98.25</v>
      </c>
      <c r="L75" s="135">
        <f t="shared" si="4"/>
        <v>0.15000000000000568</v>
      </c>
      <c r="M75" s="306">
        <f t="shared" si="5"/>
        <v>0.15267175572519662</v>
      </c>
      <c r="N75" s="78">
        <f>Margins!B75</f>
        <v>1400</v>
      </c>
      <c r="O75" s="25">
        <f t="shared" si="6"/>
        <v>98000</v>
      </c>
      <c r="P75" s="25">
        <f t="shared" si="7"/>
        <v>2800</v>
      </c>
      <c r="R75" s="25"/>
    </row>
    <row r="76" spans="1:16" ht="13.5">
      <c r="A76" s="193" t="s">
        <v>197</v>
      </c>
      <c r="B76" s="172">
        <v>1612</v>
      </c>
      <c r="C76" s="302">
        <v>-0.3</v>
      </c>
      <c r="D76" s="172">
        <v>2</v>
      </c>
      <c r="E76" s="302">
        <v>0</v>
      </c>
      <c r="F76" s="172">
        <v>0</v>
      </c>
      <c r="G76" s="302">
        <v>0</v>
      </c>
      <c r="H76" s="172">
        <v>1614</v>
      </c>
      <c r="I76" s="303">
        <v>-0.3</v>
      </c>
      <c r="J76" s="264">
        <v>345.15</v>
      </c>
      <c r="K76" s="69">
        <v>344</v>
      </c>
      <c r="L76" s="135">
        <f t="shared" si="4"/>
        <v>1.1499999999999773</v>
      </c>
      <c r="M76" s="306">
        <f t="shared" si="5"/>
        <v>0.3343023255813887</v>
      </c>
      <c r="N76" s="78">
        <f>Margins!B76</f>
        <v>650</v>
      </c>
      <c r="O76" s="25">
        <f t="shared" si="6"/>
        <v>1300</v>
      </c>
      <c r="P76" s="25">
        <f t="shared" si="7"/>
        <v>0</v>
      </c>
    </row>
    <row r="77" spans="1:18" ht="13.5">
      <c r="A77" s="193" t="s">
        <v>4</v>
      </c>
      <c r="B77" s="172">
        <v>1417</v>
      </c>
      <c r="C77" s="302">
        <v>-0.54</v>
      </c>
      <c r="D77" s="172">
        <v>0</v>
      </c>
      <c r="E77" s="302">
        <v>0</v>
      </c>
      <c r="F77" s="172">
        <v>0</v>
      </c>
      <c r="G77" s="302">
        <v>0</v>
      </c>
      <c r="H77" s="172">
        <v>1417</v>
      </c>
      <c r="I77" s="303">
        <v>-0.54</v>
      </c>
      <c r="J77" s="264">
        <v>1863.4</v>
      </c>
      <c r="K77" s="69">
        <v>1827.3</v>
      </c>
      <c r="L77" s="135">
        <f t="shared" si="4"/>
        <v>36.100000000000136</v>
      </c>
      <c r="M77" s="306">
        <f t="shared" si="5"/>
        <v>1.9755924040934787</v>
      </c>
      <c r="N77" s="78">
        <f>Margins!B77</f>
        <v>150</v>
      </c>
      <c r="O77" s="25">
        <f t="shared" si="6"/>
        <v>0</v>
      </c>
      <c r="P77" s="25">
        <f t="shared" si="7"/>
        <v>0</v>
      </c>
      <c r="R77" s="25"/>
    </row>
    <row r="78" spans="1:18" ht="13.5">
      <c r="A78" s="193" t="s">
        <v>79</v>
      </c>
      <c r="B78" s="172">
        <v>2135</v>
      </c>
      <c r="C78" s="302">
        <v>-0.4</v>
      </c>
      <c r="D78" s="172">
        <v>0</v>
      </c>
      <c r="E78" s="302">
        <v>-1</v>
      </c>
      <c r="F78" s="172">
        <v>0</v>
      </c>
      <c r="G78" s="302">
        <v>0</v>
      </c>
      <c r="H78" s="172">
        <v>2135</v>
      </c>
      <c r="I78" s="303">
        <v>-0.4</v>
      </c>
      <c r="J78" s="264">
        <v>1153.45</v>
      </c>
      <c r="K78" s="69">
        <v>1104.05</v>
      </c>
      <c r="L78" s="135">
        <f t="shared" si="4"/>
        <v>49.40000000000009</v>
      </c>
      <c r="M78" s="306">
        <f t="shared" si="5"/>
        <v>4.474435034645179</v>
      </c>
      <c r="N78" s="78">
        <f>Margins!B78</f>
        <v>200</v>
      </c>
      <c r="O78" s="25">
        <f t="shared" si="6"/>
        <v>0</v>
      </c>
      <c r="P78" s="25">
        <f t="shared" si="7"/>
        <v>0</v>
      </c>
      <c r="R78" s="25"/>
    </row>
    <row r="79" spans="1:16" ht="13.5">
      <c r="A79" s="193" t="s">
        <v>196</v>
      </c>
      <c r="B79" s="172">
        <v>1628</v>
      </c>
      <c r="C79" s="302">
        <v>-0.36</v>
      </c>
      <c r="D79" s="172">
        <v>2</v>
      </c>
      <c r="E79" s="302">
        <v>0</v>
      </c>
      <c r="F79" s="172">
        <v>1</v>
      </c>
      <c r="G79" s="302">
        <v>0</v>
      </c>
      <c r="H79" s="172">
        <v>1631</v>
      </c>
      <c r="I79" s="303">
        <v>-0.36</v>
      </c>
      <c r="J79" s="264">
        <v>716.65</v>
      </c>
      <c r="K79" s="69">
        <v>697.25</v>
      </c>
      <c r="L79" s="135">
        <f t="shared" si="4"/>
        <v>19.399999999999977</v>
      </c>
      <c r="M79" s="306">
        <f t="shared" si="5"/>
        <v>2.7823592685550342</v>
      </c>
      <c r="N79" s="78">
        <f>Margins!B79</f>
        <v>400</v>
      </c>
      <c r="O79" s="25">
        <f t="shared" si="6"/>
        <v>800</v>
      </c>
      <c r="P79" s="25">
        <f t="shared" si="7"/>
        <v>400</v>
      </c>
    </row>
    <row r="80" spans="1:16" ht="13.5">
      <c r="A80" s="193" t="s">
        <v>5</v>
      </c>
      <c r="B80" s="172">
        <v>2033</v>
      </c>
      <c r="C80" s="302">
        <v>-0.55</v>
      </c>
      <c r="D80" s="172">
        <v>269</v>
      </c>
      <c r="E80" s="302">
        <v>0.35</v>
      </c>
      <c r="F80" s="172">
        <v>51</v>
      </c>
      <c r="G80" s="302">
        <v>0.31</v>
      </c>
      <c r="H80" s="172">
        <v>2353</v>
      </c>
      <c r="I80" s="303">
        <v>-0.51</v>
      </c>
      <c r="J80" s="264">
        <v>140.95</v>
      </c>
      <c r="K80" s="69">
        <v>140.25</v>
      </c>
      <c r="L80" s="135">
        <f t="shared" si="4"/>
        <v>0.6999999999999886</v>
      </c>
      <c r="M80" s="306">
        <f t="shared" si="5"/>
        <v>0.4991087344028439</v>
      </c>
      <c r="N80" s="78">
        <f>Margins!B80</f>
        <v>1595</v>
      </c>
      <c r="O80" s="25">
        <f t="shared" si="6"/>
        <v>429055</v>
      </c>
      <c r="P80" s="25">
        <f t="shared" si="7"/>
        <v>81345</v>
      </c>
    </row>
    <row r="81" spans="1:16" ht="13.5">
      <c r="A81" s="193" t="s">
        <v>198</v>
      </c>
      <c r="B81" s="172">
        <v>2175</v>
      </c>
      <c r="C81" s="302">
        <v>-0.44</v>
      </c>
      <c r="D81" s="172">
        <v>196</v>
      </c>
      <c r="E81" s="302">
        <v>0.46</v>
      </c>
      <c r="F81" s="172">
        <v>41</v>
      </c>
      <c r="G81" s="302">
        <v>1.16</v>
      </c>
      <c r="H81" s="172">
        <v>2412</v>
      </c>
      <c r="I81" s="303">
        <v>-0.4</v>
      </c>
      <c r="J81" s="264">
        <v>201.55</v>
      </c>
      <c r="K81" s="69">
        <v>198.6</v>
      </c>
      <c r="L81" s="135">
        <f t="shared" si="4"/>
        <v>2.950000000000017</v>
      </c>
      <c r="M81" s="306">
        <f t="shared" si="5"/>
        <v>1.4853977844914485</v>
      </c>
      <c r="N81" s="78">
        <f>Margins!B81</f>
        <v>1000</v>
      </c>
      <c r="O81" s="25">
        <f t="shared" si="6"/>
        <v>196000</v>
      </c>
      <c r="P81" s="25">
        <f t="shared" si="7"/>
        <v>41000</v>
      </c>
    </row>
    <row r="82" spans="1:16" ht="13.5">
      <c r="A82" s="193" t="s">
        <v>199</v>
      </c>
      <c r="B82" s="172">
        <v>871</v>
      </c>
      <c r="C82" s="302">
        <v>-0.41</v>
      </c>
      <c r="D82" s="172">
        <v>9</v>
      </c>
      <c r="E82" s="302">
        <v>-0.61</v>
      </c>
      <c r="F82" s="172">
        <v>1</v>
      </c>
      <c r="G82" s="302">
        <v>0</v>
      </c>
      <c r="H82" s="172">
        <v>881</v>
      </c>
      <c r="I82" s="303">
        <v>-0.41</v>
      </c>
      <c r="J82" s="264">
        <v>295.8</v>
      </c>
      <c r="K82" s="69">
        <v>278.9</v>
      </c>
      <c r="L82" s="135">
        <f t="shared" si="4"/>
        <v>16.900000000000034</v>
      </c>
      <c r="M82" s="306">
        <f t="shared" si="5"/>
        <v>6.059519541054154</v>
      </c>
      <c r="N82" s="78">
        <f>Margins!B82</f>
        <v>1300</v>
      </c>
      <c r="O82" s="25">
        <f t="shared" si="6"/>
        <v>11700</v>
      </c>
      <c r="P82" s="25">
        <f t="shared" si="7"/>
        <v>1300</v>
      </c>
    </row>
    <row r="83" spans="1:16" ht="13.5">
      <c r="A83" s="193" t="s">
        <v>401</v>
      </c>
      <c r="B83" s="172">
        <v>1028</v>
      </c>
      <c r="C83" s="302">
        <v>1.92</v>
      </c>
      <c r="D83" s="172">
        <v>0</v>
      </c>
      <c r="E83" s="302">
        <v>0</v>
      </c>
      <c r="F83" s="172">
        <v>0</v>
      </c>
      <c r="G83" s="302">
        <v>0</v>
      </c>
      <c r="H83" s="172">
        <v>1028</v>
      </c>
      <c r="I83" s="303">
        <v>1.92</v>
      </c>
      <c r="J83" s="264">
        <v>600.1</v>
      </c>
      <c r="K83" s="264">
        <v>558.65</v>
      </c>
      <c r="L83" s="135">
        <f t="shared" si="4"/>
        <v>41.450000000000045</v>
      </c>
      <c r="M83" s="306">
        <f t="shared" si="5"/>
        <v>7.419672424595014</v>
      </c>
      <c r="N83" s="78">
        <f>Margins!B83</f>
        <v>250</v>
      </c>
      <c r="O83" s="25">
        <f t="shared" si="6"/>
        <v>0</v>
      </c>
      <c r="P83" s="25">
        <f t="shared" si="7"/>
        <v>0</v>
      </c>
    </row>
    <row r="84" spans="1:16" ht="13.5">
      <c r="A84" s="193" t="s">
        <v>422</v>
      </c>
      <c r="B84" s="172">
        <v>392</v>
      </c>
      <c r="C84" s="302">
        <v>-0.61</v>
      </c>
      <c r="D84" s="172">
        <v>42</v>
      </c>
      <c r="E84" s="302">
        <v>0.45</v>
      </c>
      <c r="F84" s="172">
        <v>2</v>
      </c>
      <c r="G84" s="302">
        <v>0</v>
      </c>
      <c r="H84" s="172">
        <v>436</v>
      </c>
      <c r="I84" s="303">
        <v>-0.57</v>
      </c>
      <c r="J84" s="264">
        <v>58.05</v>
      </c>
      <c r="K84" s="69">
        <v>58.3</v>
      </c>
      <c r="L84" s="135">
        <f t="shared" si="4"/>
        <v>-0.25</v>
      </c>
      <c r="M84" s="306">
        <f t="shared" si="5"/>
        <v>-0.42881646655231564</v>
      </c>
      <c r="N84" s="78">
        <f>Margins!B84</f>
        <v>3750</v>
      </c>
      <c r="O84" s="25">
        <f t="shared" si="6"/>
        <v>157500</v>
      </c>
      <c r="P84" s="25">
        <f t="shared" si="7"/>
        <v>7500</v>
      </c>
    </row>
    <row r="85" spans="1:18" ht="13.5">
      <c r="A85" s="193" t="s">
        <v>43</v>
      </c>
      <c r="B85" s="172">
        <v>1538</v>
      </c>
      <c r="C85" s="302">
        <v>-0.22</v>
      </c>
      <c r="D85" s="172">
        <v>0</v>
      </c>
      <c r="E85" s="302">
        <v>0</v>
      </c>
      <c r="F85" s="172">
        <v>0</v>
      </c>
      <c r="G85" s="302">
        <v>0</v>
      </c>
      <c r="H85" s="172">
        <v>1538</v>
      </c>
      <c r="I85" s="303">
        <v>-0.22</v>
      </c>
      <c r="J85" s="264">
        <v>2247.15</v>
      </c>
      <c r="K85" s="69">
        <v>2175.65</v>
      </c>
      <c r="L85" s="135">
        <f t="shared" si="4"/>
        <v>71.5</v>
      </c>
      <c r="M85" s="306">
        <f t="shared" si="5"/>
        <v>3.286374187024567</v>
      </c>
      <c r="N85" s="78">
        <f>Margins!B85</f>
        <v>150</v>
      </c>
      <c r="O85" s="25">
        <f t="shared" si="6"/>
        <v>0</v>
      </c>
      <c r="P85" s="25">
        <f t="shared" si="7"/>
        <v>0</v>
      </c>
      <c r="R85" s="25"/>
    </row>
    <row r="86" spans="1:18" ht="13.5">
      <c r="A86" s="193" t="s">
        <v>200</v>
      </c>
      <c r="B86" s="172">
        <v>8790</v>
      </c>
      <c r="C86" s="302">
        <v>-0.22</v>
      </c>
      <c r="D86" s="172">
        <v>222</v>
      </c>
      <c r="E86" s="302">
        <v>2.89</v>
      </c>
      <c r="F86" s="172">
        <v>18</v>
      </c>
      <c r="G86" s="302">
        <v>0.64</v>
      </c>
      <c r="H86" s="172">
        <v>9030</v>
      </c>
      <c r="I86" s="303">
        <v>-0.2</v>
      </c>
      <c r="J86" s="264">
        <v>930.45</v>
      </c>
      <c r="K86" s="69">
        <v>913.65</v>
      </c>
      <c r="L86" s="135">
        <f t="shared" si="4"/>
        <v>16.800000000000068</v>
      </c>
      <c r="M86" s="306">
        <f t="shared" si="5"/>
        <v>1.8387785256936537</v>
      </c>
      <c r="N86" s="78">
        <f>Margins!B86</f>
        <v>350</v>
      </c>
      <c r="O86" s="25">
        <f t="shared" si="6"/>
        <v>77700</v>
      </c>
      <c r="P86" s="25">
        <f t="shared" si="7"/>
        <v>6300</v>
      </c>
      <c r="R86" s="25"/>
    </row>
    <row r="87" spans="1:16" ht="13.5">
      <c r="A87" s="193" t="s">
        <v>141</v>
      </c>
      <c r="B87" s="172">
        <v>9999</v>
      </c>
      <c r="C87" s="302">
        <v>0.54</v>
      </c>
      <c r="D87" s="172">
        <v>1000</v>
      </c>
      <c r="E87" s="302">
        <v>8.26</v>
      </c>
      <c r="F87" s="172">
        <v>171</v>
      </c>
      <c r="G87" s="302">
        <v>27.5</v>
      </c>
      <c r="H87" s="172">
        <v>11170</v>
      </c>
      <c r="I87" s="303">
        <v>0.69</v>
      </c>
      <c r="J87" s="264">
        <v>97.8</v>
      </c>
      <c r="K87" s="69">
        <v>92.55</v>
      </c>
      <c r="L87" s="135">
        <f t="shared" si="4"/>
        <v>5.25</v>
      </c>
      <c r="M87" s="306">
        <f t="shared" si="5"/>
        <v>5.672609400324149</v>
      </c>
      <c r="N87" s="78">
        <f>Margins!B87</f>
        <v>2400</v>
      </c>
      <c r="O87" s="25">
        <f t="shared" si="6"/>
        <v>2400000</v>
      </c>
      <c r="P87" s="25">
        <f t="shared" si="7"/>
        <v>410400</v>
      </c>
    </row>
    <row r="88" spans="1:16" ht="13.5">
      <c r="A88" s="193" t="s">
        <v>398</v>
      </c>
      <c r="B88" s="172">
        <v>7002</v>
      </c>
      <c r="C88" s="302">
        <v>0.07</v>
      </c>
      <c r="D88" s="172">
        <v>598</v>
      </c>
      <c r="E88" s="302">
        <v>1.21</v>
      </c>
      <c r="F88" s="172">
        <v>74</v>
      </c>
      <c r="G88" s="302">
        <v>5.17</v>
      </c>
      <c r="H88" s="172">
        <v>7674</v>
      </c>
      <c r="I88" s="303">
        <v>0.12</v>
      </c>
      <c r="J88" s="264">
        <v>125</v>
      </c>
      <c r="K88" s="264">
        <v>122.85</v>
      </c>
      <c r="L88" s="135">
        <f t="shared" si="4"/>
        <v>2.1500000000000057</v>
      </c>
      <c r="M88" s="306">
        <f t="shared" si="5"/>
        <v>1.7501017501017548</v>
      </c>
      <c r="N88" s="78">
        <f>Margins!B88</f>
        <v>2700</v>
      </c>
      <c r="O88" s="25">
        <f t="shared" si="6"/>
        <v>1614600</v>
      </c>
      <c r="P88" s="25">
        <f t="shared" si="7"/>
        <v>199800</v>
      </c>
    </row>
    <row r="89" spans="1:16" ht="13.5">
      <c r="A89" s="193" t="s">
        <v>184</v>
      </c>
      <c r="B89" s="172">
        <v>4480</v>
      </c>
      <c r="C89" s="302">
        <v>0.2</v>
      </c>
      <c r="D89" s="172">
        <v>226</v>
      </c>
      <c r="E89" s="302">
        <v>0.39</v>
      </c>
      <c r="F89" s="172">
        <v>19</v>
      </c>
      <c r="G89" s="302">
        <v>8.5</v>
      </c>
      <c r="H89" s="172">
        <v>4725</v>
      </c>
      <c r="I89" s="303">
        <v>0.21</v>
      </c>
      <c r="J89" s="264">
        <v>115.25</v>
      </c>
      <c r="K89" s="69">
        <v>113</v>
      </c>
      <c r="L89" s="135">
        <f t="shared" si="4"/>
        <v>2.25</v>
      </c>
      <c r="M89" s="306">
        <f t="shared" si="5"/>
        <v>1.991150442477876</v>
      </c>
      <c r="N89" s="78">
        <f>Margins!B89</f>
        <v>2950</v>
      </c>
      <c r="O89" s="25">
        <f t="shared" si="6"/>
        <v>666700</v>
      </c>
      <c r="P89" s="25">
        <f t="shared" si="7"/>
        <v>56050</v>
      </c>
    </row>
    <row r="90" spans="1:16" ht="13.5">
      <c r="A90" s="193" t="s">
        <v>175</v>
      </c>
      <c r="B90" s="172">
        <v>3061</v>
      </c>
      <c r="C90" s="302">
        <v>-0.15</v>
      </c>
      <c r="D90" s="172">
        <v>929</v>
      </c>
      <c r="E90" s="302">
        <v>3.44</v>
      </c>
      <c r="F90" s="172">
        <v>93</v>
      </c>
      <c r="G90" s="302">
        <v>1.27</v>
      </c>
      <c r="H90" s="172">
        <v>4083</v>
      </c>
      <c r="I90" s="303">
        <v>0.06</v>
      </c>
      <c r="J90" s="264">
        <v>47.2</v>
      </c>
      <c r="K90" s="69">
        <v>47.4</v>
      </c>
      <c r="L90" s="135">
        <f t="shared" si="4"/>
        <v>-0.19999999999999574</v>
      </c>
      <c r="M90" s="306">
        <f t="shared" si="5"/>
        <v>-0.4219409282700332</v>
      </c>
      <c r="N90" s="78">
        <f>Margins!B90</f>
        <v>7875</v>
      </c>
      <c r="O90" s="25">
        <f t="shared" si="6"/>
        <v>7315875</v>
      </c>
      <c r="P90" s="25">
        <f t="shared" si="7"/>
        <v>732375</v>
      </c>
    </row>
    <row r="91" spans="1:18" ht="13.5">
      <c r="A91" s="193" t="s">
        <v>142</v>
      </c>
      <c r="B91" s="172">
        <v>2867</v>
      </c>
      <c r="C91" s="302">
        <v>0.51</v>
      </c>
      <c r="D91" s="172">
        <v>73</v>
      </c>
      <c r="E91" s="302">
        <v>4.62</v>
      </c>
      <c r="F91" s="172">
        <v>0</v>
      </c>
      <c r="G91" s="302">
        <v>0</v>
      </c>
      <c r="H91" s="172">
        <v>2940</v>
      </c>
      <c r="I91" s="303">
        <v>0.54</v>
      </c>
      <c r="J91" s="264">
        <v>148.9</v>
      </c>
      <c r="K91" s="69">
        <v>145.4</v>
      </c>
      <c r="L91" s="135">
        <f t="shared" si="4"/>
        <v>3.5</v>
      </c>
      <c r="M91" s="306">
        <f t="shared" si="5"/>
        <v>2.407152682255846</v>
      </c>
      <c r="N91" s="78">
        <f>Margins!B91</f>
        <v>1750</v>
      </c>
      <c r="O91" s="25">
        <f t="shared" si="6"/>
        <v>127750</v>
      </c>
      <c r="P91" s="25">
        <f t="shared" si="7"/>
        <v>0</v>
      </c>
      <c r="R91" s="25"/>
    </row>
    <row r="92" spans="1:18" ht="13.5">
      <c r="A92" s="193" t="s">
        <v>176</v>
      </c>
      <c r="B92" s="172">
        <v>1077</v>
      </c>
      <c r="C92" s="302">
        <v>-0.66</v>
      </c>
      <c r="D92" s="172">
        <v>60</v>
      </c>
      <c r="E92" s="302">
        <v>-0.08</v>
      </c>
      <c r="F92" s="172">
        <v>6</v>
      </c>
      <c r="G92" s="302">
        <v>5</v>
      </c>
      <c r="H92" s="172">
        <v>1143</v>
      </c>
      <c r="I92" s="303">
        <v>-0.65</v>
      </c>
      <c r="J92" s="264">
        <v>181.25</v>
      </c>
      <c r="K92" s="69">
        <v>182.6</v>
      </c>
      <c r="L92" s="135">
        <f t="shared" si="4"/>
        <v>-1.3499999999999943</v>
      </c>
      <c r="M92" s="306">
        <f t="shared" si="5"/>
        <v>-0.7393209200438084</v>
      </c>
      <c r="N92" s="78">
        <f>Margins!B92</f>
        <v>1450</v>
      </c>
      <c r="O92" s="25">
        <f t="shared" si="6"/>
        <v>87000</v>
      </c>
      <c r="P92" s="25">
        <f t="shared" si="7"/>
        <v>8700</v>
      </c>
      <c r="R92" s="25"/>
    </row>
    <row r="93" spans="1:18" ht="13.5">
      <c r="A93" s="193" t="s">
        <v>423</v>
      </c>
      <c r="B93" s="172">
        <v>3129</v>
      </c>
      <c r="C93" s="302">
        <v>-0.32</v>
      </c>
      <c r="D93" s="172">
        <v>1</v>
      </c>
      <c r="E93" s="302">
        <v>0</v>
      </c>
      <c r="F93" s="172">
        <v>0</v>
      </c>
      <c r="G93" s="302">
        <v>0</v>
      </c>
      <c r="H93" s="172">
        <v>3130</v>
      </c>
      <c r="I93" s="303">
        <v>-0.32</v>
      </c>
      <c r="J93" s="264">
        <v>637.95</v>
      </c>
      <c r="K93" s="69">
        <v>622.4</v>
      </c>
      <c r="L93" s="135">
        <f t="shared" si="4"/>
        <v>15.550000000000068</v>
      </c>
      <c r="M93" s="306">
        <f t="shared" si="5"/>
        <v>2.4983933161953837</v>
      </c>
      <c r="N93" s="78">
        <f>Margins!B93</f>
        <v>500</v>
      </c>
      <c r="O93" s="25">
        <f t="shared" si="6"/>
        <v>500</v>
      </c>
      <c r="P93" s="25">
        <f t="shared" si="7"/>
        <v>0</v>
      </c>
      <c r="R93" s="25"/>
    </row>
    <row r="94" spans="1:18" ht="13.5">
      <c r="A94" s="193" t="s">
        <v>397</v>
      </c>
      <c r="B94" s="172">
        <v>288</v>
      </c>
      <c r="C94" s="302">
        <v>-0.1</v>
      </c>
      <c r="D94" s="172">
        <v>0</v>
      </c>
      <c r="E94" s="302">
        <v>0</v>
      </c>
      <c r="F94" s="172">
        <v>0</v>
      </c>
      <c r="G94" s="302">
        <v>0</v>
      </c>
      <c r="H94" s="172">
        <v>288</v>
      </c>
      <c r="I94" s="303">
        <v>-0.1</v>
      </c>
      <c r="J94" s="264">
        <v>128.45</v>
      </c>
      <c r="K94" s="69">
        <v>127.85</v>
      </c>
      <c r="L94" s="135">
        <f t="shared" si="4"/>
        <v>0.5999999999999943</v>
      </c>
      <c r="M94" s="306">
        <f t="shared" si="5"/>
        <v>0.4692999608916655</v>
      </c>
      <c r="N94" s="78">
        <f>Margins!B94</f>
        <v>2200</v>
      </c>
      <c r="O94" s="25">
        <f t="shared" si="6"/>
        <v>0</v>
      </c>
      <c r="P94" s="25">
        <f t="shared" si="7"/>
        <v>0</v>
      </c>
      <c r="R94" s="25"/>
    </row>
    <row r="95" spans="1:16" ht="13.5">
      <c r="A95" s="193" t="s">
        <v>167</v>
      </c>
      <c r="B95" s="172">
        <v>393</v>
      </c>
      <c r="C95" s="302">
        <v>-0.69</v>
      </c>
      <c r="D95" s="172">
        <v>44</v>
      </c>
      <c r="E95" s="302">
        <v>-0.17</v>
      </c>
      <c r="F95" s="172">
        <v>0</v>
      </c>
      <c r="G95" s="302">
        <v>0</v>
      </c>
      <c r="H95" s="172">
        <v>437</v>
      </c>
      <c r="I95" s="303">
        <v>-0.67</v>
      </c>
      <c r="J95" s="264">
        <v>45.9</v>
      </c>
      <c r="K95" s="69">
        <v>46.15</v>
      </c>
      <c r="L95" s="135">
        <f t="shared" si="4"/>
        <v>-0.25</v>
      </c>
      <c r="M95" s="306">
        <f t="shared" si="5"/>
        <v>-0.5417118093174431</v>
      </c>
      <c r="N95" s="78">
        <f>Margins!B95</f>
        <v>3850</v>
      </c>
      <c r="O95" s="25">
        <f t="shared" si="6"/>
        <v>169400</v>
      </c>
      <c r="P95" s="25">
        <f t="shared" si="7"/>
        <v>0</v>
      </c>
    </row>
    <row r="96" spans="1:16" ht="13.5">
      <c r="A96" s="193" t="s">
        <v>201</v>
      </c>
      <c r="B96" s="172">
        <v>14836</v>
      </c>
      <c r="C96" s="302">
        <v>-0.32</v>
      </c>
      <c r="D96" s="172">
        <v>1972</v>
      </c>
      <c r="E96" s="302">
        <v>0.06</v>
      </c>
      <c r="F96" s="172">
        <v>359</v>
      </c>
      <c r="G96" s="302">
        <v>0.2</v>
      </c>
      <c r="H96" s="172">
        <v>17167</v>
      </c>
      <c r="I96" s="303">
        <v>-0.28</v>
      </c>
      <c r="J96" s="264">
        <v>1938.55</v>
      </c>
      <c r="K96" s="25">
        <v>1906.15</v>
      </c>
      <c r="L96" s="135">
        <f t="shared" si="4"/>
        <v>32.399999999999864</v>
      </c>
      <c r="M96" s="306">
        <f t="shared" si="5"/>
        <v>1.6997612989533804</v>
      </c>
      <c r="N96" s="78">
        <f>Margins!B96</f>
        <v>100</v>
      </c>
      <c r="O96" s="25">
        <f t="shared" si="6"/>
        <v>197200</v>
      </c>
      <c r="P96" s="25">
        <f t="shared" si="7"/>
        <v>35900</v>
      </c>
    </row>
    <row r="97" spans="1:16" ht="13.5">
      <c r="A97" s="193" t="s">
        <v>143</v>
      </c>
      <c r="B97" s="172">
        <v>238</v>
      </c>
      <c r="C97" s="302">
        <v>-0.07</v>
      </c>
      <c r="D97" s="172">
        <v>0</v>
      </c>
      <c r="E97" s="302">
        <v>0</v>
      </c>
      <c r="F97" s="172">
        <v>0</v>
      </c>
      <c r="G97" s="302">
        <v>0</v>
      </c>
      <c r="H97" s="172">
        <v>238</v>
      </c>
      <c r="I97" s="303">
        <v>-0.07</v>
      </c>
      <c r="J97" s="264">
        <v>114.75</v>
      </c>
      <c r="K97" s="69">
        <v>113.75</v>
      </c>
      <c r="L97" s="135">
        <f t="shared" si="4"/>
        <v>1</v>
      </c>
      <c r="M97" s="306">
        <f t="shared" si="5"/>
        <v>0.8791208791208791</v>
      </c>
      <c r="N97" s="78">
        <f>Margins!B97</f>
        <v>2950</v>
      </c>
      <c r="O97" s="25">
        <f t="shared" si="6"/>
        <v>0</v>
      </c>
      <c r="P97" s="25">
        <f t="shared" si="7"/>
        <v>0</v>
      </c>
    </row>
    <row r="98" spans="1:16" ht="13.5">
      <c r="A98" s="193" t="s">
        <v>90</v>
      </c>
      <c r="B98" s="172">
        <v>370</v>
      </c>
      <c r="C98" s="302">
        <v>-0.63</v>
      </c>
      <c r="D98" s="172">
        <v>3</v>
      </c>
      <c r="E98" s="302">
        <v>0</v>
      </c>
      <c r="F98" s="172">
        <v>0</v>
      </c>
      <c r="G98" s="302">
        <v>0</v>
      </c>
      <c r="H98" s="172">
        <v>373</v>
      </c>
      <c r="I98" s="303">
        <v>-0.63</v>
      </c>
      <c r="J98" s="264">
        <v>465.9</v>
      </c>
      <c r="K98" s="69">
        <v>469.5</v>
      </c>
      <c r="L98" s="135">
        <f t="shared" si="4"/>
        <v>-3.6000000000000227</v>
      </c>
      <c r="M98" s="306">
        <f t="shared" si="5"/>
        <v>-0.766773162939302</v>
      </c>
      <c r="N98" s="78">
        <f>Margins!B98</f>
        <v>600</v>
      </c>
      <c r="O98" s="25">
        <f t="shared" si="6"/>
        <v>1800</v>
      </c>
      <c r="P98" s="25">
        <f t="shared" si="7"/>
        <v>0</v>
      </c>
    </row>
    <row r="99" spans="1:18" ht="13.5">
      <c r="A99" s="193" t="s">
        <v>35</v>
      </c>
      <c r="B99" s="172">
        <v>345</v>
      </c>
      <c r="C99" s="302">
        <v>-0.65</v>
      </c>
      <c r="D99" s="172">
        <v>0</v>
      </c>
      <c r="E99" s="302">
        <v>0</v>
      </c>
      <c r="F99" s="172">
        <v>0</v>
      </c>
      <c r="G99" s="302">
        <v>0</v>
      </c>
      <c r="H99" s="172">
        <v>345</v>
      </c>
      <c r="I99" s="303">
        <v>-0.65</v>
      </c>
      <c r="J99" s="264">
        <v>349.7</v>
      </c>
      <c r="K99" s="69">
        <v>353.15</v>
      </c>
      <c r="L99" s="135">
        <f t="shared" si="4"/>
        <v>-3.4499999999999886</v>
      </c>
      <c r="M99" s="306">
        <f t="shared" si="5"/>
        <v>-0.9769219878238677</v>
      </c>
      <c r="N99" s="78">
        <f>Margins!B99</f>
        <v>1100</v>
      </c>
      <c r="O99" s="25">
        <f t="shared" si="6"/>
        <v>0</v>
      </c>
      <c r="P99" s="25">
        <f t="shared" si="7"/>
        <v>0</v>
      </c>
      <c r="R99" s="25"/>
    </row>
    <row r="100" spans="1:16" ht="13.5">
      <c r="A100" s="193" t="s">
        <v>6</v>
      </c>
      <c r="B100" s="172">
        <v>2277</v>
      </c>
      <c r="C100" s="302">
        <v>-0.11</v>
      </c>
      <c r="D100" s="172">
        <v>161</v>
      </c>
      <c r="E100" s="302">
        <v>0.99</v>
      </c>
      <c r="F100" s="172">
        <v>24</v>
      </c>
      <c r="G100" s="302">
        <v>1</v>
      </c>
      <c r="H100" s="172">
        <v>2462</v>
      </c>
      <c r="I100" s="303">
        <v>-0.07</v>
      </c>
      <c r="J100" s="264">
        <v>161.05</v>
      </c>
      <c r="K100" s="69">
        <v>162.3</v>
      </c>
      <c r="L100" s="135">
        <f t="shared" si="4"/>
        <v>-1.25</v>
      </c>
      <c r="M100" s="306">
        <f t="shared" si="5"/>
        <v>-0.7701786814540973</v>
      </c>
      <c r="N100" s="78">
        <f>Margins!B100</f>
        <v>2250</v>
      </c>
      <c r="O100" s="25">
        <f t="shared" si="6"/>
        <v>362250</v>
      </c>
      <c r="P100" s="25">
        <f t="shared" si="7"/>
        <v>54000</v>
      </c>
    </row>
    <row r="101" spans="1:16" ht="13.5">
      <c r="A101" s="193" t="s">
        <v>177</v>
      </c>
      <c r="B101" s="172">
        <v>3623</v>
      </c>
      <c r="C101" s="302">
        <v>-0.51</v>
      </c>
      <c r="D101" s="172">
        <v>57</v>
      </c>
      <c r="E101" s="302">
        <v>0.46</v>
      </c>
      <c r="F101" s="172">
        <v>5</v>
      </c>
      <c r="G101" s="302">
        <v>4</v>
      </c>
      <c r="H101" s="172">
        <v>3685</v>
      </c>
      <c r="I101" s="303">
        <v>-0.5</v>
      </c>
      <c r="J101" s="264">
        <v>355.3</v>
      </c>
      <c r="K101" s="69">
        <v>348.55</v>
      </c>
      <c r="L101" s="135">
        <f t="shared" si="4"/>
        <v>6.75</v>
      </c>
      <c r="M101" s="306">
        <f t="shared" si="5"/>
        <v>1.936594462774351</v>
      </c>
      <c r="N101" s="78">
        <f>Margins!B101</f>
        <v>500</v>
      </c>
      <c r="O101" s="25">
        <f t="shared" si="6"/>
        <v>28500</v>
      </c>
      <c r="P101" s="25">
        <f t="shared" si="7"/>
        <v>2500</v>
      </c>
    </row>
    <row r="102" spans="1:18" ht="13.5">
      <c r="A102" s="193" t="s">
        <v>168</v>
      </c>
      <c r="B102" s="172">
        <v>85</v>
      </c>
      <c r="C102" s="302">
        <v>-0.76</v>
      </c>
      <c r="D102" s="172">
        <v>0</v>
      </c>
      <c r="E102" s="302">
        <v>0</v>
      </c>
      <c r="F102" s="172">
        <v>0</v>
      </c>
      <c r="G102" s="302">
        <v>0</v>
      </c>
      <c r="H102" s="172">
        <v>85</v>
      </c>
      <c r="I102" s="303">
        <v>-0.76</v>
      </c>
      <c r="J102" s="264">
        <v>650.3</v>
      </c>
      <c r="K102" s="69">
        <v>659.65</v>
      </c>
      <c r="L102" s="135">
        <f t="shared" si="4"/>
        <v>-9.350000000000023</v>
      </c>
      <c r="M102" s="306">
        <f t="shared" si="5"/>
        <v>-1.4174183279011632</v>
      </c>
      <c r="N102" s="78">
        <f>Margins!B102</f>
        <v>300</v>
      </c>
      <c r="O102" s="25">
        <f t="shared" si="6"/>
        <v>0</v>
      </c>
      <c r="P102" s="25">
        <f t="shared" si="7"/>
        <v>0</v>
      </c>
      <c r="R102" s="25"/>
    </row>
    <row r="103" spans="1:16" ht="13.5">
      <c r="A103" s="193" t="s">
        <v>132</v>
      </c>
      <c r="B103" s="172">
        <v>4876</v>
      </c>
      <c r="C103" s="302">
        <v>-0.35</v>
      </c>
      <c r="D103" s="172">
        <v>7</v>
      </c>
      <c r="E103" s="302">
        <v>0.4</v>
      </c>
      <c r="F103" s="172">
        <v>0</v>
      </c>
      <c r="G103" s="302">
        <v>-1</v>
      </c>
      <c r="H103" s="172">
        <v>4883</v>
      </c>
      <c r="I103" s="303">
        <v>-0.35</v>
      </c>
      <c r="J103" s="264">
        <v>783.8</v>
      </c>
      <c r="K103" s="69">
        <v>758.1</v>
      </c>
      <c r="L103" s="135">
        <f t="shared" si="4"/>
        <v>25.699999999999932</v>
      </c>
      <c r="M103" s="306">
        <f t="shared" si="5"/>
        <v>3.390054082574849</v>
      </c>
      <c r="N103" s="78">
        <f>Margins!B103</f>
        <v>400</v>
      </c>
      <c r="O103" s="25">
        <f t="shared" si="6"/>
        <v>2800</v>
      </c>
      <c r="P103" s="25">
        <f t="shared" si="7"/>
        <v>0</v>
      </c>
    </row>
    <row r="104" spans="1:16" ht="13.5">
      <c r="A104" s="193" t="s">
        <v>144</v>
      </c>
      <c r="B104" s="172">
        <v>330</v>
      </c>
      <c r="C104" s="302">
        <v>-0.18</v>
      </c>
      <c r="D104" s="172">
        <v>0</v>
      </c>
      <c r="E104" s="302">
        <v>0</v>
      </c>
      <c r="F104" s="172">
        <v>0</v>
      </c>
      <c r="G104" s="302">
        <v>0</v>
      </c>
      <c r="H104" s="172">
        <v>330</v>
      </c>
      <c r="I104" s="303">
        <v>-0.18</v>
      </c>
      <c r="J104" s="264">
        <v>3308.1</v>
      </c>
      <c r="K104" s="69">
        <v>3193.3</v>
      </c>
      <c r="L104" s="135">
        <f t="shared" si="4"/>
        <v>114.79999999999973</v>
      </c>
      <c r="M104" s="306">
        <f t="shared" si="5"/>
        <v>3.595027087965419</v>
      </c>
      <c r="N104" s="78">
        <f>Margins!B104</f>
        <v>125</v>
      </c>
      <c r="O104" s="25">
        <f t="shared" si="6"/>
        <v>0</v>
      </c>
      <c r="P104" s="25">
        <f t="shared" si="7"/>
        <v>0</v>
      </c>
    </row>
    <row r="105" spans="1:18" ht="13.5">
      <c r="A105" s="193" t="s">
        <v>291</v>
      </c>
      <c r="B105" s="172">
        <v>1692</v>
      </c>
      <c r="C105" s="302">
        <v>-0.12</v>
      </c>
      <c r="D105" s="172">
        <v>0</v>
      </c>
      <c r="E105" s="302">
        <v>0</v>
      </c>
      <c r="F105" s="172">
        <v>0</v>
      </c>
      <c r="G105" s="302">
        <v>0</v>
      </c>
      <c r="H105" s="172">
        <v>1692</v>
      </c>
      <c r="I105" s="303">
        <v>-0.12</v>
      </c>
      <c r="J105" s="264">
        <v>697.35</v>
      </c>
      <c r="K105" s="69">
        <v>681.8</v>
      </c>
      <c r="L105" s="135">
        <f t="shared" si="4"/>
        <v>15.550000000000068</v>
      </c>
      <c r="M105" s="306">
        <f t="shared" si="5"/>
        <v>2.280727486066305</v>
      </c>
      <c r="N105" s="78">
        <f>Margins!B105</f>
        <v>300</v>
      </c>
      <c r="O105" s="25">
        <f t="shared" si="6"/>
        <v>0</v>
      </c>
      <c r="P105" s="25">
        <f t="shared" si="7"/>
        <v>0</v>
      </c>
      <c r="R105" s="25"/>
    </row>
    <row r="106" spans="1:16" ht="13.5">
      <c r="A106" s="193" t="s">
        <v>133</v>
      </c>
      <c r="B106" s="172">
        <v>1922</v>
      </c>
      <c r="C106" s="302">
        <v>0.32</v>
      </c>
      <c r="D106" s="172">
        <v>362</v>
      </c>
      <c r="E106" s="302">
        <v>4.57</v>
      </c>
      <c r="F106" s="172">
        <v>32</v>
      </c>
      <c r="G106" s="302">
        <v>0</v>
      </c>
      <c r="H106" s="172">
        <v>2316</v>
      </c>
      <c r="I106" s="303">
        <v>0.52</v>
      </c>
      <c r="J106" s="264">
        <v>36.15</v>
      </c>
      <c r="K106" s="69">
        <v>36.45</v>
      </c>
      <c r="L106" s="135">
        <f t="shared" si="4"/>
        <v>-0.30000000000000426</v>
      </c>
      <c r="M106" s="306">
        <f t="shared" si="5"/>
        <v>-0.8230452674897236</v>
      </c>
      <c r="N106" s="78">
        <f>Margins!B106</f>
        <v>6250</v>
      </c>
      <c r="O106" s="25">
        <f t="shared" si="6"/>
        <v>2262500</v>
      </c>
      <c r="P106" s="25">
        <f t="shared" si="7"/>
        <v>200000</v>
      </c>
    </row>
    <row r="107" spans="1:18" ht="13.5">
      <c r="A107" s="193" t="s">
        <v>169</v>
      </c>
      <c r="B107" s="172">
        <v>548</v>
      </c>
      <c r="C107" s="302">
        <v>-0.48</v>
      </c>
      <c r="D107" s="172">
        <v>0</v>
      </c>
      <c r="E107" s="302">
        <v>-1</v>
      </c>
      <c r="F107" s="172">
        <v>0</v>
      </c>
      <c r="G107" s="302">
        <v>0</v>
      </c>
      <c r="H107" s="172">
        <v>548</v>
      </c>
      <c r="I107" s="303">
        <v>-0.48</v>
      </c>
      <c r="J107" s="264">
        <v>155.2</v>
      </c>
      <c r="K107" s="69">
        <v>157.2</v>
      </c>
      <c r="L107" s="135">
        <f t="shared" si="4"/>
        <v>-2</v>
      </c>
      <c r="M107" s="306">
        <f t="shared" si="5"/>
        <v>-1.272264631043257</v>
      </c>
      <c r="N107" s="78">
        <f>Margins!B107</f>
        <v>2000</v>
      </c>
      <c r="O107" s="25">
        <f t="shared" si="6"/>
        <v>0</v>
      </c>
      <c r="P107" s="25">
        <f t="shared" si="7"/>
        <v>0</v>
      </c>
      <c r="R107" s="25"/>
    </row>
    <row r="108" spans="1:16" ht="13.5">
      <c r="A108" s="193" t="s">
        <v>292</v>
      </c>
      <c r="B108" s="172">
        <v>885</v>
      </c>
      <c r="C108" s="302">
        <v>-0.46</v>
      </c>
      <c r="D108" s="172">
        <v>0</v>
      </c>
      <c r="E108" s="302">
        <v>-1</v>
      </c>
      <c r="F108" s="172">
        <v>0</v>
      </c>
      <c r="G108" s="302">
        <v>0</v>
      </c>
      <c r="H108" s="172">
        <v>885</v>
      </c>
      <c r="I108" s="303">
        <v>-0.46</v>
      </c>
      <c r="J108" s="264">
        <v>608.5</v>
      </c>
      <c r="K108" s="69">
        <v>615.3</v>
      </c>
      <c r="L108" s="135">
        <f t="shared" si="4"/>
        <v>-6.7999999999999545</v>
      </c>
      <c r="M108" s="306">
        <f t="shared" si="5"/>
        <v>-1.105151958394272</v>
      </c>
      <c r="N108" s="78">
        <f>Margins!B108</f>
        <v>550</v>
      </c>
      <c r="O108" s="25">
        <f t="shared" si="6"/>
        <v>0</v>
      </c>
      <c r="P108" s="25">
        <f t="shared" si="7"/>
        <v>0</v>
      </c>
    </row>
    <row r="109" spans="1:16" ht="13.5">
      <c r="A109" s="193" t="s">
        <v>424</v>
      </c>
      <c r="B109" s="172">
        <v>1217</v>
      </c>
      <c r="C109" s="302">
        <v>2.3</v>
      </c>
      <c r="D109" s="172">
        <v>0</v>
      </c>
      <c r="E109" s="302">
        <v>0</v>
      </c>
      <c r="F109" s="172">
        <v>0</v>
      </c>
      <c r="G109" s="302">
        <v>0</v>
      </c>
      <c r="H109" s="172">
        <v>1217</v>
      </c>
      <c r="I109" s="303">
        <v>2.3</v>
      </c>
      <c r="J109" s="264">
        <v>421.45</v>
      </c>
      <c r="K109" s="69">
        <v>401.85</v>
      </c>
      <c r="L109" s="135">
        <f t="shared" si="4"/>
        <v>19.599999999999966</v>
      </c>
      <c r="M109" s="306">
        <f t="shared" si="5"/>
        <v>4.877441831529169</v>
      </c>
      <c r="N109" s="78">
        <f>Margins!B109</f>
        <v>500</v>
      </c>
      <c r="O109" s="25">
        <f t="shared" si="6"/>
        <v>0</v>
      </c>
      <c r="P109" s="25">
        <f t="shared" si="7"/>
        <v>0</v>
      </c>
    </row>
    <row r="110" spans="1:16" ht="13.5">
      <c r="A110" s="193" t="s">
        <v>293</v>
      </c>
      <c r="B110" s="172">
        <v>1662</v>
      </c>
      <c r="C110" s="302">
        <v>0.25</v>
      </c>
      <c r="D110" s="172">
        <v>2</v>
      </c>
      <c r="E110" s="302">
        <v>0</v>
      </c>
      <c r="F110" s="172">
        <v>0</v>
      </c>
      <c r="G110" s="302">
        <v>0</v>
      </c>
      <c r="H110" s="172">
        <v>1664</v>
      </c>
      <c r="I110" s="303">
        <v>0.25</v>
      </c>
      <c r="J110" s="264">
        <v>582.1</v>
      </c>
      <c r="K110" s="69">
        <v>563.75</v>
      </c>
      <c r="L110" s="135">
        <f t="shared" si="4"/>
        <v>18.350000000000023</v>
      </c>
      <c r="M110" s="306">
        <f t="shared" si="5"/>
        <v>3.254988913525503</v>
      </c>
      <c r="N110" s="78">
        <f>Margins!B110</f>
        <v>550</v>
      </c>
      <c r="O110" s="25">
        <f t="shared" si="6"/>
        <v>1100</v>
      </c>
      <c r="P110" s="25">
        <f t="shared" si="7"/>
        <v>0</v>
      </c>
    </row>
    <row r="111" spans="1:16" ht="13.5">
      <c r="A111" s="193" t="s">
        <v>178</v>
      </c>
      <c r="B111" s="172">
        <v>325</v>
      </c>
      <c r="C111" s="302">
        <v>-0.6</v>
      </c>
      <c r="D111" s="172">
        <v>6</v>
      </c>
      <c r="E111" s="302">
        <v>1</v>
      </c>
      <c r="F111" s="172">
        <v>0</v>
      </c>
      <c r="G111" s="302">
        <v>0</v>
      </c>
      <c r="H111" s="172">
        <v>331</v>
      </c>
      <c r="I111" s="303">
        <v>-0.6</v>
      </c>
      <c r="J111" s="264">
        <v>172.2</v>
      </c>
      <c r="K111" s="69">
        <v>173.05</v>
      </c>
      <c r="L111" s="135">
        <f t="shared" si="4"/>
        <v>-0.8500000000000227</v>
      </c>
      <c r="M111" s="306">
        <f t="shared" si="5"/>
        <v>-0.49118751805837774</v>
      </c>
      <c r="N111" s="78">
        <f>Margins!B111</f>
        <v>1250</v>
      </c>
      <c r="O111" s="25">
        <f t="shared" si="6"/>
        <v>7500</v>
      </c>
      <c r="P111" s="25">
        <f t="shared" si="7"/>
        <v>0</v>
      </c>
    </row>
    <row r="112" spans="1:16" ht="13.5">
      <c r="A112" s="193" t="s">
        <v>145</v>
      </c>
      <c r="B112" s="172">
        <v>750</v>
      </c>
      <c r="C112" s="302">
        <v>0.61</v>
      </c>
      <c r="D112" s="172">
        <v>24</v>
      </c>
      <c r="E112" s="302">
        <v>7</v>
      </c>
      <c r="F112" s="172">
        <v>0</v>
      </c>
      <c r="G112" s="302">
        <v>0</v>
      </c>
      <c r="H112" s="172">
        <v>774</v>
      </c>
      <c r="I112" s="303">
        <v>0.65</v>
      </c>
      <c r="J112" s="264">
        <v>172.95</v>
      </c>
      <c r="K112" s="69">
        <v>169.2</v>
      </c>
      <c r="L112" s="135">
        <f t="shared" si="4"/>
        <v>3.75</v>
      </c>
      <c r="M112" s="306">
        <f t="shared" si="5"/>
        <v>2.2163120567375887</v>
      </c>
      <c r="N112" s="78">
        <f>Margins!B112</f>
        <v>1700</v>
      </c>
      <c r="O112" s="25">
        <f t="shared" si="6"/>
        <v>40800</v>
      </c>
      <c r="P112" s="25">
        <f t="shared" si="7"/>
        <v>0</v>
      </c>
    </row>
    <row r="113" spans="1:18" ht="13.5">
      <c r="A113" s="193" t="s">
        <v>272</v>
      </c>
      <c r="B113" s="172">
        <v>11489</v>
      </c>
      <c r="C113" s="302">
        <v>3.69</v>
      </c>
      <c r="D113" s="172">
        <v>224</v>
      </c>
      <c r="E113" s="302">
        <v>10.79</v>
      </c>
      <c r="F113" s="172">
        <v>17</v>
      </c>
      <c r="G113" s="302">
        <v>2.4</v>
      </c>
      <c r="H113" s="172">
        <v>11730</v>
      </c>
      <c r="I113" s="303">
        <v>3.74</v>
      </c>
      <c r="J113" s="264">
        <v>179.05</v>
      </c>
      <c r="K113" s="69">
        <v>157.5</v>
      </c>
      <c r="L113" s="135">
        <f t="shared" si="4"/>
        <v>21.55000000000001</v>
      </c>
      <c r="M113" s="306">
        <f t="shared" si="5"/>
        <v>13.68253968253969</v>
      </c>
      <c r="N113" s="78">
        <f>Margins!B113</f>
        <v>850</v>
      </c>
      <c r="O113" s="25">
        <f t="shared" si="6"/>
        <v>190400</v>
      </c>
      <c r="P113" s="25">
        <f t="shared" si="7"/>
        <v>14450</v>
      </c>
      <c r="R113" s="25"/>
    </row>
    <row r="114" spans="1:16" ht="13.5">
      <c r="A114" s="193" t="s">
        <v>210</v>
      </c>
      <c r="B114" s="172">
        <v>4911</v>
      </c>
      <c r="C114" s="302">
        <v>-0.29</v>
      </c>
      <c r="D114" s="172">
        <v>8</v>
      </c>
      <c r="E114" s="302">
        <v>-0.65</v>
      </c>
      <c r="F114" s="172">
        <v>12</v>
      </c>
      <c r="G114" s="302">
        <v>-0.25</v>
      </c>
      <c r="H114" s="172">
        <v>4931</v>
      </c>
      <c r="I114" s="303">
        <v>-0.29</v>
      </c>
      <c r="J114" s="264">
        <v>1999.95</v>
      </c>
      <c r="K114" s="69">
        <v>1994.85</v>
      </c>
      <c r="L114" s="135">
        <f t="shared" si="4"/>
        <v>5.100000000000136</v>
      </c>
      <c r="M114" s="306">
        <f t="shared" si="5"/>
        <v>0.25565832017445606</v>
      </c>
      <c r="N114" s="78">
        <f>Margins!B114</f>
        <v>200</v>
      </c>
      <c r="O114" s="25">
        <f t="shared" si="6"/>
        <v>1600</v>
      </c>
      <c r="P114" s="25">
        <f t="shared" si="7"/>
        <v>2400</v>
      </c>
    </row>
    <row r="115" spans="1:16" ht="13.5">
      <c r="A115" s="193" t="s">
        <v>294</v>
      </c>
      <c r="B115" s="172">
        <v>5341</v>
      </c>
      <c r="C115" s="302">
        <v>0.07</v>
      </c>
      <c r="D115" s="172">
        <v>22</v>
      </c>
      <c r="E115" s="302">
        <v>6.33</v>
      </c>
      <c r="F115" s="172">
        <v>0</v>
      </c>
      <c r="G115" s="302">
        <v>0</v>
      </c>
      <c r="H115" s="172">
        <v>5363</v>
      </c>
      <c r="I115" s="303">
        <v>0.07</v>
      </c>
      <c r="J115" s="264">
        <v>722.15</v>
      </c>
      <c r="K115" s="264">
        <v>707.25</v>
      </c>
      <c r="L115" s="135">
        <f t="shared" si="4"/>
        <v>14.899999999999977</v>
      </c>
      <c r="M115" s="306">
        <f t="shared" si="5"/>
        <v>2.1067515022976284</v>
      </c>
      <c r="N115" s="78">
        <f>Margins!B115</f>
        <v>350</v>
      </c>
      <c r="O115" s="25">
        <f t="shared" si="6"/>
        <v>7700</v>
      </c>
      <c r="P115" s="25">
        <f t="shared" si="7"/>
        <v>0</v>
      </c>
    </row>
    <row r="116" spans="1:16" ht="13.5">
      <c r="A116" s="193" t="s">
        <v>7</v>
      </c>
      <c r="B116" s="172">
        <v>5296</v>
      </c>
      <c r="C116" s="302">
        <v>0.23</v>
      </c>
      <c r="D116" s="172">
        <v>54</v>
      </c>
      <c r="E116" s="302">
        <v>1.35</v>
      </c>
      <c r="F116" s="172">
        <v>2</v>
      </c>
      <c r="G116" s="302">
        <v>-0.33</v>
      </c>
      <c r="H116" s="172">
        <v>5352</v>
      </c>
      <c r="I116" s="303">
        <v>0.23</v>
      </c>
      <c r="J116" s="264">
        <v>761.6</v>
      </c>
      <c r="K116" s="69">
        <v>750.25</v>
      </c>
      <c r="L116" s="135">
        <f t="shared" si="4"/>
        <v>11.350000000000023</v>
      </c>
      <c r="M116" s="306">
        <f t="shared" si="5"/>
        <v>1.5128290569810094</v>
      </c>
      <c r="N116" s="78">
        <f>Margins!B116</f>
        <v>312</v>
      </c>
      <c r="O116" s="25">
        <f t="shared" si="6"/>
        <v>16848</v>
      </c>
      <c r="P116" s="25">
        <f t="shared" si="7"/>
        <v>624</v>
      </c>
    </row>
    <row r="117" spans="1:16" ht="13.5">
      <c r="A117" s="193" t="s">
        <v>170</v>
      </c>
      <c r="B117" s="172">
        <v>3525</v>
      </c>
      <c r="C117" s="302">
        <v>1.4</v>
      </c>
      <c r="D117" s="172">
        <v>3</v>
      </c>
      <c r="E117" s="302">
        <v>-0.4</v>
      </c>
      <c r="F117" s="172">
        <v>0</v>
      </c>
      <c r="G117" s="302">
        <v>0</v>
      </c>
      <c r="H117" s="172">
        <v>3528</v>
      </c>
      <c r="I117" s="303">
        <v>1.4</v>
      </c>
      <c r="J117" s="264">
        <v>610.05</v>
      </c>
      <c r="K117" s="69">
        <v>562.85</v>
      </c>
      <c r="L117" s="135">
        <f t="shared" si="4"/>
        <v>47.19999999999993</v>
      </c>
      <c r="M117" s="306">
        <f t="shared" si="5"/>
        <v>8.38589322199519</v>
      </c>
      <c r="N117" s="78">
        <f>Margins!B117</f>
        <v>600</v>
      </c>
      <c r="O117" s="25">
        <f t="shared" si="6"/>
        <v>1800</v>
      </c>
      <c r="P117" s="25">
        <f t="shared" si="7"/>
        <v>0</v>
      </c>
    </row>
    <row r="118" spans="1:16" ht="13.5">
      <c r="A118" s="193" t="s">
        <v>223</v>
      </c>
      <c r="B118" s="172">
        <v>2332</v>
      </c>
      <c r="C118" s="302">
        <v>-0.12</v>
      </c>
      <c r="D118" s="172">
        <v>9</v>
      </c>
      <c r="E118" s="302">
        <v>3.5</v>
      </c>
      <c r="F118" s="172">
        <v>0</v>
      </c>
      <c r="G118" s="302">
        <v>-1</v>
      </c>
      <c r="H118" s="172">
        <v>2341</v>
      </c>
      <c r="I118" s="303">
        <v>-0.11</v>
      </c>
      <c r="J118" s="264">
        <v>811.25</v>
      </c>
      <c r="K118" s="69">
        <v>804.6</v>
      </c>
      <c r="L118" s="135">
        <f t="shared" si="4"/>
        <v>6.649999999999977</v>
      </c>
      <c r="M118" s="306">
        <f t="shared" si="5"/>
        <v>0.8264976385781726</v>
      </c>
      <c r="N118" s="78">
        <f>Margins!B118</f>
        <v>400</v>
      </c>
      <c r="O118" s="25">
        <f t="shared" si="6"/>
        <v>3600</v>
      </c>
      <c r="P118" s="25">
        <f t="shared" si="7"/>
        <v>0</v>
      </c>
    </row>
    <row r="119" spans="1:16" ht="13.5">
      <c r="A119" s="193" t="s">
        <v>207</v>
      </c>
      <c r="B119" s="172">
        <v>837</v>
      </c>
      <c r="C119" s="302">
        <v>0.26</v>
      </c>
      <c r="D119" s="172">
        <v>3</v>
      </c>
      <c r="E119" s="302">
        <v>2</v>
      </c>
      <c r="F119" s="172">
        <v>0</v>
      </c>
      <c r="G119" s="302">
        <v>0</v>
      </c>
      <c r="H119" s="172">
        <v>840</v>
      </c>
      <c r="I119" s="303">
        <v>0.26</v>
      </c>
      <c r="J119" s="264">
        <v>239.45</v>
      </c>
      <c r="K119" s="69">
        <v>238.4</v>
      </c>
      <c r="L119" s="135">
        <f t="shared" si="4"/>
        <v>1.049999999999983</v>
      </c>
      <c r="M119" s="306">
        <f t="shared" si="5"/>
        <v>0.44043624161073114</v>
      </c>
      <c r="N119" s="78">
        <f>Margins!B119</f>
        <v>1250</v>
      </c>
      <c r="O119" s="25">
        <f t="shared" si="6"/>
        <v>3750</v>
      </c>
      <c r="P119" s="25">
        <f t="shared" si="7"/>
        <v>0</v>
      </c>
    </row>
    <row r="120" spans="1:16" ht="13.5">
      <c r="A120" s="193" t="s">
        <v>295</v>
      </c>
      <c r="B120" s="172">
        <v>1995</v>
      </c>
      <c r="C120" s="302">
        <v>-0.11</v>
      </c>
      <c r="D120" s="172">
        <v>5</v>
      </c>
      <c r="E120" s="302">
        <v>0</v>
      </c>
      <c r="F120" s="172">
        <v>0</v>
      </c>
      <c r="G120" s="302">
        <v>0</v>
      </c>
      <c r="H120" s="172">
        <v>2000</v>
      </c>
      <c r="I120" s="303">
        <v>-0.1</v>
      </c>
      <c r="J120" s="264">
        <v>1214.2</v>
      </c>
      <c r="K120" s="69">
        <v>1196.55</v>
      </c>
      <c r="L120" s="135">
        <f t="shared" si="4"/>
        <v>17.65000000000009</v>
      </c>
      <c r="M120" s="306">
        <f t="shared" si="5"/>
        <v>1.4750741715766238</v>
      </c>
      <c r="N120" s="78">
        <f>Margins!B120</f>
        <v>250</v>
      </c>
      <c r="O120" s="25">
        <f t="shared" si="6"/>
        <v>1250</v>
      </c>
      <c r="P120" s="25">
        <f t="shared" si="7"/>
        <v>0</v>
      </c>
    </row>
    <row r="121" spans="1:16" ht="13.5">
      <c r="A121" s="193" t="s">
        <v>425</v>
      </c>
      <c r="B121" s="172">
        <v>2515</v>
      </c>
      <c r="C121" s="302">
        <v>0.49</v>
      </c>
      <c r="D121" s="172">
        <v>3</v>
      </c>
      <c r="E121" s="302">
        <v>0.5</v>
      </c>
      <c r="F121" s="172">
        <v>0</v>
      </c>
      <c r="G121" s="302">
        <v>0</v>
      </c>
      <c r="H121" s="172">
        <v>2518</v>
      </c>
      <c r="I121" s="303">
        <v>0.49</v>
      </c>
      <c r="J121" s="264">
        <v>443.65</v>
      </c>
      <c r="K121" s="69">
        <v>440.1</v>
      </c>
      <c r="L121" s="135">
        <f t="shared" si="4"/>
        <v>3.5499999999999545</v>
      </c>
      <c r="M121" s="306">
        <f t="shared" si="5"/>
        <v>0.8066348557145999</v>
      </c>
      <c r="N121" s="78">
        <f>Margins!B121</f>
        <v>550</v>
      </c>
      <c r="O121" s="25">
        <f t="shared" si="6"/>
        <v>1650</v>
      </c>
      <c r="P121" s="25">
        <f t="shared" si="7"/>
        <v>0</v>
      </c>
    </row>
    <row r="122" spans="1:16" ht="13.5">
      <c r="A122" s="193" t="s">
        <v>277</v>
      </c>
      <c r="B122" s="172">
        <v>1167</v>
      </c>
      <c r="C122" s="302">
        <v>-0.35</v>
      </c>
      <c r="D122" s="172">
        <v>0</v>
      </c>
      <c r="E122" s="302">
        <v>0</v>
      </c>
      <c r="F122" s="172">
        <v>0</v>
      </c>
      <c r="G122" s="302">
        <v>0</v>
      </c>
      <c r="H122" s="172">
        <v>1167</v>
      </c>
      <c r="I122" s="303">
        <v>-0.35</v>
      </c>
      <c r="J122" s="264">
        <v>311.25</v>
      </c>
      <c r="K122" s="69">
        <v>305.25</v>
      </c>
      <c r="L122" s="135">
        <f t="shared" si="4"/>
        <v>6</v>
      </c>
      <c r="M122" s="306">
        <f t="shared" si="5"/>
        <v>1.9656019656019657</v>
      </c>
      <c r="N122" s="78">
        <f>Margins!B122</f>
        <v>800</v>
      </c>
      <c r="O122" s="25">
        <f t="shared" si="6"/>
        <v>0</v>
      </c>
      <c r="P122" s="25">
        <f t="shared" si="7"/>
        <v>0</v>
      </c>
    </row>
    <row r="123" spans="1:16" ht="13.5">
      <c r="A123" s="193" t="s">
        <v>146</v>
      </c>
      <c r="B123" s="172">
        <v>151</v>
      </c>
      <c r="C123" s="302">
        <v>-0.75</v>
      </c>
      <c r="D123" s="172">
        <v>15</v>
      </c>
      <c r="E123" s="302">
        <v>0.88</v>
      </c>
      <c r="F123" s="172">
        <v>0</v>
      </c>
      <c r="G123" s="302">
        <v>0</v>
      </c>
      <c r="H123" s="172">
        <v>166</v>
      </c>
      <c r="I123" s="303">
        <v>-0.73</v>
      </c>
      <c r="J123" s="264">
        <v>41.55</v>
      </c>
      <c r="K123" s="69">
        <v>42.15</v>
      </c>
      <c r="L123" s="135">
        <f t="shared" si="4"/>
        <v>-0.6000000000000014</v>
      </c>
      <c r="M123" s="306">
        <f t="shared" si="5"/>
        <v>-1.4234875444839892</v>
      </c>
      <c r="N123" s="78">
        <f>Margins!B123</f>
        <v>8900</v>
      </c>
      <c r="O123" s="25">
        <f t="shared" si="6"/>
        <v>133500</v>
      </c>
      <c r="P123" s="25">
        <f t="shared" si="7"/>
        <v>0</v>
      </c>
    </row>
    <row r="124" spans="1:16" ht="13.5">
      <c r="A124" s="193" t="s">
        <v>8</v>
      </c>
      <c r="B124" s="172">
        <v>12190</v>
      </c>
      <c r="C124" s="302">
        <v>2.88</v>
      </c>
      <c r="D124" s="172">
        <v>1965</v>
      </c>
      <c r="E124" s="302">
        <v>25.2</v>
      </c>
      <c r="F124" s="172">
        <v>194</v>
      </c>
      <c r="G124" s="302">
        <v>23.25</v>
      </c>
      <c r="H124" s="172">
        <v>14349</v>
      </c>
      <c r="I124" s="303">
        <v>3.45</v>
      </c>
      <c r="J124" s="264">
        <v>163.45</v>
      </c>
      <c r="K124" s="69">
        <v>154.45</v>
      </c>
      <c r="L124" s="135">
        <f t="shared" si="4"/>
        <v>9</v>
      </c>
      <c r="M124" s="306">
        <f t="shared" si="5"/>
        <v>5.8271285205568155</v>
      </c>
      <c r="N124" s="78">
        <f>Margins!B124</f>
        <v>1600</v>
      </c>
      <c r="O124" s="25">
        <f t="shared" si="6"/>
        <v>3144000</v>
      </c>
      <c r="P124" s="25">
        <f t="shared" si="7"/>
        <v>310400</v>
      </c>
    </row>
    <row r="125" spans="1:16" ht="13.5">
      <c r="A125" s="193" t="s">
        <v>296</v>
      </c>
      <c r="B125" s="172">
        <v>2429</v>
      </c>
      <c r="C125" s="302">
        <v>0.35</v>
      </c>
      <c r="D125" s="172">
        <v>31</v>
      </c>
      <c r="E125" s="302">
        <v>0.19</v>
      </c>
      <c r="F125" s="172">
        <v>0</v>
      </c>
      <c r="G125" s="302">
        <v>0</v>
      </c>
      <c r="H125" s="172">
        <v>2460</v>
      </c>
      <c r="I125" s="303">
        <v>0.35</v>
      </c>
      <c r="J125" s="264">
        <v>171.4</v>
      </c>
      <c r="K125" s="69">
        <v>159.35</v>
      </c>
      <c r="L125" s="135">
        <f t="shared" si="4"/>
        <v>12.050000000000011</v>
      </c>
      <c r="M125" s="306">
        <f t="shared" si="5"/>
        <v>7.56197050517729</v>
      </c>
      <c r="N125" s="78">
        <f>Margins!B125</f>
        <v>1000</v>
      </c>
      <c r="O125" s="25">
        <f t="shared" si="6"/>
        <v>31000</v>
      </c>
      <c r="P125" s="25">
        <f t="shared" si="7"/>
        <v>0</v>
      </c>
    </row>
    <row r="126" spans="1:16" ht="13.5">
      <c r="A126" s="193" t="s">
        <v>179</v>
      </c>
      <c r="B126" s="172">
        <v>1141</v>
      </c>
      <c r="C126" s="302">
        <v>-0.37</v>
      </c>
      <c r="D126" s="172">
        <v>129</v>
      </c>
      <c r="E126" s="302">
        <v>5.14</v>
      </c>
      <c r="F126" s="172">
        <v>25</v>
      </c>
      <c r="G126" s="302">
        <v>0</v>
      </c>
      <c r="H126" s="172">
        <v>1295</v>
      </c>
      <c r="I126" s="303">
        <v>-0.3</v>
      </c>
      <c r="J126" s="264">
        <v>22.3</v>
      </c>
      <c r="K126" s="69">
        <v>22</v>
      </c>
      <c r="L126" s="135">
        <f t="shared" si="4"/>
        <v>0.3000000000000007</v>
      </c>
      <c r="M126" s="306">
        <f t="shared" si="5"/>
        <v>1.3636363636363669</v>
      </c>
      <c r="N126" s="78">
        <f>Margins!B126</f>
        <v>14000</v>
      </c>
      <c r="O126" s="25">
        <f t="shared" si="6"/>
        <v>1806000</v>
      </c>
      <c r="P126" s="25">
        <f t="shared" si="7"/>
        <v>350000</v>
      </c>
    </row>
    <row r="127" spans="1:16" ht="13.5">
      <c r="A127" s="193" t="s">
        <v>202</v>
      </c>
      <c r="B127" s="172">
        <v>655</v>
      </c>
      <c r="C127" s="302">
        <v>-0.6</v>
      </c>
      <c r="D127" s="172">
        <v>22</v>
      </c>
      <c r="E127" s="302">
        <v>-0.19</v>
      </c>
      <c r="F127" s="172">
        <v>3</v>
      </c>
      <c r="G127" s="302">
        <v>0.5</v>
      </c>
      <c r="H127" s="172">
        <v>680</v>
      </c>
      <c r="I127" s="303">
        <v>-0.59</v>
      </c>
      <c r="J127" s="264">
        <v>254.45</v>
      </c>
      <c r="K127" s="69">
        <v>250.45</v>
      </c>
      <c r="L127" s="135">
        <f t="shared" si="4"/>
        <v>4</v>
      </c>
      <c r="M127" s="306">
        <f t="shared" si="5"/>
        <v>1.597125174685566</v>
      </c>
      <c r="N127" s="78">
        <f>Margins!B127</f>
        <v>1150</v>
      </c>
      <c r="O127" s="25">
        <f t="shared" si="6"/>
        <v>25300</v>
      </c>
      <c r="P127" s="25">
        <f t="shared" si="7"/>
        <v>3450</v>
      </c>
    </row>
    <row r="128" spans="1:16" ht="13.5">
      <c r="A128" s="193" t="s">
        <v>171</v>
      </c>
      <c r="B128" s="172">
        <v>2487</v>
      </c>
      <c r="C128" s="302">
        <v>-0.09</v>
      </c>
      <c r="D128" s="172">
        <v>6</v>
      </c>
      <c r="E128" s="302">
        <v>-0.14</v>
      </c>
      <c r="F128" s="172">
        <v>0</v>
      </c>
      <c r="G128" s="302">
        <v>0</v>
      </c>
      <c r="H128" s="172">
        <v>2493</v>
      </c>
      <c r="I128" s="303">
        <v>-0.1</v>
      </c>
      <c r="J128" s="264">
        <v>389.5</v>
      </c>
      <c r="K128" s="69">
        <v>385.05</v>
      </c>
      <c r="L128" s="135">
        <f t="shared" si="4"/>
        <v>4.449999999999989</v>
      </c>
      <c r="M128" s="306">
        <f t="shared" si="5"/>
        <v>1.1556940657057495</v>
      </c>
      <c r="N128" s="78">
        <f>Margins!B128</f>
        <v>1100</v>
      </c>
      <c r="O128" s="25">
        <f t="shared" si="6"/>
        <v>6600</v>
      </c>
      <c r="P128" s="25">
        <f t="shared" si="7"/>
        <v>0</v>
      </c>
    </row>
    <row r="129" spans="1:16" ht="13.5">
      <c r="A129" s="193" t="s">
        <v>147</v>
      </c>
      <c r="B129" s="172">
        <v>365</v>
      </c>
      <c r="C129" s="302">
        <v>-0.14</v>
      </c>
      <c r="D129" s="172">
        <v>4</v>
      </c>
      <c r="E129" s="302">
        <v>0</v>
      </c>
      <c r="F129" s="172">
        <v>0</v>
      </c>
      <c r="G129" s="302">
        <v>0</v>
      </c>
      <c r="H129" s="172">
        <v>369</v>
      </c>
      <c r="I129" s="303">
        <v>-0.13</v>
      </c>
      <c r="J129" s="264">
        <v>65.65</v>
      </c>
      <c r="K129" s="69">
        <v>64.75</v>
      </c>
      <c r="L129" s="135">
        <f t="shared" si="4"/>
        <v>0.9000000000000057</v>
      </c>
      <c r="M129" s="306">
        <f t="shared" si="5"/>
        <v>1.3899613899613987</v>
      </c>
      <c r="N129" s="78">
        <f>Margins!B129</f>
        <v>5900</v>
      </c>
      <c r="O129" s="25">
        <f t="shared" si="6"/>
        <v>23600</v>
      </c>
      <c r="P129" s="25">
        <f t="shared" si="7"/>
        <v>0</v>
      </c>
    </row>
    <row r="130" spans="1:16" ht="13.5">
      <c r="A130" s="193" t="s">
        <v>148</v>
      </c>
      <c r="B130" s="172">
        <v>481</v>
      </c>
      <c r="C130" s="302">
        <v>-0.51</v>
      </c>
      <c r="D130" s="172">
        <v>0</v>
      </c>
      <c r="E130" s="302">
        <v>0</v>
      </c>
      <c r="F130" s="172">
        <v>0</v>
      </c>
      <c r="G130" s="302">
        <v>0</v>
      </c>
      <c r="H130" s="172">
        <v>481</v>
      </c>
      <c r="I130" s="303">
        <v>-0.51</v>
      </c>
      <c r="J130" s="264">
        <v>260.5</v>
      </c>
      <c r="K130" s="69">
        <v>253.95</v>
      </c>
      <c r="L130" s="135">
        <f t="shared" si="4"/>
        <v>6.550000000000011</v>
      </c>
      <c r="M130" s="306">
        <f t="shared" si="5"/>
        <v>2.579247883441627</v>
      </c>
      <c r="N130" s="78">
        <f>Margins!B130</f>
        <v>1045</v>
      </c>
      <c r="O130" s="25">
        <f t="shared" si="6"/>
        <v>0</v>
      </c>
      <c r="P130" s="25">
        <f t="shared" si="7"/>
        <v>0</v>
      </c>
    </row>
    <row r="131" spans="1:18" ht="13.5">
      <c r="A131" s="193" t="s">
        <v>122</v>
      </c>
      <c r="B131" s="172">
        <v>1778</v>
      </c>
      <c r="C131" s="302">
        <v>-0.27</v>
      </c>
      <c r="D131" s="172">
        <v>258</v>
      </c>
      <c r="E131" s="302">
        <v>0.37</v>
      </c>
      <c r="F131" s="172">
        <v>15</v>
      </c>
      <c r="G131" s="302">
        <v>-0.46</v>
      </c>
      <c r="H131" s="172">
        <v>2051</v>
      </c>
      <c r="I131" s="303">
        <v>-0.23</v>
      </c>
      <c r="J131" s="264">
        <v>158.4</v>
      </c>
      <c r="K131" s="69">
        <v>160.3</v>
      </c>
      <c r="L131" s="135">
        <f t="shared" si="4"/>
        <v>-1.9000000000000057</v>
      </c>
      <c r="M131" s="306">
        <f t="shared" si="5"/>
        <v>-1.1852776044915818</v>
      </c>
      <c r="N131" s="78">
        <f>Margins!B131</f>
        <v>1625</v>
      </c>
      <c r="O131" s="25">
        <f t="shared" si="6"/>
        <v>419250</v>
      </c>
      <c r="P131" s="25">
        <f t="shared" si="7"/>
        <v>24375</v>
      </c>
      <c r="R131" s="25"/>
    </row>
    <row r="132" spans="1:18" ht="13.5">
      <c r="A132" s="201" t="s">
        <v>36</v>
      </c>
      <c r="B132" s="172">
        <v>3408</v>
      </c>
      <c r="C132" s="302">
        <v>-0.58</v>
      </c>
      <c r="D132" s="172">
        <v>101</v>
      </c>
      <c r="E132" s="302">
        <v>1.89</v>
      </c>
      <c r="F132" s="172">
        <v>7</v>
      </c>
      <c r="G132" s="302">
        <v>2.5</v>
      </c>
      <c r="H132" s="172">
        <v>3516</v>
      </c>
      <c r="I132" s="303">
        <v>-0.57</v>
      </c>
      <c r="J132" s="264">
        <v>911.35</v>
      </c>
      <c r="K132" s="69">
        <v>913.65</v>
      </c>
      <c r="L132" s="135">
        <f t="shared" si="4"/>
        <v>-2.2999999999999545</v>
      </c>
      <c r="M132" s="306">
        <f t="shared" si="5"/>
        <v>-0.2517375362556728</v>
      </c>
      <c r="N132" s="78">
        <f>Margins!B132</f>
        <v>225</v>
      </c>
      <c r="O132" s="25">
        <f t="shared" si="6"/>
        <v>22725</v>
      </c>
      <c r="P132" s="25">
        <f t="shared" si="7"/>
        <v>1575</v>
      </c>
      <c r="R132" s="25"/>
    </row>
    <row r="133" spans="1:18" ht="13.5">
      <c r="A133" s="193" t="s">
        <v>172</v>
      </c>
      <c r="B133" s="172">
        <v>1501</v>
      </c>
      <c r="C133" s="302">
        <v>-0.51</v>
      </c>
      <c r="D133" s="172">
        <v>18</v>
      </c>
      <c r="E133" s="302">
        <v>0.29</v>
      </c>
      <c r="F133" s="172">
        <v>0</v>
      </c>
      <c r="G133" s="302">
        <v>0</v>
      </c>
      <c r="H133" s="172">
        <v>1519</v>
      </c>
      <c r="I133" s="303">
        <v>-0.51</v>
      </c>
      <c r="J133" s="264">
        <v>259.35</v>
      </c>
      <c r="K133" s="69">
        <v>268.25</v>
      </c>
      <c r="L133" s="135">
        <f t="shared" si="4"/>
        <v>-8.899999999999977</v>
      </c>
      <c r="M133" s="306">
        <f t="shared" si="5"/>
        <v>-3.317800559179861</v>
      </c>
      <c r="N133" s="78">
        <f>Margins!B133</f>
        <v>1050</v>
      </c>
      <c r="O133" s="25">
        <f t="shared" si="6"/>
        <v>18900</v>
      </c>
      <c r="P133" s="25">
        <f t="shared" si="7"/>
        <v>0</v>
      </c>
      <c r="R133" s="25"/>
    </row>
    <row r="134" spans="1:16" ht="13.5">
      <c r="A134" s="193" t="s">
        <v>80</v>
      </c>
      <c r="B134" s="172">
        <v>897</v>
      </c>
      <c r="C134" s="302">
        <v>-0.11</v>
      </c>
      <c r="D134" s="172">
        <v>0</v>
      </c>
      <c r="E134" s="302">
        <v>0</v>
      </c>
      <c r="F134" s="172">
        <v>0</v>
      </c>
      <c r="G134" s="302">
        <v>0</v>
      </c>
      <c r="H134" s="172">
        <v>897</v>
      </c>
      <c r="I134" s="303">
        <v>-0.11</v>
      </c>
      <c r="J134" s="264">
        <v>236.95</v>
      </c>
      <c r="K134" s="69">
        <v>231.05</v>
      </c>
      <c r="L134" s="135">
        <f t="shared" si="4"/>
        <v>5.899999999999977</v>
      </c>
      <c r="M134" s="306">
        <f t="shared" si="5"/>
        <v>2.5535598355334246</v>
      </c>
      <c r="N134" s="78">
        <f>Margins!B134</f>
        <v>1200</v>
      </c>
      <c r="O134" s="25">
        <f t="shared" si="6"/>
        <v>0</v>
      </c>
      <c r="P134" s="25">
        <f t="shared" si="7"/>
        <v>0</v>
      </c>
    </row>
    <row r="135" spans="1:16" ht="13.5">
      <c r="A135" s="193" t="s">
        <v>426</v>
      </c>
      <c r="B135" s="172">
        <v>989</v>
      </c>
      <c r="C135" s="302">
        <v>1.13</v>
      </c>
      <c r="D135" s="172">
        <v>0</v>
      </c>
      <c r="E135" s="302">
        <v>0</v>
      </c>
      <c r="F135" s="172">
        <v>0</v>
      </c>
      <c r="G135" s="302">
        <v>0</v>
      </c>
      <c r="H135" s="172">
        <v>989</v>
      </c>
      <c r="I135" s="303">
        <v>1.13</v>
      </c>
      <c r="J135" s="264">
        <v>458.2</v>
      </c>
      <c r="K135" s="69">
        <v>435.25</v>
      </c>
      <c r="L135" s="135">
        <f aca="true" t="shared" si="8" ref="L135:L194">J135-K135</f>
        <v>22.94999999999999</v>
      </c>
      <c r="M135" s="306">
        <f aca="true" t="shared" si="9" ref="M135:M194">L135/K135*100</f>
        <v>5.272831705916137</v>
      </c>
      <c r="N135" s="78">
        <f>Margins!B135</f>
        <v>500</v>
      </c>
      <c r="O135" s="25">
        <f aca="true" t="shared" si="10" ref="O135:O194">D135*N135</f>
        <v>0</v>
      </c>
      <c r="P135" s="25">
        <f aca="true" t="shared" si="11" ref="P135:P194">F135*N135</f>
        <v>0</v>
      </c>
    </row>
    <row r="136" spans="1:16" ht="13.5">
      <c r="A136" s="193" t="s">
        <v>274</v>
      </c>
      <c r="B136" s="172">
        <v>5476</v>
      </c>
      <c r="C136" s="302">
        <v>0.74</v>
      </c>
      <c r="D136" s="172">
        <v>42</v>
      </c>
      <c r="E136" s="302">
        <v>0</v>
      </c>
      <c r="F136" s="172">
        <v>0</v>
      </c>
      <c r="G136" s="302">
        <v>0</v>
      </c>
      <c r="H136" s="172">
        <v>5518</v>
      </c>
      <c r="I136" s="303">
        <v>0.76</v>
      </c>
      <c r="J136" s="264">
        <v>326.35</v>
      </c>
      <c r="K136" s="69">
        <v>314.7</v>
      </c>
      <c r="L136" s="135">
        <f t="shared" si="8"/>
        <v>11.650000000000034</v>
      </c>
      <c r="M136" s="306">
        <f t="shared" si="9"/>
        <v>3.701938353987936</v>
      </c>
      <c r="N136" s="78">
        <f>Margins!B136</f>
        <v>700</v>
      </c>
      <c r="O136" s="25">
        <f t="shared" si="10"/>
        <v>29400</v>
      </c>
      <c r="P136" s="25">
        <f t="shared" si="11"/>
        <v>0</v>
      </c>
    </row>
    <row r="137" spans="1:16" ht="13.5">
      <c r="A137" s="193" t="s">
        <v>427</v>
      </c>
      <c r="B137" s="172">
        <v>633</v>
      </c>
      <c r="C137" s="302">
        <v>-0.18</v>
      </c>
      <c r="D137" s="172">
        <v>0</v>
      </c>
      <c r="E137" s="302">
        <v>0</v>
      </c>
      <c r="F137" s="172">
        <v>0</v>
      </c>
      <c r="G137" s="302">
        <v>0</v>
      </c>
      <c r="H137" s="172">
        <v>633</v>
      </c>
      <c r="I137" s="303">
        <v>-0.18</v>
      </c>
      <c r="J137" s="264">
        <v>416.45</v>
      </c>
      <c r="K137" s="69">
        <v>408.85</v>
      </c>
      <c r="L137" s="135">
        <f t="shared" si="8"/>
        <v>7.599999999999966</v>
      </c>
      <c r="M137" s="306">
        <f t="shared" si="9"/>
        <v>1.8588724471077327</v>
      </c>
      <c r="N137" s="78">
        <f>Margins!B137</f>
        <v>500</v>
      </c>
      <c r="O137" s="25">
        <f t="shared" si="10"/>
        <v>0</v>
      </c>
      <c r="P137" s="25">
        <f t="shared" si="11"/>
        <v>0</v>
      </c>
    </row>
    <row r="138" spans="1:16" ht="13.5">
      <c r="A138" s="193" t="s">
        <v>224</v>
      </c>
      <c r="B138" s="172">
        <v>3503</v>
      </c>
      <c r="C138" s="302">
        <v>0.45</v>
      </c>
      <c r="D138" s="172">
        <v>0</v>
      </c>
      <c r="E138" s="302">
        <v>0</v>
      </c>
      <c r="F138" s="172">
        <v>0</v>
      </c>
      <c r="G138" s="302">
        <v>0</v>
      </c>
      <c r="H138" s="172">
        <v>3503</v>
      </c>
      <c r="I138" s="303">
        <v>0.45</v>
      </c>
      <c r="J138" s="264">
        <v>552.9</v>
      </c>
      <c r="K138" s="69">
        <v>522.65</v>
      </c>
      <c r="L138" s="135">
        <f t="shared" si="8"/>
        <v>30.25</v>
      </c>
      <c r="M138" s="306">
        <f t="shared" si="9"/>
        <v>5.787812111355592</v>
      </c>
      <c r="N138" s="78">
        <f>Margins!B138</f>
        <v>650</v>
      </c>
      <c r="O138" s="25">
        <f t="shared" si="10"/>
        <v>0</v>
      </c>
      <c r="P138" s="25">
        <f t="shared" si="11"/>
        <v>0</v>
      </c>
    </row>
    <row r="139" spans="1:16" ht="13.5">
      <c r="A139" s="193" t="s">
        <v>428</v>
      </c>
      <c r="B139" s="172">
        <v>5874</v>
      </c>
      <c r="C139" s="302">
        <v>26.58</v>
      </c>
      <c r="D139" s="172">
        <v>1</v>
      </c>
      <c r="E139" s="302">
        <v>0</v>
      </c>
      <c r="F139" s="172">
        <v>0</v>
      </c>
      <c r="G139" s="302">
        <v>0</v>
      </c>
      <c r="H139" s="172">
        <v>5875</v>
      </c>
      <c r="I139" s="303">
        <v>26.58</v>
      </c>
      <c r="J139" s="264">
        <v>501.9</v>
      </c>
      <c r="K139" s="69">
        <v>421.45</v>
      </c>
      <c r="L139" s="135">
        <f t="shared" si="8"/>
        <v>80.44999999999999</v>
      </c>
      <c r="M139" s="306">
        <f t="shared" si="9"/>
        <v>19.088859888480243</v>
      </c>
      <c r="N139" s="78">
        <f>Margins!B139</f>
        <v>550</v>
      </c>
      <c r="O139" s="25">
        <f t="shared" si="10"/>
        <v>550</v>
      </c>
      <c r="P139" s="25">
        <f t="shared" si="11"/>
        <v>0</v>
      </c>
    </row>
    <row r="140" spans="1:16" ht="13.5">
      <c r="A140" s="193" t="s">
        <v>429</v>
      </c>
      <c r="B140" s="172">
        <v>10303</v>
      </c>
      <c r="C140" s="302">
        <v>5.6</v>
      </c>
      <c r="D140" s="172">
        <v>1488</v>
      </c>
      <c r="E140" s="302">
        <v>9.33</v>
      </c>
      <c r="F140" s="172">
        <v>148</v>
      </c>
      <c r="G140" s="302">
        <v>28.6</v>
      </c>
      <c r="H140" s="172">
        <v>11939</v>
      </c>
      <c r="I140" s="303">
        <v>5.98</v>
      </c>
      <c r="J140" s="264">
        <v>55.75</v>
      </c>
      <c r="K140" s="69">
        <v>52.4</v>
      </c>
      <c r="L140" s="135">
        <f t="shared" si="8"/>
        <v>3.3500000000000014</v>
      </c>
      <c r="M140" s="306">
        <f t="shared" si="9"/>
        <v>6.393129770992369</v>
      </c>
      <c r="N140" s="78">
        <f>Margins!B140</f>
        <v>4400</v>
      </c>
      <c r="O140" s="25">
        <f t="shared" si="10"/>
        <v>6547200</v>
      </c>
      <c r="P140" s="25">
        <f t="shared" si="11"/>
        <v>651200</v>
      </c>
    </row>
    <row r="141" spans="1:16" ht="13.5">
      <c r="A141" s="193" t="s">
        <v>393</v>
      </c>
      <c r="B141" s="172">
        <v>2569</v>
      </c>
      <c r="C141" s="302">
        <v>-0.19</v>
      </c>
      <c r="D141" s="172">
        <v>103</v>
      </c>
      <c r="E141" s="302">
        <v>0.61</v>
      </c>
      <c r="F141" s="172">
        <v>0</v>
      </c>
      <c r="G141" s="302">
        <v>0</v>
      </c>
      <c r="H141" s="172">
        <v>2672</v>
      </c>
      <c r="I141" s="303">
        <v>-0.18</v>
      </c>
      <c r="J141" s="264">
        <v>159</v>
      </c>
      <c r="K141" s="69">
        <v>159.5</v>
      </c>
      <c r="L141" s="135">
        <f t="shared" si="8"/>
        <v>-0.5</v>
      </c>
      <c r="M141" s="306">
        <f t="shared" si="9"/>
        <v>-0.3134796238244514</v>
      </c>
      <c r="N141" s="78">
        <f>Margins!B141</f>
        <v>2400</v>
      </c>
      <c r="O141" s="25">
        <f t="shared" si="10"/>
        <v>247200</v>
      </c>
      <c r="P141" s="25">
        <f t="shared" si="11"/>
        <v>0</v>
      </c>
    </row>
    <row r="142" spans="1:16" ht="13.5">
      <c r="A142" s="193" t="s">
        <v>81</v>
      </c>
      <c r="B142" s="172">
        <v>1550</v>
      </c>
      <c r="C142" s="302">
        <v>-0.32</v>
      </c>
      <c r="D142" s="172">
        <v>0</v>
      </c>
      <c r="E142" s="302">
        <v>0</v>
      </c>
      <c r="F142" s="172">
        <v>0</v>
      </c>
      <c r="G142" s="302">
        <v>0</v>
      </c>
      <c r="H142" s="172">
        <v>1550</v>
      </c>
      <c r="I142" s="303">
        <v>-0.32</v>
      </c>
      <c r="J142" s="264">
        <v>536.75</v>
      </c>
      <c r="K142" s="69">
        <v>524.5</v>
      </c>
      <c r="L142" s="135">
        <f t="shared" si="8"/>
        <v>12.25</v>
      </c>
      <c r="M142" s="306">
        <f t="shared" si="9"/>
        <v>2.3355576739752144</v>
      </c>
      <c r="N142" s="78">
        <f>Margins!B142</f>
        <v>600</v>
      </c>
      <c r="O142" s="25">
        <f t="shared" si="10"/>
        <v>0</v>
      </c>
      <c r="P142" s="25">
        <f t="shared" si="11"/>
        <v>0</v>
      </c>
    </row>
    <row r="143" spans="1:16" ht="13.5">
      <c r="A143" s="193" t="s">
        <v>225</v>
      </c>
      <c r="B143" s="172">
        <v>1898</v>
      </c>
      <c r="C143" s="302">
        <v>-0.28</v>
      </c>
      <c r="D143" s="172">
        <v>30</v>
      </c>
      <c r="E143" s="302">
        <v>2</v>
      </c>
      <c r="F143" s="172">
        <v>2</v>
      </c>
      <c r="G143" s="302">
        <v>0</v>
      </c>
      <c r="H143" s="172">
        <v>1930</v>
      </c>
      <c r="I143" s="303">
        <v>-0.27</v>
      </c>
      <c r="J143" s="264">
        <v>161.65</v>
      </c>
      <c r="K143" s="69">
        <v>160.4</v>
      </c>
      <c r="L143" s="135">
        <f t="shared" si="8"/>
        <v>1.25</v>
      </c>
      <c r="M143" s="306">
        <f t="shared" si="9"/>
        <v>0.7793017456359101</v>
      </c>
      <c r="N143" s="78">
        <f>Margins!B143</f>
        <v>1400</v>
      </c>
      <c r="O143" s="25">
        <f t="shared" si="10"/>
        <v>42000</v>
      </c>
      <c r="P143" s="25">
        <f t="shared" si="11"/>
        <v>2800</v>
      </c>
    </row>
    <row r="144" spans="1:16" ht="13.5">
      <c r="A144" s="193" t="s">
        <v>297</v>
      </c>
      <c r="B144" s="172">
        <v>2084</v>
      </c>
      <c r="C144" s="302">
        <v>-0.2</v>
      </c>
      <c r="D144" s="172">
        <v>22</v>
      </c>
      <c r="E144" s="302">
        <v>-0.29</v>
      </c>
      <c r="F144" s="172">
        <v>0</v>
      </c>
      <c r="G144" s="302">
        <v>-1</v>
      </c>
      <c r="H144" s="172">
        <v>2106</v>
      </c>
      <c r="I144" s="303">
        <v>-0.2</v>
      </c>
      <c r="J144" s="264">
        <v>492.1</v>
      </c>
      <c r="K144" s="69">
        <v>490.25</v>
      </c>
      <c r="L144" s="135">
        <f t="shared" si="8"/>
        <v>1.8500000000000227</v>
      </c>
      <c r="M144" s="306">
        <f t="shared" si="9"/>
        <v>0.37735849056604237</v>
      </c>
      <c r="N144" s="78">
        <f>Margins!B144</f>
        <v>1100</v>
      </c>
      <c r="O144" s="25">
        <f t="shared" si="10"/>
        <v>24200</v>
      </c>
      <c r="P144" s="25">
        <f t="shared" si="11"/>
        <v>0</v>
      </c>
    </row>
    <row r="145" spans="1:16" ht="13.5">
      <c r="A145" s="193" t="s">
        <v>226</v>
      </c>
      <c r="B145" s="172">
        <v>8711</v>
      </c>
      <c r="C145" s="302">
        <v>-0.01</v>
      </c>
      <c r="D145" s="172">
        <v>5</v>
      </c>
      <c r="E145" s="302">
        <v>1.5</v>
      </c>
      <c r="F145" s="172">
        <v>3</v>
      </c>
      <c r="G145" s="302">
        <v>0</v>
      </c>
      <c r="H145" s="172">
        <v>8719</v>
      </c>
      <c r="I145" s="303">
        <v>-0.01</v>
      </c>
      <c r="J145" s="264">
        <v>221</v>
      </c>
      <c r="K145" s="69">
        <v>208.5</v>
      </c>
      <c r="L145" s="135">
        <f t="shared" si="8"/>
        <v>12.5</v>
      </c>
      <c r="M145" s="306">
        <f t="shared" si="9"/>
        <v>5.995203836930456</v>
      </c>
      <c r="N145" s="78">
        <f>Margins!B145</f>
        <v>1500</v>
      </c>
      <c r="O145" s="25">
        <f t="shared" si="10"/>
        <v>7500</v>
      </c>
      <c r="P145" s="25">
        <f t="shared" si="11"/>
        <v>4500</v>
      </c>
    </row>
    <row r="146" spans="1:16" ht="13.5">
      <c r="A146" s="193" t="s">
        <v>430</v>
      </c>
      <c r="B146" s="172">
        <v>1300</v>
      </c>
      <c r="C146" s="302">
        <v>0.08</v>
      </c>
      <c r="D146" s="172">
        <v>0</v>
      </c>
      <c r="E146" s="302">
        <v>0</v>
      </c>
      <c r="F146" s="172">
        <v>0</v>
      </c>
      <c r="G146" s="302">
        <v>0</v>
      </c>
      <c r="H146" s="172">
        <v>1300</v>
      </c>
      <c r="I146" s="303">
        <v>0.08</v>
      </c>
      <c r="J146" s="264">
        <v>515.5</v>
      </c>
      <c r="K146" s="69">
        <v>485.05</v>
      </c>
      <c r="L146" s="135">
        <f t="shared" si="8"/>
        <v>30.44999999999999</v>
      </c>
      <c r="M146" s="306">
        <f t="shared" si="9"/>
        <v>6.277703329553653</v>
      </c>
      <c r="N146" s="78">
        <f>Margins!B146</f>
        <v>550</v>
      </c>
      <c r="O146" s="25">
        <f t="shared" si="10"/>
        <v>0</v>
      </c>
      <c r="P146" s="25">
        <f t="shared" si="11"/>
        <v>0</v>
      </c>
    </row>
    <row r="147" spans="1:16" ht="13.5">
      <c r="A147" s="193" t="s">
        <v>227</v>
      </c>
      <c r="B147" s="172">
        <v>774</v>
      </c>
      <c r="C147" s="302">
        <v>-0.71</v>
      </c>
      <c r="D147" s="172">
        <v>82</v>
      </c>
      <c r="E147" s="302">
        <v>0.21</v>
      </c>
      <c r="F147" s="172">
        <v>0</v>
      </c>
      <c r="G147" s="302">
        <v>0</v>
      </c>
      <c r="H147" s="172">
        <v>856</v>
      </c>
      <c r="I147" s="303">
        <v>-0.68</v>
      </c>
      <c r="J147" s="264">
        <v>389.85</v>
      </c>
      <c r="K147" s="69">
        <v>389.45</v>
      </c>
      <c r="L147" s="135">
        <f t="shared" si="8"/>
        <v>0.4000000000000341</v>
      </c>
      <c r="M147" s="306">
        <f t="shared" si="9"/>
        <v>0.10270894851714832</v>
      </c>
      <c r="N147" s="78">
        <f>Margins!B147</f>
        <v>800</v>
      </c>
      <c r="O147" s="25">
        <f t="shared" si="10"/>
        <v>65600</v>
      </c>
      <c r="P147" s="25">
        <f t="shared" si="11"/>
        <v>0</v>
      </c>
    </row>
    <row r="148" spans="1:16" ht="13.5">
      <c r="A148" s="193" t="s">
        <v>234</v>
      </c>
      <c r="B148" s="172">
        <v>12787</v>
      </c>
      <c r="C148" s="302">
        <v>-0.09</v>
      </c>
      <c r="D148" s="172">
        <v>739</v>
      </c>
      <c r="E148" s="302">
        <v>1.02</v>
      </c>
      <c r="F148" s="172">
        <v>49</v>
      </c>
      <c r="G148" s="302">
        <v>1.04</v>
      </c>
      <c r="H148" s="172">
        <v>13575</v>
      </c>
      <c r="I148" s="303">
        <v>-0.06</v>
      </c>
      <c r="J148" s="264">
        <v>506.25</v>
      </c>
      <c r="K148" s="69">
        <v>501.5</v>
      </c>
      <c r="L148" s="135">
        <f t="shared" si="8"/>
        <v>4.75</v>
      </c>
      <c r="M148" s="306">
        <f t="shared" si="9"/>
        <v>0.9471585244267198</v>
      </c>
      <c r="N148" s="78">
        <f>Margins!B148</f>
        <v>700</v>
      </c>
      <c r="O148" s="25">
        <f t="shared" si="10"/>
        <v>517300</v>
      </c>
      <c r="P148" s="25">
        <f t="shared" si="11"/>
        <v>34300</v>
      </c>
    </row>
    <row r="149" spans="1:16" ht="13.5">
      <c r="A149" s="193" t="s">
        <v>98</v>
      </c>
      <c r="B149" s="172">
        <v>1409</v>
      </c>
      <c r="C149" s="302">
        <v>-0.62</v>
      </c>
      <c r="D149" s="172">
        <v>33</v>
      </c>
      <c r="E149" s="302">
        <v>-0.06</v>
      </c>
      <c r="F149" s="172">
        <v>5</v>
      </c>
      <c r="G149" s="302">
        <v>4</v>
      </c>
      <c r="H149" s="172">
        <v>1447</v>
      </c>
      <c r="I149" s="303">
        <v>-0.61</v>
      </c>
      <c r="J149" s="264">
        <v>541.95</v>
      </c>
      <c r="K149" s="69">
        <v>534.1</v>
      </c>
      <c r="L149" s="135">
        <f t="shared" si="8"/>
        <v>7.850000000000023</v>
      </c>
      <c r="M149" s="306">
        <f t="shared" si="9"/>
        <v>1.469762216813335</v>
      </c>
      <c r="N149" s="78">
        <f>Margins!B149</f>
        <v>550</v>
      </c>
      <c r="O149" s="25">
        <f t="shared" si="10"/>
        <v>18150</v>
      </c>
      <c r="P149" s="25">
        <f t="shared" si="11"/>
        <v>2750</v>
      </c>
    </row>
    <row r="150" spans="1:16" ht="13.5">
      <c r="A150" s="193" t="s">
        <v>149</v>
      </c>
      <c r="B150" s="172">
        <v>12886</v>
      </c>
      <c r="C150" s="302">
        <v>0.46</v>
      </c>
      <c r="D150" s="172">
        <v>521</v>
      </c>
      <c r="E150" s="302">
        <v>1.61</v>
      </c>
      <c r="F150" s="172">
        <v>52</v>
      </c>
      <c r="G150" s="302">
        <v>7.67</v>
      </c>
      <c r="H150" s="172">
        <v>13459</v>
      </c>
      <c r="I150" s="303">
        <v>0.49</v>
      </c>
      <c r="J150" s="264">
        <v>971.95</v>
      </c>
      <c r="K150" s="69">
        <v>962.4</v>
      </c>
      <c r="L150" s="135">
        <f t="shared" si="8"/>
        <v>9.550000000000068</v>
      </c>
      <c r="M150" s="306">
        <f t="shared" si="9"/>
        <v>0.9923108894430661</v>
      </c>
      <c r="N150" s="78">
        <f>Margins!B150</f>
        <v>550</v>
      </c>
      <c r="O150" s="25">
        <f t="shared" si="10"/>
        <v>286550</v>
      </c>
      <c r="P150" s="25">
        <f t="shared" si="11"/>
        <v>28600</v>
      </c>
    </row>
    <row r="151" spans="1:18" ht="13.5">
      <c r="A151" s="193" t="s">
        <v>203</v>
      </c>
      <c r="B151" s="172">
        <v>22693</v>
      </c>
      <c r="C151" s="302">
        <v>0.03</v>
      </c>
      <c r="D151" s="172">
        <v>1972</v>
      </c>
      <c r="E151" s="302">
        <v>0.51</v>
      </c>
      <c r="F151" s="172">
        <v>826</v>
      </c>
      <c r="G151" s="302">
        <v>1.94</v>
      </c>
      <c r="H151" s="172">
        <v>25491</v>
      </c>
      <c r="I151" s="303">
        <v>0.08</v>
      </c>
      <c r="J151" s="264">
        <v>1751.25</v>
      </c>
      <c r="K151" s="69">
        <v>1752.85</v>
      </c>
      <c r="L151" s="135">
        <f t="shared" si="8"/>
        <v>-1.599999999999909</v>
      </c>
      <c r="M151" s="306">
        <f t="shared" si="9"/>
        <v>-0.09127991556607291</v>
      </c>
      <c r="N151" s="78">
        <f>Margins!B151</f>
        <v>150</v>
      </c>
      <c r="O151" s="25">
        <f t="shared" si="10"/>
        <v>295800</v>
      </c>
      <c r="P151" s="25">
        <f t="shared" si="11"/>
        <v>123900</v>
      </c>
      <c r="R151" s="25"/>
    </row>
    <row r="152" spans="1:18" ht="13.5">
      <c r="A152" s="193" t="s">
        <v>298</v>
      </c>
      <c r="B152" s="172">
        <v>13275</v>
      </c>
      <c r="C152" s="302">
        <v>13.82</v>
      </c>
      <c r="D152" s="172">
        <v>2</v>
      </c>
      <c r="E152" s="302">
        <v>0</v>
      </c>
      <c r="F152" s="172">
        <v>0</v>
      </c>
      <c r="G152" s="302">
        <v>0</v>
      </c>
      <c r="H152" s="172">
        <v>13277</v>
      </c>
      <c r="I152" s="303">
        <v>13.79</v>
      </c>
      <c r="J152" s="264">
        <v>639</v>
      </c>
      <c r="K152" s="69">
        <v>570.1</v>
      </c>
      <c r="L152" s="135">
        <f t="shared" si="8"/>
        <v>68.89999999999998</v>
      </c>
      <c r="M152" s="306">
        <f t="shared" si="9"/>
        <v>12.085599017716184</v>
      </c>
      <c r="N152" s="78">
        <f>Margins!B152</f>
        <v>1000</v>
      </c>
      <c r="O152" s="25">
        <f t="shared" si="10"/>
        <v>2000</v>
      </c>
      <c r="P152" s="25">
        <f t="shared" si="11"/>
        <v>0</v>
      </c>
      <c r="R152" s="25"/>
    </row>
    <row r="153" spans="1:18" ht="13.5">
      <c r="A153" s="193" t="s">
        <v>431</v>
      </c>
      <c r="B153" s="172">
        <v>4153</v>
      </c>
      <c r="C153" s="302">
        <v>-0.3</v>
      </c>
      <c r="D153" s="172">
        <v>800</v>
      </c>
      <c r="E153" s="302">
        <v>1.9</v>
      </c>
      <c r="F153" s="172">
        <v>91</v>
      </c>
      <c r="G153" s="302">
        <v>2.03</v>
      </c>
      <c r="H153" s="172">
        <v>5044</v>
      </c>
      <c r="I153" s="303">
        <v>-0.19</v>
      </c>
      <c r="J153" s="264">
        <v>35.6</v>
      </c>
      <c r="K153" s="69">
        <v>35.9</v>
      </c>
      <c r="L153" s="135">
        <f t="shared" si="8"/>
        <v>-0.29999999999999716</v>
      </c>
      <c r="M153" s="306">
        <f t="shared" si="9"/>
        <v>-0.8356545961002706</v>
      </c>
      <c r="N153" s="78">
        <f>Margins!B153</f>
        <v>7150</v>
      </c>
      <c r="O153" s="25">
        <f t="shared" si="10"/>
        <v>5720000</v>
      </c>
      <c r="P153" s="25">
        <f t="shared" si="11"/>
        <v>650650</v>
      </c>
      <c r="R153" s="25"/>
    </row>
    <row r="154" spans="1:18" ht="13.5">
      <c r="A154" s="193" t="s">
        <v>432</v>
      </c>
      <c r="B154" s="172">
        <v>1846</v>
      </c>
      <c r="C154" s="302">
        <v>-0.07</v>
      </c>
      <c r="D154" s="172">
        <v>4</v>
      </c>
      <c r="E154" s="302">
        <v>0</v>
      </c>
      <c r="F154" s="172">
        <v>0</v>
      </c>
      <c r="G154" s="302">
        <v>0</v>
      </c>
      <c r="H154" s="172">
        <v>1850</v>
      </c>
      <c r="I154" s="303">
        <v>-0.07</v>
      </c>
      <c r="J154" s="264">
        <v>454.5</v>
      </c>
      <c r="K154" s="69">
        <v>446.4</v>
      </c>
      <c r="L154" s="135">
        <f t="shared" si="8"/>
        <v>8.100000000000023</v>
      </c>
      <c r="M154" s="306">
        <f t="shared" si="9"/>
        <v>1.8145161290322633</v>
      </c>
      <c r="N154" s="78">
        <f>Margins!B154</f>
        <v>450</v>
      </c>
      <c r="O154" s="25">
        <f t="shared" si="10"/>
        <v>1800</v>
      </c>
      <c r="P154" s="25">
        <f t="shared" si="11"/>
        <v>0</v>
      </c>
      <c r="R154" s="25"/>
    </row>
    <row r="155" spans="1:16" ht="13.5">
      <c r="A155" s="193" t="s">
        <v>216</v>
      </c>
      <c r="B155" s="172">
        <v>6120</v>
      </c>
      <c r="C155" s="302">
        <v>-0.11</v>
      </c>
      <c r="D155" s="172">
        <v>939</v>
      </c>
      <c r="E155" s="302">
        <v>0.36</v>
      </c>
      <c r="F155" s="172">
        <v>139</v>
      </c>
      <c r="G155" s="302">
        <v>0.39</v>
      </c>
      <c r="H155" s="172">
        <v>7198</v>
      </c>
      <c r="I155" s="303">
        <v>-0.06</v>
      </c>
      <c r="J155" s="264">
        <v>99.2</v>
      </c>
      <c r="K155" s="69">
        <v>98.6</v>
      </c>
      <c r="L155" s="135">
        <f t="shared" si="8"/>
        <v>0.6000000000000085</v>
      </c>
      <c r="M155" s="306">
        <f t="shared" si="9"/>
        <v>0.608519269776885</v>
      </c>
      <c r="N155" s="78">
        <f>Margins!B155</f>
        <v>3350</v>
      </c>
      <c r="O155" s="25">
        <f t="shared" si="10"/>
        <v>3145650</v>
      </c>
      <c r="P155" s="25">
        <f t="shared" si="11"/>
        <v>465650</v>
      </c>
    </row>
    <row r="156" spans="1:16" ht="13.5">
      <c r="A156" s="193" t="s">
        <v>235</v>
      </c>
      <c r="B156" s="172">
        <v>3495</v>
      </c>
      <c r="C156" s="302">
        <v>-0.27</v>
      </c>
      <c r="D156" s="172">
        <v>561</v>
      </c>
      <c r="E156" s="302">
        <v>2.32</v>
      </c>
      <c r="F156" s="172">
        <v>158</v>
      </c>
      <c r="G156" s="302">
        <v>2.85</v>
      </c>
      <c r="H156" s="172">
        <v>4214</v>
      </c>
      <c r="I156" s="303">
        <v>-0.16</v>
      </c>
      <c r="J156" s="264">
        <v>138.65</v>
      </c>
      <c r="K156" s="69">
        <v>139.2</v>
      </c>
      <c r="L156" s="135">
        <f t="shared" si="8"/>
        <v>-0.549999999999983</v>
      </c>
      <c r="M156" s="306">
        <f t="shared" si="9"/>
        <v>-0.3951149425287234</v>
      </c>
      <c r="N156" s="78">
        <f>Margins!B156</f>
        <v>2700</v>
      </c>
      <c r="O156" s="25">
        <f t="shared" si="10"/>
        <v>1514700</v>
      </c>
      <c r="P156" s="25">
        <f t="shared" si="11"/>
        <v>426600</v>
      </c>
    </row>
    <row r="157" spans="1:16" ht="13.5">
      <c r="A157" s="193" t="s">
        <v>204</v>
      </c>
      <c r="B157" s="172">
        <v>7223</v>
      </c>
      <c r="C157" s="302">
        <v>0.7</v>
      </c>
      <c r="D157" s="172">
        <v>389</v>
      </c>
      <c r="E157" s="302">
        <v>3.8</v>
      </c>
      <c r="F157" s="172">
        <v>37</v>
      </c>
      <c r="G157" s="302">
        <v>1.31</v>
      </c>
      <c r="H157" s="172">
        <v>7649</v>
      </c>
      <c r="I157" s="303">
        <v>0.76</v>
      </c>
      <c r="J157" s="264">
        <v>478.45</v>
      </c>
      <c r="K157" s="69">
        <v>462</v>
      </c>
      <c r="L157" s="135">
        <f t="shared" si="8"/>
        <v>16.44999999999999</v>
      </c>
      <c r="M157" s="306">
        <f t="shared" si="9"/>
        <v>3.560606060606058</v>
      </c>
      <c r="N157" s="78">
        <f>Margins!B157</f>
        <v>600</v>
      </c>
      <c r="O157" s="25">
        <f t="shared" si="10"/>
        <v>233400</v>
      </c>
      <c r="P157" s="25">
        <f t="shared" si="11"/>
        <v>22200</v>
      </c>
    </row>
    <row r="158" spans="1:16" ht="13.5">
      <c r="A158" s="193" t="s">
        <v>205</v>
      </c>
      <c r="B158" s="172">
        <v>29069</v>
      </c>
      <c r="C158" s="302">
        <v>0.43</v>
      </c>
      <c r="D158" s="172">
        <v>1720</v>
      </c>
      <c r="E158" s="302">
        <v>4.81</v>
      </c>
      <c r="F158" s="172">
        <v>309</v>
      </c>
      <c r="G158" s="302">
        <v>5.57</v>
      </c>
      <c r="H158" s="172">
        <v>31098</v>
      </c>
      <c r="I158" s="303">
        <v>0.51</v>
      </c>
      <c r="J158" s="264">
        <v>1378.9</v>
      </c>
      <c r="K158" s="69">
        <v>1327</v>
      </c>
      <c r="L158" s="135">
        <f t="shared" si="8"/>
        <v>51.90000000000009</v>
      </c>
      <c r="M158" s="306">
        <f t="shared" si="9"/>
        <v>3.911077618688778</v>
      </c>
      <c r="N158" s="78">
        <f>Margins!B158</f>
        <v>250</v>
      </c>
      <c r="O158" s="25">
        <f t="shared" si="10"/>
        <v>430000</v>
      </c>
      <c r="P158" s="25">
        <f t="shared" si="11"/>
        <v>77250</v>
      </c>
    </row>
    <row r="159" spans="1:16" ht="13.5">
      <c r="A159" s="193" t="s">
        <v>37</v>
      </c>
      <c r="B159" s="172">
        <v>313</v>
      </c>
      <c r="C159" s="302">
        <v>-0.61</v>
      </c>
      <c r="D159" s="172">
        <v>8</v>
      </c>
      <c r="E159" s="302">
        <v>3</v>
      </c>
      <c r="F159" s="172">
        <v>0</v>
      </c>
      <c r="G159" s="302">
        <v>0</v>
      </c>
      <c r="H159" s="172">
        <v>321</v>
      </c>
      <c r="I159" s="303">
        <v>-0.6</v>
      </c>
      <c r="J159" s="264">
        <v>207.35</v>
      </c>
      <c r="K159" s="69">
        <v>208.2</v>
      </c>
      <c r="L159" s="135">
        <f t="shared" si="8"/>
        <v>-0.8499999999999943</v>
      </c>
      <c r="M159" s="306">
        <f t="shared" si="9"/>
        <v>-0.40826128722382055</v>
      </c>
      <c r="N159" s="78">
        <f>Margins!B159</f>
        <v>1600</v>
      </c>
      <c r="O159" s="25">
        <f t="shared" si="10"/>
        <v>12800</v>
      </c>
      <c r="P159" s="25">
        <f t="shared" si="11"/>
        <v>0</v>
      </c>
    </row>
    <row r="160" spans="1:16" ht="13.5">
      <c r="A160" s="193" t="s">
        <v>299</v>
      </c>
      <c r="B160" s="172">
        <v>1084</v>
      </c>
      <c r="C160" s="302">
        <v>-0.7</v>
      </c>
      <c r="D160" s="172">
        <v>165</v>
      </c>
      <c r="E160" s="302">
        <v>19.63</v>
      </c>
      <c r="F160" s="172">
        <v>0</v>
      </c>
      <c r="G160" s="302">
        <v>0</v>
      </c>
      <c r="H160" s="172">
        <v>1249</v>
      </c>
      <c r="I160" s="303">
        <v>-0.66</v>
      </c>
      <c r="J160" s="264">
        <v>1675.75</v>
      </c>
      <c r="K160" s="69">
        <v>1682.95</v>
      </c>
      <c r="L160" s="135">
        <f t="shared" si="8"/>
        <v>-7.2000000000000455</v>
      </c>
      <c r="M160" s="306">
        <f t="shared" si="9"/>
        <v>-0.42782019667845417</v>
      </c>
      <c r="N160" s="78">
        <f>Margins!B160</f>
        <v>150</v>
      </c>
      <c r="O160" s="25">
        <f t="shared" si="10"/>
        <v>24750</v>
      </c>
      <c r="P160" s="25">
        <f t="shared" si="11"/>
        <v>0</v>
      </c>
    </row>
    <row r="161" spans="1:16" ht="13.5">
      <c r="A161" s="193" t="s">
        <v>433</v>
      </c>
      <c r="B161" s="172">
        <v>55</v>
      </c>
      <c r="C161" s="302">
        <v>-0.76</v>
      </c>
      <c r="D161" s="172">
        <v>0</v>
      </c>
      <c r="E161" s="302">
        <v>0</v>
      </c>
      <c r="F161" s="172">
        <v>0</v>
      </c>
      <c r="G161" s="302">
        <v>0</v>
      </c>
      <c r="H161" s="172">
        <v>55</v>
      </c>
      <c r="I161" s="303">
        <v>-0.76</v>
      </c>
      <c r="J161" s="264">
        <v>1188.35</v>
      </c>
      <c r="K161" s="69">
        <v>1227.4</v>
      </c>
      <c r="L161" s="135">
        <f t="shared" si="8"/>
        <v>-39.05000000000018</v>
      </c>
      <c r="M161" s="306">
        <f t="shared" si="9"/>
        <v>-3.181521916245737</v>
      </c>
      <c r="N161" s="78">
        <f>Margins!B161</f>
        <v>200</v>
      </c>
      <c r="O161" s="25">
        <f t="shared" si="10"/>
        <v>0</v>
      </c>
      <c r="P161" s="25">
        <f t="shared" si="11"/>
        <v>0</v>
      </c>
    </row>
    <row r="162" spans="1:17" ht="15" customHeight="1">
      <c r="A162" s="193" t="s">
        <v>228</v>
      </c>
      <c r="B162" s="172">
        <v>4476</v>
      </c>
      <c r="C162" s="302">
        <v>0.55</v>
      </c>
      <c r="D162" s="172">
        <v>6</v>
      </c>
      <c r="E162" s="302">
        <v>0.5</v>
      </c>
      <c r="F162" s="172">
        <v>0</v>
      </c>
      <c r="G162" s="302">
        <v>0</v>
      </c>
      <c r="H162" s="172">
        <v>4482</v>
      </c>
      <c r="I162" s="303">
        <v>0.55</v>
      </c>
      <c r="J162" s="264">
        <v>1292.85</v>
      </c>
      <c r="K162" s="69">
        <v>1285.6</v>
      </c>
      <c r="L162" s="135">
        <f t="shared" si="8"/>
        <v>7.25</v>
      </c>
      <c r="M162" s="306">
        <f t="shared" si="9"/>
        <v>0.5639390168014935</v>
      </c>
      <c r="N162" s="78">
        <f>Margins!B162</f>
        <v>188</v>
      </c>
      <c r="O162" s="25">
        <f t="shared" si="10"/>
        <v>1128</v>
      </c>
      <c r="P162" s="25">
        <f t="shared" si="11"/>
        <v>0</v>
      </c>
      <c r="Q162" s="69"/>
    </row>
    <row r="163" spans="1:17" ht="15" customHeight="1">
      <c r="A163" s="193" t="s">
        <v>434</v>
      </c>
      <c r="B163" s="172">
        <v>405</v>
      </c>
      <c r="C163" s="302">
        <v>-0.19</v>
      </c>
      <c r="D163" s="172">
        <v>2</v>
      </c>
      <c r="E163" s="302">
        <v>0</v>
      </c>
      <c r="F163" s="172">
        <v>0</v>
      </c>
      <c r="G163" s="302">
        <v>0</v>
      </c>
      <c r="H163" s="172">
        <v>407</v>
      </c>
      <c r="I163" s="303">
        <v>-0.19</v>
      </c>
      <c r="J163" s="264">
        <v>81</v>
      </c>
      <c r="K163" s="69">
        <v>80.85</v>
      </c>
      <c r="L163" s="135">
        <f t="shared" si="8"/>
        <v>0.15000000000000568</v>
      </c>
      <c r="M163" s="306">
        <f t="shared" si="9"/>
        <v>0.18552875695733545</v>
      </c>
      <c r="N163" s="78">
        <f>Margins!B163</f>
        <v>2600</v>
      </c>
      <c r="O163" s="25">
        <f t="shared" si="10"/>
        <v>5200</v>
      </c>
      <c r="P163" s="25">
        <f t="shared" si="11"/>
        <v>0</v>
      </c>
      <c r="Q163" s="69"/>
    </row>
    <row r="164" spans="1:17" ht="15" customHeight="1">
      <c r="A164" s="193" t="s">
        <v>276</v>
      </c>
      <c r="B164" s="172">
        <v>588</v>
      </c>
      <c r="C164" s="302">
        <v>-0.02</v>
      </c>
      <c r="D164" s="172">
        <v>0</v>
      </c>
      <c r="E164" s="302">
        <v>0</v>
      </c>
      <c r="F164" s="172">
        <v>0</v>
      </c>
      <c r="G164" s="302">
        <v>0</v>
      </c>
      <c r="H164" s="172">
        <v>588</v>
      </c>
      <c r="I164" s="303">
        <v>-0.02</v>
      </c>
      <c r="J164" s="264">
        <v>928</v>
      </c>
      <c r="K164" s="69">
        <v>917.5</v>
      </c>
      <c r="L164" s="135">
        <f t="shared" si="8"/>
        <v>10.5</v>
      </c>
      <c r="M164" s="306">
        <f t="shared" si="9"/>
        <v>1.1444141689373297</v>
      </c>
      <c r="N164" s="78">
        <f>Margins!B164</f>
        <v>350</v>
      </c>
      <c r="O164" s="25">
        <f t="shared" si="10"/>
        <v>0</v>
      </c>
      <c r="P164" s="25">
        <f t="shared" si="11"/>
        <v>0</v>
      </c>
      <c r="Q164" s="69"/>
    </row>
    <row r="165" spans="1:17" ht="15" customHeight="1">
      <c r="A165" s="193" t="s">
        <v>180</v>
      </c>
      <c r="B165" s="172">
        <v>941</v>
      </c>
      <c r="C165" s="302">
        <v>-0.45</v>
      </c>
      <c r="D165" s="172">
        <v>45</v>
      </c>
      <c r="E165" s="302">
        <v>3.5</v>
      </c>
      <c r="F165" s="172">
        <v>7</v>
      </c>
      <c r="G165" s="302">
        <v>0</v>
      </c>
      <c r="H165" s="172">
        <v>993</v>
      </c>
      <c r="I165" s="303">
        <v>-0.42</v>
      </c>
      <c r="J165" s="264">
        <v>159.95</v>
      </c>
      <c r="K165" s="69">
        <v>159.05</v>
      </c>
      <c r="L165" s="135">
        <f t="shared" si="8"/>
        <v>0.8999999999999773</v>
      </c>
      <c r="M165" s="306">
        <f t="shared" si="9"/>
        <v>0.5658597925180617</v>
      </c>
      <c r="N165" s="78">
        <f>Margins!B165</f>
        <v>1500</v>
      </c>
      <c r="O165" s="25">
        <f t="shared" si="10"/>
        <v>67500</v>
      </c>
      <c r="P165" s="25">
        <f t="shared" si="11"/>
        <v>10500</v>
      </c>
      <c r="Q165" s="69"/>
    </row>
    <row r="166" spans="1:17" ht="15" customHeight="1">
      <c r="A166" s="193" t="s">
        <v>181</v>
      </c>
      <c r="B166" s="172">
        <v>58</v>
      </c>
      <c r="C166" s="302">
        <v>-0.69</v>
      </c>
      <c r="D166" s="172">
        <v>0</v>
      </c>
      <c r="E166" s="302">
        <v>0</v>
      </c>
      <c r="F166" s="172">
        <v>0</v>
      </c>
      <c r="G166" s="302">
        <v>0</v>
      </c>
      <c r="H166" s="172">
        <v>58</v>
      </c>
      <c r="I166" s="303">
        <v>-0.69</v>
      </c>
      <c r="J166" s="264">
        <v>334.25</v>
      </c>
      <c r="K166" s="69">
        <v>321.2</v>
      </c>
      <c r="L166" s="135">
        <f t="shared" si="8"/>
        <v>13.050000000000011</v>
      </c>
      <c r="M166" s="306">
        <f t="shared" si="9"/>
        <v>4.062889165628896</v>
      </c>
      <c r="N166" s="78">
        <f>Margins!B166</f>
        <v>850</v>
      </c>
      <c r="O166" s="25">
        <f t="shared" si="10"/>
        <v>0</v>
      </c>
      <c r="P166" s="25">
        <f t="shared" si="11"/>
        <v>0</v>
      </c>
      <c r="Q166" s="69"/>
    </row>
    <row r="167" spans="1:17" ht="15" customHeight="1">
      <c r="A167" s="193" t="s">
        <v>150</v>
      </c>
      <c r="B167" s="172">
        <v>3113</v>
      </c>
      <c r="C167" s="302">
        <v>-0.45</v>
      </c>
      <c r="D167" s="172">
        <v>20</v>
      </c>
      <c r="E167" s="302">
        <v>9</v>
      </c>
      <c r="F167" s="172">
        <v>0</v>
      </c>
      <c r="G167" s="302">
        <v>0</v>
      </c>
      <c r="H167" s="172">
        <v>3133</v>
      </c>
      <c r="I167" s="303">
        <v>-0.44</v>
      </c>
      <c r="J167" s="264">
        <v>549.3</v>
      </c>
      <c r="K167" s="69">
        <v>531.8</v>
      </c>
      <c r="L167" s="135">
        <f t="shared" si="8"/>
        <v>17.5</v>
      </c>
      <c r="M167" s="306">
        <f t="shared" si="9"/>
        <v>3.290710793531403</v>
      </c>
      <c r="N167" s="78">
        <f>Margins!B167</f>
        <v>438</v>
      </c>
      <c r="O167" s="25">
        <f t="shared" si="10"/>
        <v>8760</v>
      </c>
      <c r="P167" s="25">
        <f t="shared" si="11"/>
        <v>0</v>
      </c>
      <c r="Q167" s="69"/>
    </row>
    <row r="168" spans="1:17" ht="15" customHeight="1">
      <c r="A168" s="193" t="s">
        <v>435</v>
      </c>
      <c r="B168" s="172">
        <v>1280</v>
      </c>
      <c r="C168" s="302">
        <v>-0.68</v>
      </c>
      <c r="D168" s="172">
        <v>73</v>
      </c>
      <c r="E168" s="302">
        <v>-0.29</v>
      </c>
      <c r="F168" s="172">
        <v>0</v>
      </c>
      <c r="G168" s="302">
        <v>0</v>
      </c>
      <c r="H168" s="172">
        <v>1353</v>
      </c>
      <c r="I168" s="303">
        <v>-0.67</v>
      </c>
      <c r="J168" s="264">
        <v>164.95</v>
      </c>
      <c r="K168" s="69">
        <v>179.2</v>
      </c>
      <c r="L168" s="135">
        <f t="shared" si="8"/>
        <v>-14.25</v>
      </c>
      <c r="M168" s="306">
        <f t="shared" si="9"/>
        <v>-7.952008928571429</v>
      </c>
      <c r="N168" s="78">
        <f>Margins!B168</f>
        <v>1250</v>
      </c>
      <c r="O168" s="25">
        <f t="shared" si="10"/>
        <v>91250</v>
      </c>
      <c r="P168" s="25">
        <f t="shared" si="11"/>
        <v>0</v>
      </c>
      <c r="Q168" s="69"/>
    </row>
    <row r="169" spans="1:17" ht="15" customHeight="1">
      <c r="A169" s="193" t="s">
        <v>436</v>
      </c>
      <c r="B169" s="172">
        <v>583</v>
      </c>
      <c r="C169" s="302">
        <v>-0.34</v>
      </c>
      <c r="D169" s="172">
        <v>0</v>
      </c>
      <c r="E169" s="302">
        <v>0</v>
      </c>
      <c r="F169" s="172">
        <v>0</v>
      </c>
      <c r="G169" s="302">
        <v>0</v>
      </c>
      <c r="H169" s="172">
        <v>583</v>
      </c>
      <c r="I169" s="303">
        <v>-0.34</v>
      </c>
      <c r="J169" s="264">
        <v>211.35</v>
      </c>
      <c r="K169" s="69">
        <v>205.85</v>
      </c>
      <c r="L169" s="135">
        <f t="shared" si="8"/>
        <v>5.5</v>
      </c>
      <c r="M169" s="306">
        <f t="shared" si="9"/>
        <v>2.671848433325237</v>
      </c>
      <c r="N169" s="78">
        <f>Margins!B169</f>
        <v>1050</v>
      </c>
      <c r="O169" s="25">
        <f t="shared" si="10"/>
        <v>0</v>
      </c>
      <c r="P169" s="25">
        <f t="shared" si="11"/>
        <v>0</v>
      </c>
      <c r="Q169" s="69"/>
    </row>
    <row r="170" spans="1:17" ht="15" customHeight="1">
      <c r="A170" s="193" t="s">
        <v>151</v>
      </c>
      <c r="B170" s="172">
        <v>730</v>
      </c>
      <c r="C170" s="302">
        <v>-0.57</v>
      </c>
      <c r="D170" s="172">
        <v>0</v>
      </c>
      <c r="E170" s="302">
        <v>0</v>
      </c>
      <c r="F170" s="172">
        <v>0</v>
      </c>
      <c r="G170" s="302">
        <v>0</v>
      </c>
      <c r="H170" s="172">
        <v>730</v>
      </c>
      <c r="I170" s="303">
        <v>-0.57</v>
      </c>
      <c r="J170" s="264">
        <v>1096.65</v>
      </c>
      <c r="K170" s="69">
        <v>1095.95</v>
      </c>
      <c r="L170" s="135">
        <f t="shared" si="8"/>
        <v>0.7000000000000455</v>
      </c>
      <c r="M170" s="306">
        <f t="shared" si="9"/>
        <v>0.06387152698572429</v>
      </c>
      <c r="N170" s="78">
        <f>Margins!B170</f>
        <v>225</v>
      </c>
      <c r="O170" s="25">
        <f t="shared" si="10"/>
        <v>0</v>
      </c>
      <c r="P170" s="25">
        <f t="shared" si="11"/>
        <v>0</v>
      </c>
      <c r="Q170" s="69"/>
    </row>
    <row r="171" spans="1:17" ht="15" customHeight="1">
      <c r="A171" s="193" t="s">
        <v>214</v>
      </c>
      <c r="B171" s="172">
        <v>871</v>
      </c>
      <c r="C171" s="302">
        <v>-0.28</v>
      </c>
      <c r="D171" s="172">
        <v>0</v>
      </c>
      <c r="E171" s="302">
        <v>0</v>
      </c>
      <c r="F171" s="172">
        <v>0</v>
      </c>
      <c r="G171" s="302">
        <v>0</v>
      </c>
      <c r="H171" s="172">
        <v>871</v>
      </c>
      <c r="I171" s="303">
        <v>-0.28</v>
      </c>
      <c r="J171" s="264">
        <v>1426.85</v>
      </c>
      <c r="K171" s="69">
        <v>1399.85</v>
      </c>
      <c r="L171" s="135">
        <f t="shared" si="8"/>
        <v>27</v>
      </c>
      <c r="M171" s="306">
        <f t="shared" si="9"/>
        <v>1.9287780833660748</v>
      </c>
      <c r="N171" s="78">
        <f>Margins!B171</f>
        <v>125</v>
      </c>
      <c r="O171" s="25">
        <f t="shared" si="10"/>
        <v>0</v>
      </c>
      <c r="P171" s="25">
        <f t="shared" si="11"/>
        <v>0</v>
      </c>
      <c r="Q171" s="69"/>
    </row>
    <row r="172" spans="1:17" ht="15" customHeight="1">
      <c r="A172" s="193" t="s">
        <v>229</v>
      </c>
      <c r="B172" s="172">
        <v>5859</v>
      </c>
      <c r="C172" s="302">
        <v>0.15</v>
      </c>
      <c r="D172" s="172">
        <v>11</v>
      </c>
      <c r="E172" s="302">
        <v>1.2</v>
      </c>
      <c r="F172" s="172">
        <v>0</v>
      </c>
      <c r="G172" s="302">
        <v>0</v>
      </c>
      <c r="H172" s="172">
        <v>5870</v>
      </c>
      <c r="I172" s="303">
        <v>0.15</v>
      </c>
      <c r="J172" s="264">
        <v>1288.5</v>
      </c>
      <c r="K172" s="69">
        <v>1286.45</v>
      </c>
      <c r="L172" s="135">
        <f t="shared" si="8"/>
        <v>2.0499999999999545</v>
      </c>
      <c r="M172" s="306">
        <f t="shared" si="9"/>
        <v>0.1593532589684756</v>
      </c>
      <c r="N172" s="78">
        <f>Margins!B172</f>
        <v>200</v>
      </c>
      <c r="O172" s="25">
        <f t="shared" si="10"/>
        <v>2200</v>
      </c>
      <c r="P172" s="25">
        <f t="shared" si="11"/>
        <v>0</v>
      </c>
      <c r="Q172" s="69"/>
    </row>
    <row r="173" spans="1:17" ht="15" customHeight="1">
      <c r="A173" s="193" t="s">
        <v>91</v>
      </c>
      <c r="B173" s="172">
        <v>374</v>
      </c>
      <c r="C173" s="302">
        <v>-0.44</v>
      </c>
      <c r="D173" s="172">
        <v>46</v>
      </c>
      <c r="E173" s="302">
        <v>1.71</v>
      </c>
      <c r="F173" s="172">
        <v>0</v>
      </c>
      <c r="G173" s="302">
        <v>0</v>
      </c>
      <c r="H173" s="172">
        <v>420</v>
      </c>
      <c r="I173" s="303">
        <v>-0.38</v>
      </c>
      <c r="J173" s="264">
        <v>78.3</v>
      </c>
      <c r="K173" s="69">
        <v>77.35</v>
      </c>
      <c r="L173" s="135">
        <f t="shared" si="8"/>
        <v>0.9500000000000028</v>
      </c>
      <c r="M173" s="306">
        <f t="shared" si="9"/>
        <v>1.2281835811247614</v>
      </c>
      <c r="N173" s="78">
        <f>Margins!B173</f>
        <v>3800</v>
      </c>
      <c r="O173" s="25">
        <f t="shared" si="10"/>
        <v>174800</v>
      </c>
      <c r="P173" s="25">
        <f t="shared" si="11"/>
        <v>0</v>
      </c>
      <c r="Q173" s="69"/>
    </row>
    <row r="174" spans="1:17" ht="15" customHeight="1">
      <c r="A174" s="193" t="s">
        <v>152</v>
      </c>
      <c r="B174" s="172">
        <v>958</v>
      </c>
      <c r="C174" s="302">
        <v>0.05</v>
      </c>
      <c r="D174" s="172">
        <v>13</v>
      </c>
      <c r="E174" s="302">
        <v>2.25</v>
      </c>
      <c r="F174" s="172">
        <v>4</v>
      </c>
      <c r="G174" s="302">
        <v>3</v>
      </c>
      <c r="H174" s="172">
        <v>975</v>
      </c>
      <c r="I174" s="303">
        <v>0.06</v>
      </c>
      <c r="J174" s="264">
        <v>251.25</v>
      </c>
      <c r="K174" s="69">
        <v>256.8</v>
      </c>
      <c r="L174" s="135">
        <f t="shared" si="8"/>
        <v>-5.550000000000011</v>
      </c>
      <c r="M174" s="306">
        <f t="shared" si="9"/>
        <v>-2.1612149532710325</v>
      </c>
      <c r="N174" s="78">
        <f>Margins!B174</f>
        <v>1350</v>
      </c>
      <c r="O174" s="25">
        <f t="shared" si="10"/>
        <v>17550</v>
      </c>
      <c r="P174" s="25">
        <f t="shared" si="11"/>
        <v>5400</v>
      </c>
      <c r="Q174" s="69"/>
    </row>
    <row r="175" spans="1:17" ht="15" customHeight="1">
      <c r="A175" s="193" t="s">
        <v>208</v>
      </c>
      <c r="B175" s="172">
        <v>6156</v>
      </c>
      <c r="C175" s="302">
        <v>-0.05</v>
      </c>
      <c r="D175" s="172">
        <v>75</v>
      </c>
      <c r="E175" s="302">
        <v>0.19</v>
      </c>
      <c r="F175" s="172">
        <v>5</v>
      </c>
      <c r="G175" s="302">
        <v>0</v>
      </c>
      <c r="H175" s="172">
        <v>6236</v>
      </c>
      <c r="I175" s="303">
        <v>-0.05</v>
      </c>
      <c r="J175" s="264">
        <v>747.95</v>
      </c>
      <c r="K175" s="69">
        <v>742.1</v>
      </c>
      <c r="L175" s="135">
        <f t="shared" si="8"/>
        <v>5.850000000000023</v>
      </c>
      <c r="M175" s="306">
        <f t="shared" si="9"/>
        <v>0.7883034631451317</v>
      </c>
      <c r="N175" s="78">
        <f>Margins!B175</f>
        <v>412</v>
      </c>
      <c r="O175" s="25">
        <f t="shared" si="10"/>
        <v>30900</v>
      </c>
      <c r="P175" s="25">
        <f t="shared" si="11"/>
        <v>2060</v>
      </c>
      <c r="Q175" s="69"/>
    </row>
    <row r="176" spans="1:17" ht="15" customHeight="1">
      <c r="A176" s="193" t="s">
        <v>230</v>
      </c>
      <c r="B176" s="172">
        <v>960</v>
      </c>
      <c r="C176" s="302">
        <v>-0.42</v>
      </c>
      <c r="D176" s="172">
        <v>0</v>
      </c>
      <c r="E176" s="302">
        <v>-1</v>
      </c>
      <c r="F176" s="172">
        <v>0</v>
      </c>
      <c r="G176" s="302">
        <v>0</v>
      </c>
      <c r="H176" s="172">
        <v>960</v>
      </c>
      <c r="I176" s="303">
        <v>-0.42</v>
      </c>
      <c r="J176" s="264">
        <v>590.15</v>
      </c>
      <c r="K176" s="69">
        <v>592.65</v>
      </c>
      <c r="L176" s="135">
        <f t="shared" si="8"/>
        <v>-2.5</v>
      </c>
      <c r="M176" s="306">
        <f t="shared" si="9"/>
        <v>-0.42183413481818954</v>
      </c>
      <c r="N176" s="78">
        <f>Margins!B176</f>
        <v>400</v>
      </c>
      <c r="O176" s="25">
        <f t="shared" si="10"/>
        <v>0</v>
      </c>
      <c r="P176" s="25">
        <f t="shared" si="11"/>
        <v>0</v>
      </c>
      <c r="Q176" s="69"/>
    </row>
    <row r="177" spans="1:17" ht="15" customHeight="1">
      <c r="A177" s="193" t="s">
        <v>185</v>
      </c>
      <c r="B177" s="172">
        <v>10271</v>
      </c>
      <c r="C177" s="302">
        <v>0.13</v>
      </c>
      <c r="D177" s="172">
        <v>989</v>
      </c>
      <c r="E177" s="302">
        <v>1.74</v>
      </c>
      <c r="F177" s="172">
        <v>369</v>
      </c>
      <c r="G177" s="302">
        <v>3.56</v>
      </c>
      <c r="H177" s="172">
        <v>11629</v>
      </c>
      <c r="I177" s="303">
        <v>0.22</v>
      </c>
      <c r="J177" s="264">
        <v>635.1</v>
      </c>
      <c r="K177" s="69">
        <v>626.8</v>
      </c>
      <c r="L177" s="135">
        <f t="shared" si="8"/>
        <v>8.300000000000068</v>
      </c>
      <c r="M177" s="306">
        <f t="shared" si="9"/>
        <v>1.324186343331217</v>
      </c>
      <c r="N177" s="78">
        <f>Margins!B177</f>
        <v>675</v>
      </c>
      <c r="O177" s="25">
        <f t="shared" si="10"/>
        <v>667575</v>
      </c>
      <c r="P177" s="25">
        <f t="shared" si="11"/>
        <v>249075</v>
      </c>
      <c r="Q177" s="69"/>
    </row>
    <row r="178" spans="1:17" ht="15" customHeight="1">
      <c r="A178" s="193" t="s">
        <v>206</v>
      </c>
      <c r="B178" s="172">
        <v>4534</v>
      </c>
      <c r="C178" s="302">
        <v>0.39</v>
      </c>
      <c r="D178" s="172">
        <v>23</v>
      </c>
      <c r="E178" s="302">
        <v>0.92</v>
      </c>
      <c r="F178" s="172">
        <v>0</v>
      </c>
      <c r="G178" s="302">
        <v>0</v>
      </c>
      <c r="H178" s="172">
        <v>4557</v>
      </c>
      <c r="I178" s="303">
        <v>0.39</v>
      </c>
      <c r="J178" s="264">
        <v>952.45</v>
      </c>
      <c r="K178" s="69">
        <v>876.8</v>
      </c>
      <c r="L178" s="135">
        <f t="shared" si="8"/>
        <v>75.65000000000009</v>
      </c>
      <c r="M178" s="306">
        <f t="shared" si="9"/>
        <v>8.627965328467164</v>
      </c>
      <c r="N178" s="78">
        <f>Margins!B178</f>
        <v>550</v>
      </c>
      <c r="O178" s="25">
        <f t="shared" si="10"/>
        <v>12650</v>
      </c>
      <c r="P178" s="25">
        <f t="shared" si="11"/>
        <v>0</v>
      </c>
      <c r="Q178" s="69"/>
    </row>
    <row r="179" spans="1:17" ht="15" customHeight="1">
      <c r="A179" s="193" t="s">
        <v>118</v>
      </c>
      <c r="B179" s="172">
        <v>3529</v>
      </c>
      <c r="C179" s="302">
        <v>-0.56</v>
      </c>
      <c r="D179" s="172">
        <v>105</v>
      </c>
      <c r="E179" s="302">
        <v>0.3</v>
      </c>
      <c r="F179" s="172">
        <v>3</v>
      </c>
      <c r="G179" s="302">
        <v>2</v>
      </c>
      <c r="H179" s="172">
        <v>3637</v>
      </c>
      <c r="I179" s="303">
        <v>-0.55</v>
      </c>
      <c r="J179" s="264">
        <v>1218.7</v>
      </c>
      <c r="K179" s="69">
        <v>1215.65</v>
      </c>
      <c r="L179" s="135">
        <f t="shared" si="8"/>
        <v>3.0499999999999545</v>
      </c>
      <c r="M179" s="306">
        <f t="shared" si="9"/>
        <v>0.2508945831448159</v>
      </c>
      <c r="N179" s="78">
        <f>Margins!B179</f>
        <v>250</v>
      </c>
      <c r="O179" s="25">
        <f t="shared" si="10"/>
        <v>26250</v>
      </c>
      <c r="P179" s="25">
        <f t="shared" si="11"/>
        <v>750</v>
      </c>
      <c r="Q179" s="69"/>
    </row>
    <row r="180" spans="1:17" ht="15" customHeight="1">
      <c r="A180" s="193" t="s">
        <v>231</v>
      </c>
      <c r="B180" s="172">
        <v>4315</v>
      </c>
      <c r="C180" s="302">
        <v>0.19</v>
      </c>
      <c r="D180" s="172">
        <v>0</v>
      </c>
      <c r="E180" s="302">
        <v>-1</v>
      </c>
      <c r="F180" s="172">
        <v>0</v>
      </c>
      <c r="G180" s="302">
        <v>0</v>
      </c>
      <c r="H180" s="172">
        <v>4315</v>
      </c>
      <c r="I180" s="303">
        <v>0.19</v>
      </c>
      <c r="J180" s="264">
        <v>1144.25</v>
      </c>
      <c r="K180" s="69">
        <v>1088.95</v>
      </c>
      <c r="L180" s="135">
        <f t="shared" si="8"/>
        <v>55.299999999999955</v>
      </c>
      <c r="M180" s="306">
        <f t="shared" si="9"/>
        <v>5.078286422700763</v>
      </c>
      <c r="N180" s="78">
        <f>Margins!B180</f>
        <v>206</v>
      </c>
      <c r="O180" s="25">
        <f t="shared" si="10"/>
        <v>0</v>
      </c>
      <c r="P180" s="25">
        <f t="shared" si="11"/>
        <v>0</v>
      </c>
      <c r="Q180" s="69"/>
    </row>
    <row r="181" spans="1:17" ht="15" customHeight="1">
      <c r="A181" s="193" t="s">
        <v>300</v>
      </c>
      <c r="B181" s="172">
        <v>531</v>
      </c>
      <c r="C181" s="302">
        <v>1.78</v>
      </c>
      <c r="D181" s="172">
        <v>0</v>
      </c>
      <c r="E181" s="302">
        <v>0</v>
      </c>
      <c r="F181" s="172">
        <v>0</v>
      </c>
      <c r="G181" s="302">
        <v>0</v>
      </c>
      <c r="H181" s="172">
        <v>531</v>
      </c>
      <c r="I181" s="303">
        <v>1.78</v>
      </c>
      <c r="J181" s="264">
        <v>55.65</v>
      </c>
      <c r="K181" s="69">
        <v>53.1</v>
      </c>
      <c r="L181" s="135">
        <f t="shared" si="8"/>
        <v>2.549999999999997</v>
      </c>
      <c r="M181" s="306">
        <f t="shared" si="9"/>
        <v>4.802259887005644</v>
      </c>
      <c r="N181" s="78">
        <f>Margins!B181</f>
        <v>7700</v>
      </c>
      <c r="O181" s="25">
        <f t="shared" si="10"/>
        <v>0</v>
      </c>
      <c r="P181" s="25">
        <f t="shared" si="11"/>
        <v>0</v>
      </c>
      <c r="Q181" s="69"/>
    </row>
    <row r="182" spans="1:17" ht="15" customHeight="1">
      <c r="A182" s="193" t="s">
        <v>301</v>
      </c>
      <c r="B182" s="172">
        <v>1513</v>
      </c>
      <c r="C182" s="302">
        <v>-0.54</v>
      </c>
      <c r="D182" s="172">
        <v>351</v>
      </c>
      <c r="E182" s="302">
        <v>2</v>
      </c>
      <c r="F182" s="172">
        <v>64</v>
      </c>
      <c r="G182" s="302">
        <v>0.88</v>
      </c>
      <c r="H182" s="172">
        <v>1928</v>
      </c>
      <c r="I182" s="303">
        <v>-0.45</v>
      </c>
      <c r="J182" s="264">
        <v>27.4</v>
      </c>
      <c r="K182" s="69">
        <v>27.75</v>
      </c>
      <c r="L182" s="135">
        <f t="shared" si="8"/>
        <v>-0.3500000000000014</v>
      </c>
      <c r="M182" s="306">
        <f t="shared" si="9"/>
        <v>-1.2612612612612664</v>
      </c>
      <c r="N182" s="78">
        <f>Margins!B182</f>
        <v>10450</v>
      </c>
      <c r="O182" s="25">
        <f t="shared" si="10"/>
        <v>3667950</v>
      </c>
      <c r="P182" s="25">
        <f t="shared" si="11"/>
        <v>668800</v>
      </c>
      <c r="Q182" s="69"/>
    </row>
    <row r="183" spans="1:17" ht="15" customHeight="1">
      <c r="A183" s="193" t="s">
        <v>173</v>
      </c>
      <c r="B183" s="172">
        <v>1011</v>
      </c>
      <c r="C183" s="302">
        <v>0.43</v>
      </c>
      <c r="D183" s="172">
        <v>66</v>
      </c>
      <c r="E183" s="302">
        <v>8.43</v>
      </c>
      <c r="F183" s="172">
        <v>4</v>
      </c>
      <c r="G183" s="302">
        <v>0</v>
      </c>
      <c r="H183" s="172">
        <v>1081</v>
      </c>
      <c r="I183" s="303">
        <v>0.51</v>
      </c>
      <c r="J183" s="264">
        <v>69.2</v>
      </c>
      <c r="K183" s="69">
        <v>66.65</v>
      </c>
      <c r="L183" s="135">
        <f t="shared" si="8"/>
        <v>2.549999999999997</v>
      </c>
      <c r="M183" s="306">
        <f t="shared" si="9"/>
        <v>3.8259564891222757</v>
      </c>
      <c r="N183" s="78">
        <f>Margins!B183</f>
        <v>2950</v>
      </c>
      <c r="O183" s="25">
        <f t="shared" si="10"/>
        <v>194700</v>
      </c>
      <c r="P183" s="25">
        <f t="shared" si="11"/>
        <v>11800</v>
      </c>
      <c r="Q183" s="69"/>
    </row>
    <row r="184" spans="1:17" ht="15" customHeight="1">
      <c r="A184" s="193" t="s">
        <v>302</v>
      </c>
      <c r="B184" s="172">
        <v>434</v>
      </c>
      <c r="C184" s="302">
        <v>-0.46</v>
      </c>
      <c r="D184" s="172">
        <v>0</v>
      </c>
      <c r="E184" s="302">
        <v>0</v>
      </c>
      <c r="F184" s="172">
        <v>0</v>
      </c>
      <c r="G184" s="302">
        <v>0</v>
      </c>
      <c r="H184" s="172">
        <v>434</v>
      </c>
      <c r="I184" s="303">
        <v>-0.46</v>
      </c>
      <c r="J184" s="264">
        <v>835.6</v>
      </c>
      <c r="K184" s="69">
        <v>805.8</v>
      </c>
      <c r="L184" s="135">
        <f t="shared" si="8"/>
        <v>29.800000000000068</v>
      </c>
      <c r="M184" s="306">
        <f t="shared" si="9"/>
        <v>3.6981881360139077</v>
      </c>
      <c r="N184" s="78">
        <f>Margins!B184</f>
        <v>200</v>
      </c>
      <c r="O184" s="25">
        <f t="shared" si="10"/>
        <v>0</v>
      </c>
      <c r="P184" s="25">
        <f t="shared" si="11"/>
        <v>0</v>
      </c>
      <c r="Q184" s="69"/>
    </row>
    <row r="185" spans="1:17" ht="15" customHeight="1">
      <c r="A185" s="193" t="s">
        <v>82</v>
      </c>
      <c r="B185" s="172">
        <v>319</v>
      </c>
      <c r="C185" s="302">
        <v>-0.84</v>
      </c>
      <c r="D185" s="172">
        <v>6</v>
      </c>
      <c r="E185" s="302">
        <v>5</v>
      </c>
      <c r="F185" s="172">
        <v>0</v>
      </c>
      <c r="G185" s="302">
        <v>0</v>
      </c>
      <c r="H185" s="172">
        <v>325</v>
      </c>
      <c r="I185" s="303">
        <v>-0.84</v>
      </c>
      <c r="J185" s="264">
        <v>121.45</v>
      </c>
      <c r="K185" s="69">
        <v>122.25</v>
      </c>
      <c r="L185" s="135">
        <f t="shared" si="8"/>
        <v>-0.7999999999999972</v>
      </c>
      <c r="M185" s="306">
        <f t="shared" si="9"/>
        <v>-0.6543967280163576</v>
      </c>
      <c r="N185" s="78">
        <f>Margins!B185</f>
        <v>2100</v>
      </c>
      <c r="O185" s="25">
        <f t="shared" si="10"/>
        <v>12600</v>
      </c>
      <c r="P185" s="25">
        <f t="shared" si="11"/>
        <v>0</v>
      </c>
      <c r="Q185" s="69"/>
    </row>
    <row r="186" spans="1:17" ht="15" customHeight="1">
      <c r="A186" s="193" t="s">
        <v>437</v>
      </c>
      <c r="B186" s="172">
        <v>1195</v>
      </c>
      <c r="C186" s="302">
        <v>0.82</v>
      </c>
      <c r="D186" s="172">
        <v>0</v>
      </c>
      <c r="E186" s="302">
        <v>0</v>
      </c>
      <c r="F186" s="172">
        <v>0</v>
      </c>
      <c r="G186" s="302">
        <v>0</v>
      </c>
      <c r="H186" s="172">
        <v>1195</v>
      </c>
      <c r="I186" s="303">
        <v>0.82</v>
      </c>
      <c r="J186" s="264">
        <v>292.8</v>
      </c>
      <c r="K186" s="69">
        <v>284.65</v>
      </c>
      <c r="L186" s="135">
        <f t="shared" si="8"/>
        <v>8.150000000000034</v>
      </c>
      <c r="M186" s="306">
        <f t="shared" si="9"/>
        <v>2.863165290707899</v>
      </c>
      <c r="N186" s="78">
        <f>Margins!B186</f>
        <v>700</v>
      </c>
      <c r="O186" s="25">
        <f t="shared" si="10"/>
        <v>0</v>
      </c>
      <c r="P186" s="25">
        <f t="shared" si="11"/>
        <v>0</v>
      </c>
      <c r="Q186" s="69"/>
    </row>
    <row r="187" spans="1:17" ht="15" customHeight="1">
      <c r="A187" s="193" t="s">
        <v>438</v>
      </c>
      <c r="B187" s="172">
        <v>10850</v>
      </c>
      <c r="C187" s="302">
        <v>0.46</v>
      </c>
      <c r="D187" s="172">
        <v>155</v>
      </c>
      <c r="E187" s="302">
        <v>1.21</v>
      </c>
      <c r="F187" s="172">
        <v>3</v>
      </c>
      <c r="G187" s="302">
        <v>0</v>
      </c>
      <c r="H187" s="172">
        <v>11008</v>
      </c>
      <c r="I187" s="303">
        <v>0.47</v>
      </c>
      <c r="J187" s="264">
        <v>569.5</v>
      </c>
      <c r="K187" s="69">
        <v>568.65</v>
      </c>
      <c r="L187" s="135">
        <f t="shared" si="8"/>
        <v>0.8500000000000227</v>
      </c>
      <c r="M187" s="306">
        <f t="shared" si="9"/>
        <v>0.14947683109118487</v>
      </c>
      <c r="N187" s="78">
        <f>Margins!B187</f>
        <v>450</v>
      </c>
      <c r="O187" s="25">
        <f t="shared" si="10"/>
        <v>69750</v>
      </c>
      <c r="P187" s="25">
        <f t="shared" si="11"/>
        <v>1350</v>
      </c>
      <c r="Q187" s="69"/>
    </row>
    <row r="188" spans="1:17" ht="15" customHeight="1">
      <c r="A188" s="193" t="s">
        <v>153</v>
      </c>
      <c r="B188" s="172">
        <v>1647</v>
      </c>
      <c r="C188" s="302">
        <v>0.44</v>
      </c>
      <c r="D188" s="172">
        <v>0</v>
      </c>
      <c r="E188" s="302">
        <v>0</v>
      </c>
      <c r="F188" s="172">
        <v>0</v>
      </c>
      <c r="G188" s="302">
        <v>0</v>
      </c>
      <c r="H188" s="172">
        <v>1647</v>
      </c>
      <c r="I188" s="303">
        <v>0.44</v>
      </c>
      <c r="J188" s="264">
        <v>577</v>
      </c>
      <c r="K188" s="69">
        <v>559.8</v>
      </c>
      <c r="L188" s="135">
        <f t="shared" si="8"/>
        <v>17.200000000000045</v>
      </c>
      <c r="M188" s="306">
        <f t="shared" si="9"/>
        <v>3.072525902107904</v>
      </c>
      <c r="N188" s="78">
        <f>Margins!B188</f>
        <v>450</v>
      </c>
      <c r="O188" s="25">
        <f t="shared" si="10"/>
        <v>0</v>
      </c>
      <c r="P188" s="25">
        <f t="shared" si="11"/>
        <v>0</v>
      </c>
      <c r="Q188" s="69"/>
    </row>
    <row r="189" spans="1:17" ht="15" customHeight="1">
      <c r="A189" s="193" t="s">
        <v>154</v>
      </c>
      <c r="B189" s="172">
        <v>208</v>
      </c>
      <c r="C189" s="302">
        <v>-0.59</v>
      </c>
      <c r="D189" s="172">
        <v>9</v>
      </c>
      <c r="E189" s="302">
        <v>0.8</v>
      </c>
      <c r="F189" s="172">
        <v>0</v>
      </c>
      <c r="G189" s="302">
        <v>0</v>
      </c>
      <c r="H189" s="172">
        <v>217</v>
      </c>
      <c r="I189" s="303">
        <v>-0.58</v>
      </c>
      <c r="J189" s="264">
        <v>46.1</v>
      </c>
      <c r="K189" s="69">
        <v>46.25</v>
      </c>
      <c r="L189" s="135">
        <f t="shared" si="8"/>
        <v>-0.14999999999999858</v>
      </c>
      <c r="M189" s="306">
        <f t="shared" si="9"/>
        <v>-0.3243243243243213</v>
      </c>
      <c r="N189" s="78">
        <f>Margins!B189</f>
        <v>6900</v>
      </c>
      <c r="O189" s="25">
        <f t="shared" si="10"/>
        <v>62100</v>
      </c>
      <c r="P189" s="25">
        <f t="shared" si="11"/>
        <v>0</v>
      </c>
      <c r="Q189" s="69"/>
    </row>
    <row r="190" spans="1:17" ht="15" customHeight="1">
      <c r="A190" s="193" t="s">
        <v>303</v>
      </c>
      <c r="B190" s="172">
        <v>472</v>
      </c>
      <c r="C190" s="302">
        <v>-0.34</v>
      </c>
      <c r="D190" s="172">
        <v>10</v>
      </c>
      <c r="E190" s="302">
        <v>4</v>
      </c>
      <c r="F190" s="172">
        <v>0</v>
      </c>
      <c r="G190" s="302">
        <v>0</v>
      </c>
      <c r="H190" s="172">
        <v>482</v>
      </c>
      <c r="I190" s="303">
        <v>-0.33</v>
      </c>
      <c r="J190" s="264">
        <v>98</v>
      </c>
      <c r="K190" s="69">
        <v>96.85</v>
      </c>
      <c r="L190" s="135">
        <f t="shared" si="8"/>
        <v>1.1500000000000057</v>
      </c>
      <c r="M190" s="306">
        <f t="shared" si="9"/>
        <v>1.1874032008260256</v>
      </c>
      <c r="N190" s="78">
        <f>Margins!B190</f>
        <v>3600</v>
      </c>
      <c r="O190" s="25">
        <f t="shared" si="10"/>
        <v>36000</v>
      </c>
      <c r="P190" s="25">
        <f t="shared" si="11"/>
        <v>0</v>
      </c>
      <c r="Q190" s="69"/>
    </row>
    <row r="191" spans="1:17" ht="15" customHeight="1">
      <c r="A191" s="193" t="s">
        <v>155</v>
      </c>
      <c r="B191" s="172">
        <v>1190</v>
      </c>
      <c r="C191" s="302">
        <v>-0.45</v>
      </c>
      <c r="D191" s="172">
        <v>10</v>
      </c>
      <c r="E191" s="302">
        <v>1</v>
      </c>
      <c r="F191" s="172">
        <v>0</v>
      </c>
      <c r="G191" s="302">
        <v>-1</v>
      </c>
      <c r="H191" s="172">
        <v>1200</v>
      </c>
      <c r="I191" s="303">
        <v>-0.45</v>
      </c>
      <c r="J191" s="264">
        <v>458.55</v>
      </c>
      <c r="K191" s="69">
        <v>446.35</v>
      </c>
      <c r="L191" s="135">
        <f t="shared" si="8"/>
        <v>12.199999999999989</v>
      </c>
      <c r="M191" s="306">
        <f t="shared" si="9"/>
        <v>2.7332810574661113</v>
      </c>
      <c r="N191" s="78">
        <f>Margins!B191</f>
        <v>525</v>
      </c>
      <c r="O191" s="25">
        <f t="shared" si="10"/>
        <v>5250</v>
      </c>
      <c r="P191" s="25">
        <f t="shared" si="11"/>
        <v>0</v>
      </c>
      <c r="Q191" s="69"/>
    </row>
    <row r="192" spans="1:17" ht="15" customHeight="1">
      <c r="A192" s="193" t="s">
        <v>38</v>
      </c>
      <c r="B192" s="172">
        <v>3016</v>
      </c>
      <c r="C192" s="302">
        <v>-0.1</v>
      </c>
      <c r="D192" s="172">
        <v>15</v>
      </c>
      <c r="E192" s="302">
        <v>0.15</v>
      </c>
      <c r="F192" s="172">
        <v>0</v>
      </c>
      <c r="G192" s="302">
        <v>0</v>
      </c>
      <c r="H192" s="172">
        <v>3031</v>
      </c>
      <c r="I192" s="303">
        <v>-0.1</v>
      </c>
      <c r="J192" s="264">
        <v>544.25</v>
      </c>
      <c r="K192" s="69">
        <v>536.55</v>
      </c>
      <c r="L192" s="135">
        <f t="shared" si="8"/>
        <v>7.7000000000000455</v>
      </c>
      <c r="M192" s="306">
        <f t="shared" si="9"/>
        <v>1.4350945857795259</v>
      </c>
      <c r="N192" s="78">
        <f>Margins!B192</f>
        <v>600</v>
      </c>
      <c r="O192" s="25">
        <f t="shared" si="10"/>
        <v>9000</v>
      </c>
      <c r="P192" s="25">
        <f t="shared" si="11"/>
        <v>0</v>
      </c>
      <c r="Q192" s="69"/>
    </row>
    <row r="193" spans="1:17" ht="15" customHeight="1">
      <c r="A193" s="193" t="s">
        <v>156</v>
      </c>
      <c r="B193" s="172">
        <v>1614</v>
      </c>
      <c r="C193" s="302">
        <v>1.77</v>
      </c>
      <c r="D193" s="172">
        <v>0</v>
      </c>
      <c r="E193" s="302">
        <v>0</v>
      </c>
      <c r="F193" s="172">
        <v>0</v>
      </c>
      <c r="G193" s="302">
        <v>0</v>
      </c>
      <c r="H193" s="172">
        <v>1614</v>
      </c>
      <c r="I193" s="303">
        <v>1.77</v>
      </c>
      <c r="J193" s="264">
        <v>425.3</v>
      </c>
      <c r="K193" s="69">
        <v>420.9</v>
      </c>
      <c r="L193" s="135">
        <f t="shared" si="8"/>
        <v>4.400000000000034</v>
      </c>
      <c r="M193" s="306">
        <f t="shared" si="9"/>
        <v>1.0453789498693358</v>
      </c>
      <c r="N193" s="78">
        <f>Margins!B193</f>
        <v>600</v>
      </c>
      <c r="O193" s="25">
        <f t="shared" si="10"/>
        <v>0</v>
      </c>
      <c r="P193" s="25">
        <f t="shared" si="11"/>
        <v>0</v>
      </c>
      <c r="Q193" s="69"/>
    </row>
    <row r="194" spans="1:17" ht="15" customHeight="1" thickBot="1">
      <c r="A194" s="323" t="s">
        <v>395</v>
      </c>
      <c r="B194" s="172">
        <v>1534</v>
      </c>
      <c r="C194" s="302">
        <v>-0.49</v>
      </c>
      <c r="D194" s="172">
        <v>2</v>
      </c>
      <c r="E194" s="302">
        <v>0</v>
      </c>
      <c r="F194" s="172">
        <v>0</v>
      </c>
      <c r="G194" s="302">
        <v>0</v>
      </c>
      <c r="H194" s="172">
        <v>1536</v>
      </c>
      <c r="I194" s="303">
        <v>-0.49</v>
      </c>
      <c r="J194" s="264">
        <v>307.4</v>
      </c>
      <c r="K194" s="69">
        <v>298.05</v>
      </c>
      <c r="L194" s="135">
        <f t="shared" si="8"/>
        <v>9.349999999999966</v>
      </c>
      <c r="M194" s="306">
        <f t="shared" si="9"/>
        <v>3.1370575406810817</v>
      </c>
      <c r="N194" s="78">
        <f>Margins!B194</f>
        <v>700</v>
      </c>
      <c r="O194" s="25">
        <f t="shared" si="10"/>
        <v>1400</v>
      </c>
      <c r="P194" s="25">
        <f t="shared" si="11"/>
        <v>0</v>
      </c>
      <c r="Q194" s="69"/>
    </row>
    <row r="195" spans="2:17" ht="13.5" customHeight="1" hidden="1">
      <c r="B195" s="309">
        <f>SUM(B4:B194)</f>
        <v>840761</v>
      </c>
      <c r="C195" s="310"/>
      <c r="D195" s="309">
        <f>SUM(D4:D194)</f>
        <v>88747</v>
      </c>
      <c r="E195" s="310"/>
      <c r="F195" s="309">
        <f>SUM(F4:F194)</f>
        <v>77807</v>
      </c>
      <c r="G195" s="310"/>
      <c r="H195" s="172">
        <f>SUM(H4:H194)</f>
        <v>1007315</v>
      </c>
      <c r="I195" s="310"/>
      <c r="J195" s="311"/>
      <c r="K195" s="69"/>
      <c r="L195" s="135"/>
      <c r="M195" s="136"/>
      <c r="N195" s="69"/>
      <c r="O195" s="25">
        <f>SUM(O4:O194)</f>
        <v>58562185</v>
      </c>
      <c r="P195" s="25">
        <f>SUM(P4:P194)</f>
        <v>10404640</v>
      </c>
      <c r="Q195" s="69"/>
    </row>
    <row r="196" spans="11:17" ht="14.25" customHeight="1">
      <c r="K196" s="69"/>
      <c r="L196" s="135"/>
      <c r="M196" s="136"/>
      <c r="N196" s="69"/>
      <c r="O196" s="69"/>
      <c r="P196" s="50">
        <f>P195/O195</f>
        <v>0.1776682342026685</v>
      </c>
      <c r="Q196" s="69"/>
    </row>
    <row r="197" spans="11:13" ht="12.75" customHeight="1">
      <c r="K197" s="69"/>
      <c r="L197" s="135"/>
      <c r="M197"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7"/>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G259" sqref="G259"/>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5" t="s">
        <v>189</v>
      </c>
      <c r="B1" s="396"/>
      <c r="C1" s="396"/>
      <c r="D1" s="396"/>
      <c r="E1" s="396"/>
      <c r="F1" s="396"/>
      <c r="G1" s="396"/>
      <c r="H1" s="396"/>
      <c r="I1" s="396"/>
      <c r="J1" s="396"/>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4" t="s">
        <v>186</v>
      </c>
      <c r="G2" s="405"/>
      <c r="H2" s="406"/>
      <c r="I2" s="404" t="s">
        <v>187</v>
      </c>
      <c r="J2" s="405"/>
      <c r="K2" s="406"/>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499</v>
      </c>
      <c r="B5" s="188">
        <f>'Open Int.'!E5</f>
        <v>0</v>
      </c>
      <c r="C5" s="167">
        <f>'Open Int.'!F5</f>
        <v>0</v>
      </c>
      <c r="D5" s="190">
        <f>'Open Int.'!H5</f>
        <v>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500</v>
      </c>
      <c r="B7" s="188">
        <f>'Open Int.'!E7</f>
        <v>6600</v>
      </c>
      <c r="C7" s="189">
        <f>'Open Int.'!F7</f>
        <v>6600</v>
      </c>
      <c r="D7" s="190">
        <f>'Open Int.'!H7</f>
        <v>75</v>
      </c>
      <c r="E7" s="329">
        <f>'Open Int.'!I7</f>
        <v>75</v>
      </c>
      <c r="F7" s="191">
        <f>IF('Open Int.'!E7=0,0,'Open Int.'!H7/'Open Int.'!E7)</f>
        <v>0.011363636363636364</v>
      </c>
      <c r="G7" s="155">
        <v>0</v>
      </c>
      <c r="H7" s="170">
        <f>IF(G7=0,0,(F7-G7)/G7)</f>
        <v>0</v>
      </c>
      <c r="I7" s="185">
        <f>IF(Volume!D7=0,0,Volume!F7/Volume!D7)</f>
        <v>0.009836065573770493</v>
      </c>
      <c r="J7" s="176">
        <v>0</v>
      </c>
      <c r="K7" s="170">
        <f>IF(J7=0,0,(I7-J7)/J7)</f>
        <v>0</v>
      </c>
      <c r="L7" s="60"/>
      <c r="M7" s="6"/>
      <c r="N7" s="59"/>
      <c r="O7" s="3"/>
      <c r="P7" s="3"/>
      <c r="Q7" s="3"/>
      <c r="R7" s="3"/>
      <c r="S7" s="3"/>
      <c r="T7" s="3"/>
      <c r="U7" s="61"/>
      <c r="V7" s="3"/>
      <c r="W7" s="3"/>
      <c r="X7" s="3"/>
      <c r="Y7" s="3"/>
      <c r="Z7" s="3"/>
      <c r="AA7" s="2"/>
      <c r="AB7" s="78"/>
      <c r="AC7" s="77"/>
    </row>
    <row r="8" spans="1:29" s="58" customFormat="1" ht="15">
      <c r="A8" s="177" t="s">
        <v>9</v>
      </c>
      <c r="B8" s="188">
        <f>'Open Int.'!E8</f>
        <v>8475600</v>
      </c>
      <c r="C8" s="189">
        <f>'Open Int.'!F8</f>
        <v>1229950</v>
      </c>
      <c r="D8" s="190">
        <f>'Open Int.'!H8</f>
        <v>13807900</v>
      </c>
      <c r="E8" s="329">
        <f>'Open Int.'!I8</f>
        <v>1472750</v>
      </c>
      <c r="F8" s="191">
        <f>IF('Open Int.'!E8=0,0,'Open Int.'!H8/'Open Int.'!E8)</f>
        <v>1.6291354004436265</v>
      </c>
      <c r="G8" s="155">
        <v>1.7</v>
      </c>
      <c r="H8" s="170">
        <f aca="true" t="shared" si="0" ref="H8:H70">IF(G8=0,0,(F8-G8)/G8)</f>
        <v>-0.04168505856257263</v>
      </c>
      <c r="I8" s="185">
        <f>IF(Volume!D8=0,0,Volume!F8/Volume!D8)</f>
        <v>1.1516069403669011</v>
      </c>
      <c r="J8" s="176">
        <v>1.16</v>
      </c>
      <c r="K8" s="170">
        <f aca="true" t="shared" si="1" ref="K8:K70">IF(J8=0,0,(I8-J8)/J8)</f>
        <v>-0.00723539623542998</v>
      </c>
      <c r="L8" s="60"/>
      <c r="M8" s="6"/>
      <c r="N8" s="59"/>
      <c r="O8" s="3"/>
      <c r="P8" s="3"/>
      <c r="Q8" s="3"/>
      <c r="R8" s="3"/>
      <c r="S8" s="3"/>
      <c r="T8" s="3"/>
      <c r="U8" s="61"/>
      <c r="V8" s="3"/>
      <c r="W8" s="3"/>
      <c r="X8" s="3"/>
      <c r="Y8" s="3"/>
      <c r="Z8" s="3"/>
      <c r="AA8" s="2"/>
      <c r="AB8" s="78"/>
      <c r="AC8" s="77"/>
    </row>
    <row r="9" spans="1:27" s="7" customFormat="1" ht="15">
      <c r="A9" s="177" t="s">
        <v>279</v>
      </c>
      <c r="B9" s="188">
        <f>'Open Int.'!E9</f>
        <v>1400</v>
      </c>
      <c r="C9" s="189">
        <f>'Open Int.'!F9</f>
        <v>400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100</v>
      </c>
      <c r="C10" s="189">
        <f>'Open Int.'!F10</f>
        <v>100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c r="AB10" s="78"/>
      <c r="AC10" s="77"/>
    </row>
    <row r="11" spans="1:29" s="58" customFormat="1" ht="15">
      <c r="A11" s="177" t="s">
        <v>408</v>
      </c>
      <c r="B11" s="188">
        <f>'Open Int.'!E11</f>
        <v>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9375</v>
      </c>
      <c r="C12" s="189">
        <f>'Open Int.'!F12</f>
        <v>4500</v>
      </c>
      <c r="D12" s="190">
        <f>'Open Int.'!H12</f>
        <v>375</v>
      </c>
      <c r="E12" s="329">
        <f>'Open Int.'!I12</f>
        <v>0</v>
      </c>
      <c r="F12" s="191">
        <f>IF('Open Int.'!E12=0,0,'Open Int.'!H12/'Open Int.'!E12)</f>
        <v>0.04</v>
      </c>
      <c r="G12" s="155">
        <v>0.07692307692307693</v>
      </c>
      <c r="H12" s="170">
        <f t="shared" si="0"/>
        <v>-0.48000000000000004</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409</v>
      </c>
      <c r="B13" s="188">
        <f>'Open Int.'!E13</f>
        <v>450</v>
      </c>
      <c r="C13" s="189">
        <f>'Open Int.'!F13</f>
        <v>0</v>
      </c>
      <c r="D13" s="190">
        <f>'Open Int.'!H13</f>
        <v>0</v>
      </c>
      <c r="E13" s="329">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410</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411</v>
      </c>
      <c r="B15" s="188">
        <f>'Open Int.'!E15</f>
        <v>204000</v>
      </c>
      <c r="C15" s="189">
        <f>'Open Int.'!F15</f>
        <v>146200</v>
      </c>
      <c r="D15" s="190">
        <f>'Open Int.'!H15</f>
        <v>10200</v>
      </c>
      <c r="E15" s="329">
        <f>'Open Int.'!I15</f>
        <v>3400</v>
      </c>
      <c r="F15" s="191">
        <f>IF('Open Int.'!E15=0,0,'Open Int.'!H15/'Open Int.'!E15)</f>
        <v>0.05</v>
      </c>
      <c r="G15" s="155">
        <v>0.11764705882352941</v>
      </c>
      <c r="H15" s="170">
        <f t="shared" si="0"/>
        <v>-0.575</v>
      </c>
      <c r="I15" s="185">
        <f>IF(Volume!D15=0,0,Volume!F15/Volume!D15)</f>
        <v>0.02531645569620253</v>
      </c>
      <c r="J15" s="176">
        <v>0.08695652173913043</v>
      </c>
      <c r="K15" s="170">
        <f t="shared" si="1"/>
        <v>-0.7088607594936709</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235200</v>
      </c>
      <c r="C16" s="189">
        <f>'Open Int.'!F16</f>
        <v>51450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107200</v>
      </c>
      <c r="C17" s="189">
        <f>'Open Int.'!F17</f>
        <v>60300</v>
      </c>
      <c r="D17" s="190">
        <f>'Open Int.'!H17</f>
        <v>0</v>
      </c>
      <c r="E17" s="329">
        <f>'Open Int.'!I17</f>
        <v>0</v>
      </c>
      <c r="F17" s="191">
        <f>IF('Open Int.'!E17=0,0,'Open Int.'!H17/'Open Int.'!E17)</f>
        <v>0</v>
      </c>
      <c r="G17" s="155">
        <v>0</v>
      </c>
      <c r="H17" s="170">
        <f t="shared" si="0"/>
        <v>0</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25300</v>
      </c>
      <c r="C19" s="189">
        <f>'Open Int.'!F19</f>
        <v>20700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412</v>
      </c>
      <c r="B20" s="188">
        <f>'Open Int.'!E20</f>
        <v>0</v>
      </c>
      <c r="C20" s="189">
        <f>'Open Int.'!F20</f>
        <v>0</v>
      </c>
      <c r="D20" s="190">
        <f>'Open Int.'!H20</f>
        <v>0</v>
      </c>
      <c r="E20" s="329">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413</v>
      </c>
      <c r="B21" s="188">
        <f>'Open Int.'!E21</f>
        <v>800</v>
      </c>
      <c r="C21" s="189">
        <f>'Open Int.'!F21</f>
        <v>400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937400</v>
      </c>
      <c r="C22" s="189">
        <f>'Open Int.'!F22</f>
        <v>885800</v>
      </c>
      <c r="D22" s="190">
        <f>'Open Int.'!H22</f>
        <v>43000</v>
      </c>
      <c r="E22" s="329">
        <f>'Open Int.'!I22</f>
        <v>43000</v>
      </c>
      <c r="F22" s="191">
        <f>IF('Open Int.'!E22=0,0,'Open Int.'!H22/'Open Int.'!E22)</f>
        <v>0.045871559633027525</v>
      </c>
      <c r="G22" s="155">
        <v>0</v>
      </c>
      <c r="H22" s="170">
        <f t="shared" si="0"/>
        <v>0</v>
      </c>
      <c r="I22" s="185">
        <f>IF(Volume!D22=0,0,Volume!F22/Volume!D22)</f>
        <v>0.05761316872427984</v>
      </c>
      <c r="J22" s="176">
        <v>0</v>
      </c>
      <c r="K22" s="170">
        <f t="shared" si="1"/>
        <v>0</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3662425</v>
      </c>
      <c r="C23" s="189">
        <f>'Open Int.'!F23</f>
        <v>1666475</v>
      </c>
      <c r="D23" s="190">
        <f>'Open Int.'!H23</f>
        <v>764000</v>
      </c>
      <c r="E23" s="329">
        <f>'Open Int.'!I23</f>
        <v>210100</v>
      </c>
      <c r="F23" s="191">
        <f>IF('Open Int.'!E23=0,0,'Open Int.'!H23/'Open Int.'!E23)</f>
        <v>0.20860495436766624</v>
      </c>
      <c r="G23" s="155">
        <v>0.27751196172248804</v>
      </c>
      <c r="H23" s="170">
        <f t="shared" si="0"/>
        <v>-0.24830283684754753</v>
      </c>
      <c r="I23" s="185">
        <f>IF(Volume!D23=0,0,Volume!F23/Volume!D23)</f>
        <v>0.13449367088607594</v>
      </c>
      <c r="J23" s="176">
        <v>0.24892703862660945</v>
      </c>
      <c r="K23" s="170">
        <f t="shared" si="1"/>
        <v>-0.4597064600611087</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7000</v>
      </c>
      <c r="C24" s="189">
        <f>'Open Int.'!F24</f>
        <v>7000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34200</v>
      </c>
      <c r="C25" s="189">
        <f>'Open Int.'!F25</f>
        <v>8100</v>
      </c>
      <c r="D25" s="190">
        <f>'Open Int.'!H25</f>
        <v>2200</v>
      </c>
      <c r="E25" s="329">
        <f>'Open Int.'!I25</f>
        <v>600</v>
      </c>
      <c r="F25" s="191">
        <f>IF('Open Int.'!E25=0,0,'Open Int.'!H25/'Open Int.'!E25)</f>
        <v>0.06432748538011696</v>
      </c>
      <c r="G25" s="155">
        <v>0.06130268199233716</v>
      </c>
      <c r="H25" s="170">
        <f t="shared" si="0"/>
        <v>0.04934210526315789</v>
      </c>
      <c r="I25" s="185">
        <f>IF(Volume!D25=0,0,Volume!F25/Volume!D25)</f>
        <v>0.03428571428571429</v>
      </c>
      <c r="J25" s="176">
        <v>0.025477707006369428</v>
      </c>
      <c r="K25" s="170">
        <f t="shared" si="1"/>
        <v>0.3457142857142857</v>
      </c>
      <c r="L25" s="60"/>
      <c r="M25" s="6"/>
      <c r="N25" s="59"/>
      <c r="O25" s="3"/>
      <c r="P25" s="3"/>
      <c r="Q25" s="3"/>
      <c r="R25" s="3"/>
      <c r="S25" s="3"/>
      <c r="T25" s="3"/>
      <c r="U25" s="61"/>
      <c r="V25" s="3"/>
      <c r="W25" s="3"/>
      <c r="X25" s="3"/>
      <c r="Y25" s="3"/>
      <c r="Z25" s="3"/>
      <c r="AA25" s="2"/>
    </row>
    <row r="26" spans="1:29" s="58" customFormat="1" ht="15">
      <c r="A26" s="177" t="s">
        <v>281</v>
      </c>
      <c r="B26" s="188">
        <f>'Open Int.'!E26</f>
        <v>214700</v>
      </c>
      <c r="C26" s="189">
        <f>'Open Int.'!F26</f>
        <v>184300</v>
      </c>
      <c r="D26" s="190">
        <f>'Open Int.'!H26</f>
        <v>7600</v>
      </c>
      <c r="E26" s="329">
        <f>'Open Int.'!I26</f>
        <v>3800</v>
      </c>
      <c r="F26" s="191">
        <f>IF('Open Int.'!E26=0,0,'Open Int.'!H26/'Open Int.'!E26)</f>
        <v>0.035398230088495575</v>
      </c>
      <c r="G26" s="155">
        <v>0.125</v>
      </c>
      <c r="H26" s="170">
        <f t="shared" si="0"/>
        <v>-0.7168141592920354</v>
      </c>
      <c r="I26" s="185">
        <f>IF(Volume!D26=0,0,Volume!F26/Volume!D26)</f>
        <v>0.017142857142857144</v>
      </c>
      <c r="J26" s="176">
        <v>0.125</v>
      </c>
      <c r="K26" s="170">
        <f t="shared" si="1"/>
        <v>-0.8628571428571429</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619200</v>
      </c>
      <c r="C27" s="189">
        <f>'Open Int.'!F27</f>
        <v>480000</v>
      </c>
      <c r="D27" s="190">
        <f>'Open Int.'!H27</f>
        <v>33600</v>
      </c>
      <c r="E27" s="329">
        <f>'Open Int.'!I27</f>
        <v>33600</v>
      </c>
      <c r="F27" s="191">
        <f>IF('Open Int.'!E27=0,0,'Open Int.'!H27/'Open Int.'!E27)</f>
        <v>0.05426356589147287</v>
      </c>
      <c r="G27" s="155">
        <v>0</v>
      </c>
      <c r="H27" s="170">
        <f t="shared" si="0"/>
        <v>0</v>
      </c>
      <c r="I27" s="185">
        <f>IF(Volume!D27=0,0,Volume!F27/Volume!D27)</f>
        <v>0.041353383458646614</v>
      </c>
      <c r="J27" s="176">
        <v>0</v>
      </c>
      <c r="K27" s="170">
        <f t="shared" si="1"/>
        <v>0</v>
      </c>
      <c r="L27" s="60"/>
      <c r="M27" s="6"/>
      <c r="N27" s="59"/>
      <c r="O27" s="3"/>
      <c r="P27" s="3"/>
      <c r="Q27" s="3"/>
      <c r="R27" s="3"/>
      <c r="S27" s="3"/>
      <c r="T27" s="3"/>
      <c r="U27" s="61"/>
      <c r="V27" s="3"/>
      <c r="W27" s="3"/>
      <c r="X27" s="3"/>
      <c r="Y27" s="3"/>
      <c r="Z27" s="3"/>
      <c r="AA27" s="2"/>
    </row>
    <row r="28" spans="1:27" s="7" customFormat="1" ht="15">
      <c r="A28" s="177" t="s">
        <v>76</v>
      </c>
      <c r="B28" s="188">
        <f>'Open Int.'!E28</f>
        <v>2800</v>
      </c>
      <c r="C28" s="189">
        <f>'Open Int.'!F28</f>
        <v>2800</v>
      </c>
      <c r="D28" s="190">
        <f>'Open Int.'!H28</f>
        <v>0</v>
      </c>
      <c r="E28" s="329">
        <f>'Open Int.'!I28</f>
        <v>0</v>
      </c>
      <c r="F28" s="191">
        <f>IF('Open Int.'!E28=0,0,'Open Int.'!H28/'Open Int.'!E28)</f>
        <v>0</v>
      </c>
      <c r="G28" s="155">
        <v>0</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57000</v>
      </c>
      <c r="C29" s="189">
        <f>'Open Int.'!F29</f>
        <v>20900</v>
      </c>
      <c r="D29" s="190">
        <f>'Open Int.'!H29</f>
        <v>13300</v>
      </c>
      <c r="E29" s="329">
        <f>'Open Int.'!I29</f>
        <v>9500</v>
      </c>
      <c r="F29" s="191">
        <f>IF('Open Int.'!E29=0,0,'Open Int.'!H29/'Open Int.'!E29)</f>
        <v>0.23333333333333334</v>
      </c>
      <c r="G29" s="155">
        <v>0.10526315789473684</v>
      </c>
      <c r="H29" s="170">
        <f t="shared" si="0"/>
        <v>1.2166666666666668</v>
      </c>
      <c r="I29" s="185">
        <f>IF(Volume!D29=0,0,Volume!F29/Volume!D29)</f>
        <v>0.29411764705882354</v>
      </c>
      <c r="J29" s="176">
        <v>0.05555555555555555</v>
      </c>
      <c r="K29" s="170">
        <f t="shared" si="1"/>
        <v>4.294117647058824</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6300</v>
      </c>
      <c r="C30" s="189">
        <f>'Open Int.'!F30</f>
        <v>6300</v>
      </c>
      <c r="D30" s="190">
        <f>'Open Int.'!H30</f>
        <v>0</v>
      </c>
      <c r="E30" s="329">
        <f>'Open Int.'!I30</f>
        <v>0</v>
      </c>
      <c r="F30" s="191">
        <f>IF('Open Int.'!E30=0,0,'Open Int.'!H30/'Open Int.'!E30)</f>
        <v>0</v>
      </c>
      <c r="G30" s="155">
        <v>0</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825</v>
      </c>
      <c r="C31" s="189">
        <f>'Open Int.'!F31</f>
        <v>550</v>
      </c>
      <c r="D31" s="190">
        <f>'Open Int.'!H31</f>
        <v>275</v>
      </c>
      <c r="E31" s="329">
        <f>'Open Int.'!I31</f>
        <v>275</v>
      </c>
      <c r="F31" s="191">
        <f>IF('Open Int.'!E31=0,0,'Open Int.'!H31/'Open Int.'!E31)</f>
        <v>0.3333333333333333</v>
      </c>
      <c r="G31" s="155">
        <v>0</v>
      </c>
      <c r="H31" s="170">
        <f t="shared" si="0"/>
        <v>0</v>
      </c>
      <c r="I31" s="185">
        <f>IF(Volume!D31=0,0,Volume!F31/Volume!D31)</f>
        <v>0.3333333333333333</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750</v>
      </c>
      <c r="C32" s="189">
        <f>'Open Int.'!F32</f>
        <v>500</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21000</v>
      </c>
      <c r="C33" s="189">
        <f>'Open Int.'!F33</f>
        <v>12000</v>
      </c>
      <c r="D33" s="190">
        <f>'Open Int.'!H33</f>
        <v>2000</v>
      </c>
      <c r="E33" s="329">
        <f>'Open Int.'!I33</f>
        <v>2000</v>
      </c>
      <c r="F33" s="191">
        <f>IF('Open Int.'!E33=0,0,'Open Int.'!H33/'Open Int.'!E33)</f>
        <v>0.09523809523809523</v>
      </c>
      <c r="G33" s="155">
        <v>0</v>
      </c>
      <c r="H33" s="170">
        <f t="shared" si="0"/>
        <v>0</v>
      </c>
      <c r="I33" s="185">
        <f>IF(Volume!D33=0,0,Volume!F33/Volume!D33)</f>
        <v>0.09523809523809523</v>
      </c>
      <c r="J33" s="176">
        <v>0</v>
      </c>
      <c r="K33" s="170">
        <f t="shared" si="1"/>
        <v>0</v>
      </c>
      <c r="L33" s="60"/>
      <c r="M33" s="6"/>
      <c r="N33" s="59"/>
      <c r="O33" s="3"/>
      <c r="P33" s="3"/>
      <c r="Q33" s="3"/>
      <c r="R33" s="3"/>
      <c r="S33" s="3"/>
      <c r="T33" s="3"/>
      <c r="U33" s="61"/>
      <c r="V33" s="3"/>
      <c r="W33" s="3"/>
      <c r="X33" s="3"/>
      <c r="Y33" s="3"/>
      <c r="Z33" s="3"/>
      <c r="AA33" s="2"/>
    </row>
    <row r="34" spans="1:27" s="7" customFormat="1" ht="15">
      <c r="A34" s="177" t="s">
        <v>232</v>
      </c>
      <c r="B34" s="188">
        <f>'Open Int.'!E34</f>
        <v>38500</v>
      </c>
      <c r="C34" s="189">
        <f>'Open Int.'!F34</f>
        <v>24000</v>
      </c>
      <c r="D34" s="190">
        <f>'Open Int.'!H34</f>
        <v>5000</v>
      </c>
      <c r="E34" s="329">
        <f>'Open Int.'!I34</f>
        <v>3500</v>
      </c>
      <c r="F34" s="191">
        <f>IF('Open Int.'!E34=0,0,'Open Int.'!H34/'Open Int.'!E34)</f>
        <v>0.12987012987012986</v>
      </c>
      <c r="G34" s="155">
        <v>0.10344827586206896</v>
      </c>
      <c r="H34" s="170">
        <f t="shared" si="0"/>
        <v>0.2554112554112553</v>
      </c>
      <c r="I34" s="185">
        <f>IF(Volume!D34=0,0,Volume!F34/Volume!D34)</f>
        <v>0.11267605633802817</v>
      </c>
      <c r="J34" s="176">
        <v>0.16666666666666666</v>
      </c>
      <c r="K34" s="170">
        <f t="shared" si="1"/>
        <v>-0.32394366197183094</v>
      </c>
      <c r="L34" s="60"/>
      <c r="M34" s="6"/>
      <c r="N34" s="59"/>
      <c r="O34" s="3"/>
      <c r="P34" s="3"/>
      <c r="Q34" s="3"/>
      <c r="R34" s="3"/>
      <c r="S34" s="3"/>
      <c r="T34" s="3"/>
      <c r="U34" s="61"/>
      <c r="V34" s="3"/>
      <c r="W34" s="3"/>
      <c r="X34" s="3"/>
      <c r="Y34" s="3"/>
      <c r="Z34" s="3"/>
      <c r="AA34" s="2"/>
    </row>
    <row r="35" spans="1:27" s="7" customFormat="1" ht="15">
      <c r="A35" s="177" t="s">
        <v>1</v>
      </c>
      <c r="B35" s="188">
        <f>'Open Int.'!E35</f>
        <v>11400</v>
      </c>
      <c r="C35" s="189">
        <f>'Open Int.'!F35</f>
        <v>2700</v>
      </c>
      <c r="D35" s="190">
        <f>'Open Int.'!H35</f>
        <v>600</v>
      </c>
      <c r="E35" s="329">
        <f>'Open Int.'!I35</f>
        <v>0</v>
      </c>
      <c r="F35" s="191">
        <f>IF('Open Int.'!E35=0,0,'Open Int.'!H35/'Open Int.'!E35)</f>
        <v>0.05263157894736842</v>
      </c>
      <c r="G35" s="155">
        <v>0.06896551724137931</v>
      </c>
      <c r="H35" s="170">
        <f t="shared" si="0"/>
        <v>-0.23684210526315794</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43700</v>
      </c>
      <c r="C36" s="189">
        <f>'Open Int.'!F36</f>
        <v>5700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414</v>
      </c>
      <c r="B37" s="188">
        <f>'Open Int.'!E37</f>
        <v>123750</v>
      </c>
      <c r="C37" s="189">
        <f>'Open Int.'!F37</f>
        <v>79200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415</v>
      </c>
      <c r="B38" s="188">
        <f>'Open Int.'!E38</f>
        <v>0</v>
      </c>
      <c r="C38" s="189">
        <f>'Open Int.'!F38</f>
        <v>0</v>
      </c>
      <c r="D38" s="190">
        <f>'Open Int.'!H38</f>
        <v>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40500</v>
      </c>
      <c r="C40" s="189">
        <f>'Open Int.'!F40</f>
        <v>18000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v>
      </c>
      <c r="B41" s="188">
        <f>'Open Int.'!E41</f>
        <v>1100</v>
      </c>
      <c r="C41" s="189">
        <f>'Open Int.'!F41</f>
        <v>1100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416</v>
      </c>
      <c r="B42" s="188">
        <f>'Open Int.'!E42</f>
        <v>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300000</v>
      </c>
      <c r="C43" s="189">
        <f>'Open Int.'!F43</f>
        <v>112500</v>
      </c>
      <c r="D43" s="190">
        <f>'Open Int.'!H43</f>
        <v>25000</v>
      </c>
      <c r="E43" s="329">
        <f>'Open Int.'!I43</f>
        <v>17500</v>
      </c>
      <c r="F43" s="191">
        <f>IF('Open Int.'!E43=0,0,'Open Int.'!H43/'Open Int.'!E43)</f>
        <v>0.08333333333333333</v>
      </c>
      <c r="G43" s="155">
        <v>0.04</v>
      </c>
      <c r="H43" s="170">
        <f t="shared" si="0"/>
        <v>1.0833333333333333</v>
      </c>
      <c r="I43" s="185">
        <f>IF(Volume!D43=0,0,Volume!F43/Volume!D43)</f>
        <v>0.140625</v>
      </c>
      <c r="J43" s="176">
        <v>0.1111111111111111</v>
      </c>
      <c r="K43" s="170">
        <f t="shared" si="1"/>
        <v>0.26562500000000006</v>
      </c>
      <c r="L43" s="60"/>
      <c r="M43" s="6"/>
      <c r="N43" s="59"/>
      <c r="O43" s="3"/>
      <c r="P43" s="3"/>
      <c r="Q43" s="3"/>
      <c r="R43" s="3"/>
      <c r="S43" s="3"/>
      <c r="T43" s="3"/>
      <c r="U43" s="61"/>
      <c r="V43" s="3"/>
      <c r="W43" s="3"/>
      <c r="X43" s="3"/>
      <c r="Y43" s="3"/>
      <c r="Z43" s="3"/>
      <c r="AA43" s="2"/>
    </row>
    <row r="44" spans="1:27" s="7" customFormat="1" ht="15">
      <c r="A44" s="177" t="s">
        <v>78</v>
      </c>
      <c r="B44" s="188">
        <f>'Open Int.'!E44</f>
        <v>0</v>
      </c>
      <c r="C44" s="189">
        <f>'Open Int.'!F44</f>
        <v>0</v>
      </c>
      <c r="D44" s="190">
        <f>'Open Int.'!H44</f>
        <v>0</v>
      </c>
      <c r="E44" s="329">
        <f>'Open Int.'!I44</f>
        <v>0</v>
      </c>
      <c r="F44" s="191">
        <f>IF('Open Int.'!E44=0,0,'Open Int.'!H44/'Open Int.'!E44)</f>
        <v>0</v>
      </c>
      <c r="G44" s="155">
        <v>0</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138</v>
      </c>
      <c r="B45" s="188">
        <f>'Open Int.'!E45</f>
        <v>20400</v>
      </c>
      <c r="C45" s="189">
        <f>'Open Int.'!F45</f>
        <v>12325</v>
      </c>
      <c r="D45" s="190">
        <f>'Open Int.'!H45</f>
        <v>850</v>
      </c>
      <c r="E45" s="329">
        <f>'Open Int.'!I45</f>
        <v>850</v>
      </c>
      <c r="F45" s="191">
        <f>IF('Open Int.'!E45=0,0,'Open Int.'!H45/'Open Int.'!E45)</f>
        <v>0.041666666666666664</v>
      </c>
      <c r="G45" s="155">
        <v>0</v>
      </c>
      <c r="H45" s="170">
        <f t="shared" si="0"/>
        <v>0</v>
      </c>
      <c r="I45" s="185">
        <f>IF(Volume!D45=0,0,Volume!F45/Volume!D45)</f>
        <v>0.0392156862745098</v>
      </c>
      <c r="J45" s="176">
        <v>0</v>
      </c>
      <c r="K45" s="170">
        <f t="shared" si="1"/>
        <v>0</v>
      </c>
      <c r="L45" s="60"/>
      <c r="M45" s="6"/>
      <c r="N45" s="59"/>
      <c r="O45" s="3"/>
      <c r="P45" s="3"/>
      <c r="Q45" s="3"/>
      <c r="R45" s="3"/>
      <c r="S45" s="3"/>
      <c r="T45" s="3"/>
      <c r="U45" s="61"/>
      <c r="V45" s="3"/>
      <c r="W45" s="3"/>
      <c r="X45" s="3"/>
      <c r="Y45" s="3"/>
      <c r="Z45" s="3"/>
      <c r="AA45" s="2"/>
    </row>
    <row r="46" spans="1:27" s="7" customFormat="1" ht="15">
      <c r="A46" s="177" t="s">
        <v>160</v>
      </c>
      <c r="B46" s="188">
        <f>'Open Int.'!E46</f>
        <v>4950</v>
      </c>
      <c r="C46" s="189">
        <f>'Open Int.'!F46</f>
        <v>4950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614100</v>
      </c>
      <c r="C47" s="189">
        <f>'Open Int.'!F47</f>
        <v>331200</v>
      </c>
      <c r="D47" s="190">
        <f>'Open Int.'!H47</f>
        <v>6900</v>
      </c>
      <c r="E47" s="329">
        <f>'Open Int.'!I47</f>
        <v>6900</v>
      </c>
      <c r="F47" s="191">
        <f>IF('Open Int.'!E47=0,0,'Open Int.'!H47/'Open Int.'!E47)</f>
        <v>0.011235955056179775</v>
      </c>
      <c r="G47" s="155">
        <v>0</v>
      </c>
      <c r="H47" s="170">
        <f t="shared" si="0"/>
        <v>0</v>
      </c>
      <c r="I47" s="185">
        <f>IF(Volume!D47=0,0,Volume!F47/Volume!D47)</f>
        <v>0.014925373134328358</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356250</v>
      </c>
      <c r="C49" s="189">
        <f>'Open Int.'!F49</f>
        <v>145000</v>
      </c>
      <c r="D49" s="190">
        <f>'Open Int.'!H49</f>
        <v>22500</v>
      </c>
      <c r="E49" s="329">
        <f>'Open Int.'!I49</f>
        <v>20000</v>
      </c>
      <c r="F49" s="191">
        <f>IF('Open Int.'!E49=0,0,'Open Int.'!H49/'Open Int.'!E49)</f>
        <v>0.06315789473684211</v>
      </c>
      <c r="G49" s="155">
        <v>0.011834319526627219</v>
      </c>
      <c r="H49" s="170">
        <f t="shared" si="0"/>
        <v>4.336842105263158</v>
      </c>
      <c r="I49" s="185">
        <f>IF(Volume!D49=0,0,Volume!F49/Volume!D49)</f>
        <v>0.07207207207207207</v>
      </c>
      <c r="J49" s="176">
        <v>0</v>
      </c>
      <c r="K49" s="170">
        <f t="shared" si="1"/>
        <v>0</v>
      </c>
      <c r="L49" s="60"/>
      <c r="M49" s="6"/>
      <c r="N49" s="59"/>
      <c r="O49" s="3"/>
      <c r="P49" s="3"/>
      <c r="Q49" s="3"/>
      <c r="R49" s="3"/>
      <c r="S49" s="3"/>
      <c r="T49" s="3"/>
      <c r="U49" s="61"/>
      <c r="V49" s="3"/>
      <c r="W49" s="3"/>
      <c r="X49" s="3"/>
      <c r="Y49" s="3"/>
      <c r="Z49" s="3"/>
      <c r="AA49" s="2"/>
    </row>
    <row r="50" spans="1:27" s="7" customFormat="1" ht="15">
      <c r="A50" s="177" t="s">
        <v>218</v>
      </c>
      <c r="B50" s="188">
        <f>'Open Int.'!E50</f>
        <v>2100</v>
      </c>
      <c r="C50" s="189">
        <f>'Open Int.'!F50</f>
        <v>0</v>
      </c>
      <c r="D50" s="190">
        <f>'Open Int.'!H50</f>
        <v>1050</v>
      </c>
      <c r="E50" s="329">
        <f>'Open Int.'!I50</f>
        <v>0</v>
      </c>
      <c r="F50" s="191">
        <f>IF('Open Int.'!E50=0,0,'Open Int.'!H50/'Open Int.'!E50)</f>
        <v>0.5</v>
      </c>
      <c r="G50" s="155">
        <v>0.5</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2000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143100</v>
      </c>
      <c r="C54" s="189">
        <f>'Open Int.'!F54</f>
        <v>56700</v>
      </c>
      <c r="D54" s="190">
        <f>'Open Int.'!H54</f>
        <v>0</v>
      </c>
      <c r="E54" s="329">
        <f>'Open Int.'!I54</f>
        <v>0</v>
      </c>
      <c r="F54" s="191">
        <f>IF('Open Int.'!E54=0,0,'Open Int.'!H54/'Open Int.'!E54)</f>
        <v>0</v>
      </c>
      <c r="G54" s="155">
        <v>0</v>
      </c>
      <c r="H54" s="170">
        <f t="shared" si="0"/>
        <v>0</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417</v>
      </c>
      <c r="B55" s="188">
        <f>'Open Int.'!E55</f>
        <v>367500</v>
      </c>
      <c r="C55" s="189">
        <f>'Open Int.'!F55</f>
        <v>152250</v>
      </c>
      <c r="D55" s="190">
        <f>'Open Int.'!H55</f>
        <v>52500</v>
      </c>
      <c r="E55" s="329">
        <f>'Open Int.'!I55</f>
        <v>21000</v>
      </c>
      <c r="F55" s="191">
        <f>IF('Open Int.'!E55=0,0,'Open Int.'!H55/'Open Int.'!E55)</f>
        <v>0.14285714285714285</v>
      </c>
      <c r="G55" s="155">
        <v>0.14634146341463414</v>
      </c>
      <c r="H55" s="170">
        <f t="shared" si="0"/>
        <v>-0.023809523809523805</v>
      </c>
      <c r="I55" s="185">
        <f>IF(Volume!D55=0,0,Volume!F55/Volume!D55)</f>
        <v>0.20512820512820512</v>
      </c>
      <c r="J55" s="176">
        <v>0.14634146341463414</v>
      </c>
      <c r="K55" s="170">
        <f t="shared" si="1"/>
        <v>0.4017094017094017</v>
      </c>
      <c r="L55" s="60"/>
      <c r="M55" s="6"/>
      <c r="N55" s="59"/>
      <c r="O55" s="3"/>
      <c r="P55" s="3"/>
      <c r="Q55" s="3"/>
      <c r="R55" s="3"/>
      <c r="S55" s="3"/>
      <c r="T55" s="3"/>
      <c r="U55" s="61"/>
      <c r="V55" s="3"/>
      <c r="W55" s="3"/>
      <c r="X55" s="3"/>
      <c r="Y55" s="3"/>
      <c r="Z55" s="3"/>
      <c r="AA55" s="2"/>
    </row>
    <row r="56" spans="1:27" s="7" customFormat="1" ht="15">
      <c r="A56" s="177" t="s">
        <v>163</v>
      </c>
      <c r="B56" s="188">
        <f>'Open Int.'!E56</f>
        <v>372</v>
      </c>
      <c r="C56" s="189">
        <f>'Open Int.'!F56</f>
        <v>62</v>
      </c>
      <c r="D56" s="190">
        <f>'Open Int.'!H56</f>
        <v>248</v>
      </c>
      <c r="E56" s="329">
        <f>'Open Int.'!I56</f>
        <v>0</v>
      </c>
      <c r="F56" s="191">
        <f>IF('Open Int.'!E56=0,0,'Open Int.'!H56/'Open Int.'!E56)</f>
        <v>0.6666666666666666</v>
      </c>
      <c r="G56" s="155">
        <v>0.8</v>
      </c>
      <c r="H56" s="170">
        <f t="shared" si="0"/>
        <v>-0.16666666666666677</v>
      </c>
      <c r="I56" s="185">
        <f>IF(Volume!D56=0,0,Volume!F56/Volume!D56)</f>
        <v>0</v>
      </c>
      <c r="J56" s="176">
        <v>0.016129032258064516</v>
      </c>
      <c r="K56" s="170">
        <f t="shared" si="1"/>
        <v>-1</v>
      </c>
      <c r="L56" s="60"/>
      <c r="M56" s="6"/>
      <c r="N56" s="59"/>
      <c r="O56" s="3"/>
      <c r="P56" s="3"/>
      <c r="Q56" s="3"/>
      <c r="R56" s="3"/>
      <c r="S56" s="3"/>
      <c r="T56" s="3"/>
      <c r="U56" s="61"/>
      <c r="V56" s="3"/>
      <c r="W56" s="3"/>
      <c r="X56" s="3"/>
      <c r="Y56" s="3"/>
      <c r="Z56" s="3"/>
      <c r="AA56" s="2"/>
    </row>
    <row r="57" spans="1:27" s="7" customFormat="1" ht="15">
      <c r="A57" s="177" t="s">
        <v>194</v>
      </c>
      <c r="B57" s="188">
        <f>'Open Int.'!E57</f>
        <v>88800</v>
      </c>
      <c r="C57" s="189">
        <f>'Open Int.'!F57</f>
        <v>26000</v>
      </c>
      <c r="D57" s="190">
        <f>'Open Int.'!H57</f>
        <v>7200</v>
      </c>
      <c r="E57" s="329">
        <f>'Open Int.'!I57</f>
        <v>2800</v>
      </c>
      <c r="F57" s="191">
        <f>IF('Open Int.'!E57=0,0,'Open Int.'!H57/'Open Int.'!E57)</f>
        <v>0.08108108108108109</v>
      </c>
      <c r="G57" s="155">
        <v>0.07006369426751592</v>
      </c>
      <c r="H57" s="170">
        <f t="shared" si="0"/>
        <v>0.15724815724815733</v>
      </c>
      <c r="I57" s="185">
        <f>IF(Volume!D57=0,0,Volume!F57/Volume!D57)</f>
        <v>0.0875</v>
      </c>
      <c r="J57" s="176">
        <v>0.14666666666666667</v>
      </c>
      <c r="K57" s="170">
        <f t="shared" si="1"/>
        <v>-0.40340909090909094</v>
      </c>
      <c r="L57" s="60"/>
      <c r="M57" s="6"/>
      <c r="N57" s="59"/>
      <c r="O57" s="3"/>
      <c r="P57" s="3"/>
      <c r="Q57" s="3"/>
      <c r="R57" s="3"/>
      <c r="S57" s="3"/>
      <c r="T57" s="3"/>
      <c r="U57" s="61"/>
      <c r="V57" s="3"/>
      <c r="W57" s="3"/>
      <c r="X57" s="3"/>
      <c r="Y57" s="3"/>
      <c r="Z57" s="3"/>
      <c r="AA57" s="2"/>
    </row>
    <row r="58" spans="1:27" s="7" customFormat="1" ht="15">
      <c r="A58" s="177" t="s">
        <v>418</v>
      </c>
      <c r="B58" s="188">
        <f>'Open Int.'!E58</f>
        <v>0</v>
      </c>
      <c r="C58" s="189">
        <f>'Open Int.'!F58</f>
        <v>0</v>
      </c>
      <c r="D58" s="190">
        <f>'Open Int.'!H58</f>
        <v>0</v>
      </c>
      <c r="E58" s="329">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419</v>
      </c>
      <c r="B59" s="188">
        <f>'Open Int.'!E59</f>
        <v>200</v>
      </c>
      <c r="C59" s="189">
        <f>'Open Int.'!F59</f>
        <v>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220</v>
      </c>
      <c r="B60" s="188">
        <f>'Open Int.'!E60</f>
        <v>64800</v>
      </c>
      <c r="C60" s="189">
        <f>'Open Int.'!F60</f>
        <v>33600</v>
      </c>
      <c r="D60" s="190">
        <f>'Open Int.'!H60</f>
        <v>7200</v>
      </c>
      <c r="E60" s="329">
        <f>'Open Int.'!I60</f>
        <v>7200</v>
      </c>
      <c r="F60" s="191">
        <f>IF('Open Int.'!E60=0,0,'Open Int.'!H60/'Open Int.'!E60)</f>
        <v>0.1111111111111111</v>
      </c>
      <c r="G60" s="155">
        <v>0</v>
      </c>
      <c r="H60" s="170">
        <f t="shared" si="0"/>
        <v>0</v>
      </c>
      <c r="I60" s="185">
        <f>IF(Volume!D60=0,0,Volume!F60/Volume!D60)</f>
        <v>0.12</v>
      </c>
      <c r="J60" s="176">
        <v>0</v>
      </c>
      <c r="K60" s="170">
        <f t="shared" si="1"/>
        <v>0</v>
      </c>
      <c r="L60" s="60"/>
      <c r="M60" s="6"/>
      <c r="N60" s="59"/>
      <c r="O60" s="3"/>
      <c r="P60" s="3"/>
      <c r="Q60" s="3"/>
      <c r="R60" s="3"/>
      <c r="S60" s="3"/>
      <c r="T60" s="3"/>
      <c r="U60" s="61"/>
      <c r="V60" s="3"/>
      <c r="W60" s="3"/>
      <c r="X60" s="3"/>
      <c r="Y60" s="3"/>
      <c r="Z60" s="3"/>
      <c r="AA60" s="2"/>
    </row>
    <row r="61" spans="1:27" s="7" customFormat="1" ht="15">
      <c r="A61" s="177" t="s">
        <v>164</v>
      </c>
      <c r="B61" s="188">
        <f>'Open Int.'!E61</f>
        <v>339000</v>
      </c>
      <c r="C61" s="189">
        <f>'Open Int.'!F61</f>
        <v>163850</v>
      </c>
      <c r="D61" s="190">
        <f>'Open Int.'!H61</f>
        <v>5650</v>
      </c>
      <c r="E61" s="329">
        <f>'Open Int.'!I61</f>
        <v>5650</v>
      </c>
      <c r="F61" s="191">
        <f>IF('Open Int.'!E61=0,0,'Open Int.'!H61/'Open Int.'!E61)</f>
        <v>0.016666666666666666</v>
      </c>
      <c r="G61" s="155">
        <v>0</v>
      </c>
      <c r="H61" s="170">
        <f t="shared" si="0"/>
        <v>0</v>
      </c>
      <c r="I61" s="185">
        <f>IF(Volume!D61=0,0,Volume!F61/Volume!D61)</f>
        <v>0.027777777777777776</v>
      </c>
      <c r="J61" s="176">
        <v>0</v>
      </c>
      <c r="K61" s="170">
        <f t="shared" si="1"/>
        <v>0</v>
      </c>
      <c r="L61" s="60"/>
      <c r="M61" s="6"/>
      <c r="N61" s="59"/>
      <c r="O61" s="3"/>
      <c r="P61" s="3"/>
      <c r="Q61" s="3"/>
      <c r="R61" s="3"/>
      <c r="S61" s="3"/>
      <c r="T61" s="3"/>
      <c r="U61" s="61"/>
      <c r="V61" s="3"/>
      <c r="W61" s="3"/>
      <c r="X61" s="3"/>
      <c r="Y61" s="3"/>
      <c r="Z61" s="3"/>
      <c r="AA61" s="2"/>
    </row>
    <row r="62" spans="1:27" s="7" customFormat="1" ht="15">
      <c r="A62" s="177" t="s">
        <v>165</v>
      </c>
      <c r="B62" s="188">
        <f>'Open Int.'!E62</f>
        <v>1300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420</v>
      </c>
      <c r="B63" s="188">
        <f>'Open Int.'!E63</f>
        <v>600</v>
      </c>
      <c r="C63" s="189">
        <f>'Open Int.'!F63</f>
        <v>300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89</v>
      </c>
      <c r="B64" s="188">
        <f>'Open Int.'!E64</f>
        <v>66000</v>
      </c>
      <c r="C64" s="189">
        <f>'Open Int.'!F64</f>
        <v>32250</v>
      </c>
      <c r="D64" s="190">
        <f>'Open Int.'!H64</f>
        <v>750</v>
      </c>
      <c r="E64" s="329">
        <f>'Open Int.'!I64</f>
        <v>750</v>
      </c>
      <c r="F64" s="191">
        <f>IF('Open Int.'!E64=0,0,'Open Int.'!H64/'Open Int.'!E64)</f>
        <v>0.011363636363636364</v>
      </c>
      <c r="G64" s="155">
        <v>0</v>
      </c>
      <c r="H64" s="170">
        <f t="shared" si="0"/>
        <v>0</v>
      </c>
      <c r="I64" s="185">
        <f>IF(Volume!D64=0,0,Volume!F64/Volume!D64)</f>
        <v>0.013333333333333334</v>
      </c>
      <c r="J64" s="176">
        <v>0</v>
      </c>
      <c r="K64" s="170">
        <f t="shared" si="1"/>
        <v>0</v>
      </c>
      <c r="L64" s="60"/>
      <c r="M64" s="6"/>
      <c r="N64" s="59"/>
      <c r="O64" s="3"/>
      <c r="P64" s="3"/>
      <c r="Q64" s="3"/>
      <c r="R64" s="3"/>
      <c r="S64" s="3"/>
      <c r="T64" s="3"/>
      <c r="U64" s="61"/>
      <c r="V64" s="3"/>
      <c r="W64" s="3"/>
      <c r="X64" s="3"/>
      <c r="Y64" s="3"/>
      <c r="Z64" s="3"/>
      <c r="AA64" s="2"/>
    </row>
    <row r="65" spans="1:27" s="7" customFormat="1" ht="15">
      <c r="A65" s="177" t="s">
        <v>287</v>
      </c>
      <c r="B65" s="188">
        <f>'Open Int.'!E65</f>
        <v>0</v>
      </c>
      <c r="C65" s="189">
        <f>'Open Int.'!F65</f>
        <v>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421</v>
      </c>
      <c r="B66" s="188">
        <f>'Open Int.'!E66</f>
        <v>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271</v>
      </c>
      <c r="B67" s="188">
        <f>'Open Int.'!E67</f>
        <v>7200</v>
      </c>
      <c r="C67" s="189">
        <f>'Open Int.'!F67</f>
        <v>2400</v>
      </c>
      <c r="D67" s="190">
        <f>'Open Int.'!H67</f>
        <v>2400</v>
      </c>
      <c r="E67" s="329">
        <f>'Open Int.'!I67</f>
        <v>1200</v>
      </c>
      <c r="F67" s="191">
        <f>IF('Open Int.'!E67=0,0,'Open Int.'!H67/'Open Int.'!E67)</f>
        <v>0.3333333333333333</v>
      </c>
      <c r="G67" s="155">
        <v>0.25</v>
      </c>
      <c r="H67" s="170">
        <f t="shared" si="0"/>
        <v>0.33333333333333326</v>
      </c>
      <c r="I67" s="185">
        <f>IF(Volume!D67=0,0,Volume!F67/Volume!D67)</f>
        <v>0.5</v>
      </c>
      <c r="J67" s="176">
        <v>0</v>
      </c>
      <c r="K67" s="170">
        <f t="shared" si="1"/>
        <v>0</v>
      </c>
      <c r="L67" s="60"/>
      <c r="M67" s="6"/>
      <c r="N67" s="59"/>
      <c r="O67" s="3"/>
      <c r="P67" s="3"/>
      <c r="Q67" s="3"/>
      <c r="R67" s="3"/>
      <c r="S67" s="3"/>
      <c r="T67" s="3"/>
      <c r="U67" s="61"/>
      <c r="V67" s="3"/>
      <c r="W67" s="3"/>
      <c r="X67" s="3"/>
      <c r="Y67" s="3"/>
      <c r="Z67" s="3"/>
      <c r="AA67" s="2"/>
    </row>
    <row r="68" spans="1:27" s="7" customFormat="1" ht="15">
      <c r="A68" s="177" t="s">
        <v>221</v>
      </c>
      <c r="B68" s="188">
        <f>'Open Int.'!E68</f>
        <v>1500</v>
      </c>
      <c r="C68" s="189">
        <f>'Open Int.'!F68</f>
        <v>1200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233</v>
      </c>
      <c r="B69" s="188">
        <f>'Open Int.'!E69</f>
        <v>26000</v>
      </c>
      <c r="C69" s="189">
        <f>'Open Int.'!F69</f>
        <v>18000</v>
      </c>
      <c r="D69" s="190">
        <f>'Open Int.'!H69</f>
        <v>0</v>
      </c>
      <c r="E69" s="329">
        <f>'Open Int.'!I69</f>
        <v>0</v>
      </c>
      <c r="F69" s="191">
        <f>IF('Open Int.'!E69=0,0,'Open Int.'!H69/'Open Int.'!E69)</f>
        <v>0</v>
      </c>
      <c r="G69" s="155">
        <v>0</v>
      </c>
      <c r="H69" s="170">
        <f t="shared" si="0"/>
        <v>0</v>
      </c>
      <c r="I69" s="185">
        <f>IF(Volume!D69=0,0,Volume!F69/Volume!D69)</f>
        <v>0</v>
      </c>
      <c r="J69" s="176">
        <v>0</v>
      </c>
      <c r="K69" s="170">
        <f t="shared" si="1"/>
        <v>0</v>
      </c>
      <c r="L69" s="60"/>
      <c r="M69" s="6"/>
      <c r="N69" s="59"/>
      <c r="O69" s="3"/>
      <c r="P69" s="3"/>
      <c r="Q69" s="3"/>
      <c r="R69" s="3"/>
      <c r="S69" s="3"/>
      <c r="T69" s="3"/>
      <c r="U69" s="61"/>
      <c r="V69" s="3"/>
      <c r="W69" s="3"/>
      <c r="X69" s="3"/>
      <c r="Y69" s="3"/>
      <c r="Z69" s="3"/>
      <c r="AA69" s="2"/>
    </row>
    <row r="70" spans="1:27" s="7" customFormat="1" ht="15">
      <c r="A70" s="177" t="s">
        <v>166</v>
      </c>
      <c r="B70" s="188">
        <f>'Open Int.'!E70</f>
        <v>70800</v>
      </c>
      <c r="C70" s="189">
        <f>'Open Int.'!F70</f>
        <v>59000</v>
      </c>
      <c r="D70" s="190">
        <f>'Open Int.'!H70</f>
        <v>20650</v>
      </c>
      <c r="E70" s="329">
        <f>'Open Int.'!I70</f>
        <v>17700</v>
      </c>
      <c r="F70" s="191">
        <f>IF('Open Int.'!E70=0,0,'Open Int.'!H70/'Open Int.'!E70)</f>
        <v>0.2916666666666667</v>
      </c>
      <c r="G70" s="155">
        <v>0.25</v>
      </c>
      <c r="H70" s="170">
        <f t="shared" si="0"/>
        <v>0.16666666666666674</v>
      </c>
      <c r="I70" s="185">
        <f>IF(Volume!D70=0,0,Volume!F70/Volume!D70)</f>
        <v>0.18421052631578946</v>
      </c>
      <c r="J70" s="176">
        <v>0</v>
      </c>
      <c r="K70" s="170">
        <f t="shared" si="1"/>
        <v>0</v>
      </c>
      <c r="L70" s="60"/>
      <c r="M70" s="6"/>
      <c r="N70" s="59"/>
      <c r="O70" s="3"/>
      <c r="P70" s="3"/>
      <c r="Q70" s="3"/>
      <c r="R70" s="3"/>
      <c r="S70" s="3"/>
      <c r="T70" s="3"/>
      <c r="U70" s="61"/>
      <c r="V70" s="3"/>
      <c r="W70" s="3"/>
      <c r="X70" s="3"/>
      <c r="Y70" s="3"/>
      <c r="Z70" s="3"/>
      <c r="AA70" s="2"/>
    </row>
    <row r="71" spans="1:27" s="7" customFormat="1" ht="15">
      <c r="A71" s="177" t="s">
        <v>222</v>
      </c>
      <c r="B71" s="188">
        <f>'Open Int.'!E71</f>
        <v>88</v>
      </c>
      <c r="C71" s="189">
        <f>'Open Int.'!F71</f>
        <v>88</v>
      </c>
      <c r="D71" s="190">
        <f>'Open Int.'!H71</f>
        <v>0</v>
      </c>
      <c r="E71" s="329">
        <f>'Open Int.'!I71</f>
        <v>0</v>
      </c>
      <c r="F71" s="191">
        <f>IF('Open Int.'!E71=0,0,'Open Int.'!H71/'Open Int.'!E71)</f>
        <v>0</v>
      </c>
      <c r="G71" s="155">
        <v>0</v>
      </c>
      <c r="H71" s="170">
        <f aca="true" t="shared" si="2" ref="H71:H134">IF(G71=0,0,(F71-G71)/G71)</f>
        <v>0</v>
      </c>
      <c r="I71" s="185">
        <f>IF(Volume!D71=0,0,Volume!F71/Volume!D71)</f>
        <v>0</v>
      </c>
      <c r="J71" s="176">
        <v>0</v>
      </c>
      <c r="K71" s="170">
        <f aca="true" t="shared" si="3" ref="K71:K134">IF(J71=0,0,(I71-J71)/J71)</f>
        <v>0</v>
      </c>
      <c r="L71" s="60"/>
      <c r="M71" s="6"/>
      <c r="N71" s="59"/>
      <c r="O71" s="3"/>
      <c r="P71" s="3"/>
      <c r="Q71" s="3"/>
      <c r="R71" s="3"/>
      <c r="S71" s="3"/>
      <c r="T71" s="3"/>
      <c r="U71" s="61"/>
      <c r="V71" s="3"/>
      <c r="W71" s="3"/>
      <c r="X71" s="3"/>
      <c r="Y71" s="3"/>
      <c r="Z71" s="3"/>
      <c r="AA71" s="2"/>
    </row>
    <row r="72" spans="1:27" s="7" customFormat="1" ht="15">
      <c r="A72" s="177" t="s">
        <v>288</v>
      </c>
      <c r="B72" s="188">
        <f>'Open Int.'!E72</f>
        <v>334500</v>
      </c>
      <c r="C72" s="189">
        <f>'Open Int.'!F72</f>
        <v>195000</v>
      </c>
      <c r="D72" s="190">
        <f>'Open Int.'!H72</f>
        <v>22500</v>
      </c>
      <c r="E72" s="329">
        <f>'Open Int.'!I72</f>
        <v>21000</v>
      </c>
      <c r="F72" s="191">
        <f>IF('Open Int.'!E72=0,0,'Open Int.'!H72/'Open Int.'!E72)</f>
        <v>0.06726457399103139</v>
      </c>
      <c r="G72" s="155">
        <v>0.010752688172043012</v>
      </c>
      <c r="H72" s="170">
        <f t="shared" si="2"/>
        <v>5.2556053811659185</v>
      </c>
      <c r="I72" s="185">
        <f>IF(Volume!D72=0,0,Volume!F72/Volume!D72)</f>
        <v>0.042606516290726815</v>
      </c>
      <c r="J72" s="176">
        <v>0</v>
      </c>
      <c r="K72" s="170">
        <f t="shared" si="3"/>
        <v>0</v>
      </c>
      <c r="L72" s="60"/>
      <c r="M72" s="6"/>
      <c r="N72" s="59"/>
      <c r="O72" s="3"/>
      <c r="P72" s="3"/>
      <c r="Q72" s="3"/>
      <c r="R72" s="3"/>
      <c r="S72" s="3"/>
      <c r="T72" s="3"/>
      <c r="U72" s="61"/>
      <c r="V72" s="3"/>
      <c r="W72" s="3"/>
      <c r="X72" s="3"/>
      <c r="Y72" s="3"/>
      <c r="Z72" s="3"/>
      <c r="AA72" s="2"/>
    </row>
    <row r="73" spans="1:27" s="7" customFormat="1" ht="15">
      <c r="A73" s="177" t="s">
        <v>289</v>
      </c>
      <c r="B73" s="188">
        <f>'Open Int.'!E73</f>
        <v>11200</v>
      </c>
      <c r="C73" s="189">
        <f>'Open Int.'!F73</f>
        <v>2800</v>
      </c>
      <c r="D73" s="190">
        <f>'Open Int.'!H73</f>
        <v>0</v>
      </c>
      <c r="E73" s="329">
        <f>'Open Int.'!I73</f>
        <v>0</v>
      </c>
      <c r="F73" s="191">
        <f>IF('Open Int.'!E73=0,0,'Open Int.'!H73/'Open Int.'!E73)</f>
        <v>0</v>
      </c>
      <c r="G73" s="155">
        <v>0</v>
      </c>
      <c r="H73" s="170">
        <f t="shared" si="2"/>
        <v>0</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195</v>
      </c>
      <c r="B74" s="188">
        <f>'Open Int.'!E74</f>
        <v>340230</v>
      </c>
      <c r="C74" s="189">
        <f>'Open Int.'!F74</f>
        <v>148464</v>
      </c>
      <c r="D74" s="190">
        <f>'Open Int.'!H74</f>
        <v>16496</v>
      </c>
      <c r="E74" s="329">
        <f>'Open Int.'!I74</f>
        <v>2062</v>
      </c>
      <c r="F74" s="191">
        <f>IF('Open Int.'!E74=0,0,'Open Int.'!H74/'Open Int.'!E74)</f>
        <v>0.048484848484848485</v>
      </c>
      <c r="G74" s="155">
        <v>0.07526881720430108</v>
      </c>
      <c r="H74" s="170">
        <f t="shared" si="2"/>
        <v>-0.35584415584415585</v>
      </c>
      <c r="I74" s="185">
        <f>IF(Volume!D74=0,0,Volume!F74/Volume!D74)</f>
        <v>0.034482758620689655</v>
      </c>
      <c r="J74" s="176">
        <v>0.15789473684210525</v>
      </c>
      <c r="K74" s="170">
        <f t="shared" si="3"/>
        <v>-0.7816091954022989</v>
      </c>
      <c r="L74" s="60"/>
      <c r="M74" s="6"/>
      <c r="N74" s="59"/>
      <c r="O74" s="3"/>
      <c r="P74" s="3"/>
      <c r="Q74" s="3"/>
      <c r="R74" s="3"/>
      <c r="S74" s="3"/>
      <c r="T74" s="3"/>
      <c r="U74" s="61"/>
      <c r="V74" s="3"/>
      <c r="W74" s="3"/>
      <c r="X74" s="3"/>
      <c r="Y74" s="3"/>
      <c r="Z74" s="3"/>
      <c r="AA74" s="2"/>
    </row>
    <row r="75" spans="1:27" s="7" customFormat="1" ht="15">
      <c r="A75" s="177" t="s">
        <v>290</v>
      </c>
      <c r="B75" s="188">
        <f>'Open Int.'!E75</f>
        <v>177800</v>
      </c>
      <c r="C75" s="189">
        <f>'Open Int.'!F75</f>
        <v>70000</v>
      </c>
      <c r="D75" s="190">
        <f>'Open Int.'!H75</f>
        <v>5600</v>
      </c>
      <c r="E75" s="329">
        <f>'Open Int.'!I75</f>
        <v>2800</v>
      </c>
      <c r="F75" s="191">
        <f>IF('Open Int.'!E75=0,0,'Open Int.'!H75/'Open Int.'!E75)</f>
        <v>0.031496062992125984</v>
      </c>
      <c r="G75" s="155">
        <v>0.025974025974025976</v>
      </c>
      <c r="H75" s="170">
        <f t="shared" si="2"/>
        <v>0.2125984251968503</v>
      </c>
      <c r="I75" s="185">
        <f>IF(Volume!D75=0,0,Volume!F75/Volume!D75)</f>
        <v>0.02857142857142857</v>
      </c>
      <c r="J75" s="176">
        <v>0.045454545454545456</v>
      </c>
      <c r="K75" s="170">
        <f t="shared" si="3"/>
        <v>-0.37142857142857144</v>
      </c>
      <c r="L75" s="60"/>
      <c r="M75" s="6"/>
      <c r="N75" s="59"/>
      <c r="O75" s="3"/>
      <c r="P75" s="3"/>
      <c r="Q75" s="3"/>
      <c r="R75" s="3"/>
      <c r="S75" s="3"/>
      <c r="T75" s="3"/>
      <c r="U75" s="61"/>
      <c r="V75" s="3"/>
      <c r="W75" s="3"/>
      <c r="X75" s="3"/>
      <c r="Y75" s="3"/>
      <c r="Z75" s="3"/>
      <c r="AA75" s="2"/>
    </row>
    <row r="76" spans="1:27" s="7" customFormat="1" ht="15">
      <c r="A76" s="177" t="s">
        <v>197</v>
      </c>
      <c r="B76" s="188">
        <f>'Open Int.'!E76</f>
        <v>5200</v>
      </c>
      <c r="C76" s="189">
        <f>'Open Int.'!F76</f>
        <v>650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4</v>
      </c>
      <c r="B77" s="188">
        <f>'Open Int.'!E77</f>
        <v>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79</v>
      </c>
      <c r="B78" s="188">
        <f>'Open Int.'!E78</f>
        <v>200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196</v>
      </c>
      <c r="B79" s="188">
        <f>'Open Int.'!E79</f>
        <v>800</v>
      </c>
      <c r="C79" s="189">
        <f>'Open Int.'!F79</f>
        <v>400</v>
      </c>
      <c r="D79" s="190">
        <f>'Open Int.'!H79</f>
        <v>400</v>
      </c>
      <c r="E79" s="329">
        <f>'Open Int.'!I79</f>
        <v>400</v>
      </c>
      <c r="F79" s="191">
        <f>IF('Open Int.'!E79=0,0,'Open Int.'!H79/'Open Int.'!E79)</f>
        <v>0.5</v>
      </c>
      <c r="G79" s="155">
        <v>0</v>
      </c>
      <c r="H79" s="170">
        <f t="shared" si="2"/>
        <v>0</v>
      </c>
      <c r="I79" s="185">
        <f>IF(Volume!D79=0,0,Volume!F79/Volume!D79)</f>
        <v>0.5</v>
      </c>
      <c r="J79" s="176">
        <v>0</v>
      </c>
      <c r="K79" s="170">
        <f t="shared" si="3"/>
        <v>0</v>
      </c>
      <c r="L79" s="60"/>
      <c r="M79" s="6"/>
      <c r="N79" s="59"/>
      <c r="O79" s="3"/>
      <c r="P79" s="3"/>
      <c r="Q79" s="3"/>
      <c r="R79" s="3"/>
      <c r="S79" s="3"/>
      <c r="T79" s="3"/>
      <c r="U79" s="61"/>
      <c r="V79" s="3"/>
      <c r="W79" s="3"/>
      <c r="X79" s="3"/>
      <c r="Y79" s="3"/>
      <c r="Z79" s="3"/>
      <c r="AA79" s="2"/>
    </row>
    <row r="80" spans="1:27" s="7" customFormat="1" ht="15">
      <c r="A80" s="177" t="s">
        <v>5</v>
      </c>
      <c r="B80" s="188">
        <f>'Open Int.'!E80</f>
        <v>1020800</v>
      </c>
      <c r="C80" s="189">
        <f>'Open Int.'!F80</f>
        <v>320595</v>
      </c>
      <c r="D80" s="190">
        <f>'Open Int.'!H80</f>
        <v>167475</v>
      </c>
      <c r="E80" s="329">
        <f>'Open Int.'!I80</f>
        <v>62205</v>
      </c>
      <c r="F80" s="191">
        <f>IF('Open Int.'!E80=0,0,'Open Int.'!H80/'Open Int.'!E80)</f>
        <v>0.1640625</v>
      </c>
      <c r="G80" s="155">
        <v>0.15034168564920272</v>
      </c>
      <c r="H80" s="170">
        <f t="shared" si="2"/>
        <v>0.09126420454545463</v>
      </c>
      <c r="I80" s="185">
        <f>IF(Volume!D80=0,0,Volume!F80/Volume!D80)</f>
        <v>0.1895910780669145</v>
      </c>
      <c r="J80" s="176">
        <v>0.195</v>
      </c>
      <c r="K80" s="170">
        <f t="shared" si="3"/>
        <v>-0.0277380611953103</v>
      </c>
      <c r="L80" s="60"/>
      <c r="M80" s="6"/>
      <c r="N80" s="59"/>
      <c r="O80" s="3"/>
      <c r="P80" s="3"/>
      <c r="Q80" s="3"/>
      <c r="R80" s="3"/>
      <c r="S80" s="3"/>
      <c r="T80" s="3"/>
      <c r="U80" s="61"/>
      <c r="V80" s="3"/>
      <c r="W80" s="3"/>
      <c r="X80" s="3"/>
      <c r="Y80" s="3"/>
      <c r="Z80" s="3"/>
      <c r="AA80" s="2"/>
    </row>
    <row r="81" spans="1:27" s="7" customFormat="1" ht="15">
      <c r="A81" s="177" t="s">
        <v>198</v>
      </c>
      <c r="B81" s="188">
        <f>'Open Int.'!E81</f>
        <v>418000</v>
      </c>
      <c r="C81" s="189">
        <f>'Open Int.'!F81</f>
        <v>113000</v>
      </c>
      <c r="D81" s="190">
        <f>'Open Int.'!H81</f>
        <v>49000</v>
      </c>
      <c r="E81" s="329">
        <f>'Open Int.'!I81</f>
        <v>19000</v>
      </c>
      <c r="F81" s="191">
        <f>IF('Open Int.'!E81=0,0,'Open Int.'!H81/'Open Int.'!E81)</f>
        <v>0.11722488038277512</v>
      </c>
      <c r="G81" s="155">
        <v>0.09836065573770492</v>
      </c>
      <c r="H81" s="170">
        <f t="shared" si="2"/>
        <v>0.1917862838915471</v>
      </c>
      <c r="I81" s="185">
        <f>IF(Volume!D81=0,0,Volume!F81/Volume!D81)</f>
        <v>0.20918367346938777</v>
      </c>
      <c r="J81" s="176">
        <v>0.1417910447761194</v>
      </c>
      <c r="K81" s="170">
        <f t="shared" si="3"/>
        <v>0.47529538131041904</v>
      </c>
      <c r="L81" s="60"/>
      <c r="M81" s="6"/>
      <c r="N81" s="59"/>
      <c r="O81" s="3"/>
      <c r="P81" s="3"/>
      <c r="Q81" s="3"/>
      <c r="R81" s="3"/>
      <c r="S81" s="3"/>
      <c r="T81" s="3"/>
      <c r="U81" s="61"/>
      <c r="V81" s="3"/>
      <c r="W81" s="3"/>
      <c r="X81" s="3"/>
      <c r="Y81" s="3"/>
      <c r="Z81" s="3"/>
      <c r="AA81" s="2"/>
    </row>
    <row r="82" spans="1:27" s="7" customFormat="1" ht="15">
      <c r="A82" s="177" t="s">
        <v>199</v>
      </c>
      <c r="B82" s="188">
        <f>'Open Int.'!E82</f>
        <v>41600</v>
      </c>
      <c r="C82" s="189">
        <f>'Open Int.'!F82</f>
        <v>9100</v>
      </c>
      <c r="D82" s="190">
        <f>'Open Int.'!H82</f>
        <v>1300</v>
      </c>
      <c r="E82" s="329">
        <f>'Open Int.'!I82</f>
        <v>1300</v>
      </c>
      <c r="F82" s="191">
        <f>IF('Open Int.'!E82=0,0,'Open Int.'!H82/'Open Int.'!E82)</f>
        <v>0.03125</v>
      </c>
      <c r="G82" s="155">
        <v>0</v>
      </c>
      <c r="H82" s="170">
        <f t="shared" si="2"/>
        <v>0</v>
      </c>
      <c r="I82" s="185">
        <f>IF(Volume!D82=0,0,Volume!F82/Volume!D82)</f>
        <v>0.1111111111111111</v>
      </c>
      <c r="J82" s="176">
        <v>0</v>
      </c>
      <c r="K82" s="170">
        <f t="shared" si="3"/>
        <v>0</v>
      </c>
      <c r="L82" s="60"/>
      <c r="M82" s="6"/>
      <c r="N82" s="59"/>
      <c r="O82" s="3"/>
      <c r="P82" s="3"/>
      <c r="Q82" s="3"/>
      <c r="R82" s="3"/>
      <c r="S82" s="3"/>
      <c r="T82" s="3"/>
      <c r="U82" s="61"/>
      <c r="V82" s="3"/>
      <c r="W82" s="3"/>
      <c r="X82" s="3"/>
      <c r="Y82" s="3"/>
      <c r="Z82" s="3"/>
      <c r="AA82" s="2"/>
    </row>
    <row r="83" spans="1:27" s="7" customFormat="1" ht="15">
      <c r="A83" s="193" t="s">
        <v>401</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422</v>
      </c>
      <c r="B84" s="188">
        <f>'Open Int.'!E84</f>
        <v>303750</v>
      </c>
      <c r="C84" s="189">
        <f>'Open Int.'!F84</f>
        <v>150000</v>
      </c>
      <c r="D84" s="190">
        <f>'Open Int.'!H84</f>
        <v>7500</v>
      </c>
      <c r="E84" s="329">
        <f>'Open Int.'!I84</f>
        <v>7500</v>
      </c>
      <c r="F84" s="191">
        <f>IF('Open Int.'!E84=0,0,'Open Int.'!H84/'Open Int.'!E84)</f>
        <v>0.024691358024691357</v>
      </c>
      <c r="G84" s="155">
        <v>0</v>
      </c>
      <c r="H84" s="170">
        <f t="shared" si="2"/>
        <v>0</v>
      </c>
      <c r="I84" s="185">
        <f>IF(Volume!D84=0,0,Volume!F84/Volume!D84)</f>
        <v>0.047619047619047616</v>
      </c>
      <c r="J84" s="176">
        <v>0</v>
      </c>
      <c r="K84" s="170">
        <f t="shared" si="3"/>
        <v>0</v>
      </c>
      <c r="L84" s="60"/>
      <c r="M84" s="6"/>
      <c r="N84" s="59"/>
      <c r="O84" s="3"/>
      <c r="P84" s="3"/>
      <c r="Q84" s="3"/>
      <c r="R84" s="3"/>
      <c r="S84" s="3"/>
      <c r="T84" s="3"/>
      <c r="U84" s="61"/>
      <c r="V84" s="3"/>
      <c r="W84" s="3"/>
      <c r="X84" s="3"/>
      <c r="Y84" s="3"/>
      <c r="Z84" s="3"/>
      <c r="AA84" s="2"/>
    </row>
    <row r="85" spans="1:27" s="7" customFormat="1" ht="15">
      <c r="A85" s="177" t="s">
        <v>43</v>
      </c>
      <c r="B85" s="188">
        <f>'Open Int.'!E85</f>
        <v>0</v>
      </c>
      <c r="C85" s="189">
        <f>'Open Int.'!F85</f>
        <v>0</v>
      </c>
      <c r="D85" s="190">
        <f>'Open Int.'!H85</f>
        <v>0</v>
      </c>
      <c r="E85" s="329">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200</v>
      </c>
      <c r="B86" s="188">
        <f>'Open Int.'!E86</f>
        <v>77000</v>
      </c>
      <c r="C86" s="189">
        <f>'Open Int.'!F86</f>
        <v>58100</v>
      </c>
      <c r="D86" s="190">
        <f>'Open Int.'!H86</f>
        <v>8750</v>
      </c>
      <c r="E86" s="329">
        <f>'Open Int.'!I86</f>
        <v>4550</v>
      </c>
      <c r="F86" s="191">
        <f>IF('Open Int.'!E86=0,0,'Open Int.'!H86/'Open Int.'!E86)</f>
        <v>0.11363636363636363</v>
      </c>
      <c r="G86" s="155">
        <v>0.2222222222222222</v>
      </c>
      <c r="H86" s="170">
        <f t="shared" si="2"/>
        <v>-0.48863636363636365</v>
      </c>
      <c r="I86" s="185">
        <f>IF(Volume!D86=0,0,Volume!F86/Volume!D86)</f>
        <v>0.08108108108108109</v>
      </c>
      <c r="J86" s="176">
        <v>0.19298245614035087</v>
      </c>
      <c r="K86" s="170">
        <f t="shared" si="3"/>
        <v>-0.5798525798525798</v>
      </c>
      <c r="L86" s="60"/>
      <c r="M86" s="6"/>
      <c r="N86" s="59"/>
      <c r="O86" s="3"/>
      <c r="P86" s="3"/>
      <c r="Q86" s="3"/>
      <c r="R86" s="3"/>
      <c r="S86" s="3"/>
      <c r="T86" s="3"/>
      <c r="U86" s="61"/>
      <c r="V86" s="3"/>
      <c r="W86" s="3"/>
      <c r="X86" s="3"/>
      <c r="Y86" s="3"/>
      <c r="Z86" s="3"/>
      <c r="AA86" s="2"/>
    </row>
    <row r="87" spans="1:27" s="7" customFormat="1" ht="15">
      <c r="A87" s="177" t="s">
        <v>141</v>
      </c>
      <c r="B87" s="188">
        <f>'Open Int.'!E87</f>
        <v>2344800</v>
      </c>
      <c r="C87" s="189">
        <f>'Open Int.'!F87</f>
        <v>1320000</v>
      </c>
      <c r="D87" s="190">
        <f>'Open Int.'!H87</f>
        <v>381600</v>
      </c>
      <c r="E87" s="329">
        <f>'Open Int.'!I87</f>
        <v>278400</v>
      </c>
      <c r="F87" s="191">
        <f>IF('Open Int.'!E87=0,0,'Open Int.'!H87/'Open Int.'!E87)</f>
        <v>0.16274309109518936</v>
      </c>
      <c r="G87" s="155">
        <v>0.10070257611241218</v>
      </c>
      <c r="H87" s="170">
        <f t="shared" si="2"/>
        <v>0.6160767418057176</v>
      </c>
      <c r="I87" s="185">
        <f>IF(Volume!D87=0,0,Volume!F87/Volume!D87)</f>
        <v>0.171</v>
      </c>
      <c r="J87" s="176">
        <v>0.05555555555555555</v>
      </c>
      <c r="K87" s="170">
        <f t="shared" si="3"/>
        <v>2.0780000000000003</v>
      </c>
      <c r="L87" s="60"/>
      <c r="M87" s="6"/>
      <c r="N87" s="59"/>
      <c r="O87" s="3"/>
      <c r="P87" s="3"/>
      <c r="Q87" s="3"/>
      <c r="R87" s="3"/>
      <c r="S87" s="3"/>
      <c r="T87" s="3"/>
      <c r="U87" s="61"/>
      <c r="V87" s="3"/>
      <c r="W87" s="3"/>
      <c r="X87" s="3"/>
      <c r="Y87" s="3"/>
      <c r="Z87" s="3"/>
      <c r="AA87" s="2"/>
    </row>
    <row r="88" spans="1:27" s="7" customFormat="1" ht="15">
      <c r="A88" s="177" t="s">
        <v>398</v>
      </c>
      <c r="B88" s="188">
        <f>'Open Int.'!E88</f>
        <v>2980800</v>
      </c>
      <c r="C88" s="189">
        <f>'Open Int.'!F88</f>
        <v>882900</v>
      </c>
      <c r="D88" s="190">
        <f>'Open Int.'!H88</f>
        <v>259200</v>
      </c>
      <c r="E88" s="329">
        <f>'Open Int.'!I88</f>
        <v>159300</v>
      </c>
      <c r="F88" s="191">
        <f>IF('Open Int.'!E88=0,0,'Open Int.'!H88/'Open Int.'!E88)</f>
        <v>0.08695652173913043</v>
      </c>
      <c r="G88" s="155">
        <v>0.047619047619047616</v>
      </c>
      <c r="H88" s="170">
        <f t="shared" si="2"/>
        <v>0.8260869565217391</v>
      </c>
      <c r="I88" s="185">
        <f>IF(Volume!D88=0,0,Volume!F88/Volume!D88)</f>
        <v>0.12374581939799331</v>
      </c>
      <c r="J88" s="176">
        <v>0.04428044280442804</v>
      </c>
      <c r="K88" s="170">
        <f t="shared" si="3"/>
        <v>1.7945930880713492</v>
      </c>
      <c r="L88" s="60"/>
      <c r="M88" s="6"/>
      <c r="N88" s="59"/>
      <c r="O88" s="3"/>
      <c r="P88" s="3"/>
      <c r="Q88" s="3"/>
      <c r="R88" s="3"/>
      <c r="S88" s="3"/>
      <c r="T88" s="3"/>
      <c r="U88" s="61"/>
      <c r="V88" s="3"/>
      <c r="W88" s="3"/>
      <c r="X88" s="3"/>
      <c r="Y88" s="3"/>
      <c r="Z88" s="3"/>
      <c r="AA88" s="2"/>
    </row>
    <row r="89" spans="1:27" s="7" customFormat="1" ht="15">
      <c r="A89" s="177" t="s">
        <v>184</v>
      </c>
      <c r="B89" s="188">
        <f>'Open Int.'!E89</f>
        <v>772900</v>
      </c>
      <c r="C89" s="189">
        <f>'Open Int.'!F89</f>
        <v>351050</v>
      </c>
      <c r="D89" s="190">
        <f>'Open Int.'!H89</f>
        <v>59000</v>
      </c>
      <c r="E89" s="329">
        <f>'Open Int.'!I89</f>
        <v>50150</v>
      </c>
      <c r="F89" s="191">
        <f>IF('Open Int.'!E89=0,0,'Open Int.'!H89/'Open Int.'!E89)</f>
        <v>0.07633587786259542</v>
      </c>
      <c r="G89" s="155">
        <v>0.02097902097902098</v>
      </c>
      <c r="H89" s="170">
        <f t="shared" si="2"/>
        <v>2.6386768447837152</v>
      </c>
      <c r="I89" s="185">
        <f>IF(Volume!D89=0,0,Volume!F89/Volume!D89)</f>
        <v>0.084070796460177</v>
      </c>
      <c r="J89" s="176">
        <v>0.012269938650306749</v>
      </c>
      <c r="K89" s="170">
        <f t="shared" si="3"/>
        <v>5.851769911504425</v>
      </c>
      <c r="L89" s="60"/>
      <c r="M89" s="6"/>
      <c r="N89" s="59"/>
      <c r="O89" s="3"/>
      <c r="P89" s="3"/>
      <c r="Q89" s="3"/>
      <c r="R89" s="3"/>
      <c r="S89" s="3"/>
      <c r="T89" s="3"/>
      <c r="U89" s="61"/>
      <c r="V89" s="3"/>
      <c r="W89" s="3"/>
      <c r="X89" s="3"/>
      <c r="Y89" s="3"/>
      <c r="Z89" s="3"/>
      <c r="AA89" s="2"/>
    </row>
    <row r="90" spans="1:27" s="7" customFormat="1" ht="15">
      <c r="A90" s="177" t="s">
        <v>175</v>
      </c>
      <c r="B90" s="188">
        <f>'Open Int.'!E90</f>
        <v>6804000</v>
      </c>
      <c r="C90" s="189">
        <f>'Open Int.'!F90</f>
        <v>3386250</v>
      </c>
      <c r="D90" s="190">
        <f>'Open Int.'!H90</f>
        <v>1244250</v>
      </c>
      <c r="E90" s="329">
        <f>'Open Int.'!I90</f>
        <v>630000</v>
      </c>
      <c r="F90" s="191">
        <f>IF('Open Int.'!E90=0,0,'Open Int.'!H90/'Open Int.'!E90)</f>
        <v>0.18287037037037038</v>
      </c>
      <c r="G90" s="155">
        <v>0.17972350230414746</v>
      </c>
      <c r="H90" s="170">
        <f t="shared" si="2"/>
        <v>0.01750949667616339</v>
      </c>
      <c r="I90" s="185">
        <f>IF(Volume!D90=0,0,Volume!F90/Volume!D90)</f>
        <v>0.10010764262648009</v>
      </c>
      <c r="J90" s="176">
        <v>0.19617224880382775</v>
      </c>
      <c r="K90" s="170">
        <f t="shared" si="3"/>
        <v>-0.48969518758696734</v>
      </c>
      <c r="L90" s="60"/>
      <c r="M90" s="6"/>
      <c r="N90" s="59"/>
      <c r="O90" s="3"/>
      <c r="P90" s="3"/>
      <c r="Q90" s="3"/>
      <c r="R90" s="3"/>
      <c r="S90" s="3"/>
      <c r="T90" s="3"/>
      <c r="U90" s="61"/>
      <c r="V90" s="3"/>
      <c r="W90" s="3"/>
      <c r="X90" s="3"/>
      <c r="Y90" s="3"/>
      <c r="Z90" s="3"/>
      <c r="AA90" s="2"/>
    </row>
    <row r="91" spans="1:27" s="7" customFormat="1" ht="15">
      <c r="A91" s="177" t="s">
        <v>142</v>
      </c>
      <c r="B91" s="188">
        <f>'Open Int.'!E91</f>
        <v>127750</v>
      </c>
      <c r="C91" s="189">
        <f>'Open Int.'!F91</f>
        <v>82250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176</v>
      </c>
      <c r="B92" s="188">
        <f>'Open Int.'!E92</f>
        <v>178350</v>
      </c>
      <c r="C92" s="189">
        <f>'Open Int.'!F92</f>
        <v>66700</v>
      </c>
      <c r="D92" s="190">
        <f>'Open Int.'!H92</f>
        <v>10150</v>
      </c>
      <c r="E92" s="329">
        <f>'Open Int.'!I92</f>
        <v>8700</v>
      </c>
      <c r="F92" s="191">
        <f>IF('Open Int.'!E92=0,0,'Open Int.'!H92/'Open Int.'!E92)</f>
        <v>0.056910569105691054</v>
      </c>
      <c r="G92" s="155">
        <v>0.012987012987012988</v>
      </c>
      <c r="H92" s="170">
        <f t="shared" si="2"/>
        <v>3.382113821138211</v>
      </c>
      <c r="I92" s="185">
        <f>IF(Volume!D92=0,0,Volume!F92/Volume!D92)</f>
        <v>0.1</v>
      </c>
      <c r="J92" s="176">
        <v>0.015384615384615385</v>
      </c>
      <c r="K92" s="170">
        <f t="shared" si="3"/>
        <v>5.5</v>
      </c>
      <c r="L92" s="60"/>
      <c r="M92" s="6"/>
      <c r="N92" s="59"/>
      <c r="O92" s="3"/>
      <c r="P92" s="3"/>
      <c r="Q92" s="3"/>
      <c r="R92" s="3"/>
      <c r="S92" s="3"/>
      <c r="T92" s="3"/>
      <c r="U92" s="61"/>
      <c r="V92" s="3"/>
      <c r="W92" s="3"/>
      <c r="X92" s="3"/>
      <c r="Y92" s="3"/>
      <c r="Z92" s="3"/>
      <c r="AA92" s="2"/>
    </row>
    <row r="93" spans="1:27" s="7" customFormat="1" ht="15">
      <c r="A93" s="177" t="s">
        <v>423</v>
      </c>
      <c r="B93" s="188">
        <f>'Open Int.'!E93</f>
        <v>500</v>
      </c>
      <c r="C93" s="189">
        <f>'Open Int.'!F93</f>
        <v>500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397</v>
      </c>
      <c r="B94" s="188">
        <f>'Open Int.'!E94</f>
        <v>0</v>
      </c>
      <c r="C94" s="189">
        <f>'Open Int.'!F94</f>
        <v>0</v>
      </c>
      <c r="D94" s="190">
        <f>'Open Int.'!H94</f>
        <v>0</v>
      </c>
      <c r="E94" s="329">
        <f>'Open Int.'!I94</f>
        <v>0</v>
      </c>
      <c r="F94" s="191">
        <f>IF('Open Int.'!E94=0,0,'Open Int.'!H94/'Open Int.'!E94)</f>
        <v>0</v>
      </c>
      <c r="G94" s="155">
        <v>0</v>
      </c>
      <c r="H94" s="170">
        <f t="shared" si="2"/>
        <v>0</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167</v>
      </c>
      <c r="B95" s="188">
        <f>'Open Int.'!E95</f>
        <v>354200</v>
      </c>
      <c r="C95" s="189">
        <f>'Open Int.'!F95</f>
        <v>103950</v>
      </c>
      <c r="D95" s="190">
        <f>'Open Int.'!H95</f>
        <v>3850</v>
      </c>
      <c r="E95" s="329">
        <f>'Open Int.'!I95</f>
        <v>0</v>
      </c>
      <c r="F95" s="191">
        <f>IF('Open Int.'!E95=0,0,'Open Int.'!H95/'Open Int.'!E95)</f>
        <v>0.010869565217391304</v>
      </c>
      <c r="G95" s="155">
        <v>0.015384615384615385</v>
      </c>
      <c r="H95" s="170">
        <f t="shared" si="2"/>
        <v>-0.2934782608695653</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201</v>
      </c>
      <c r="B96" s="188">
        <f>'Open Int.'!E96</f>
        <v>525600</v>
      </c>
      <c r="C96" s="189">
        <f>'Open Int.'!F96</f>
        <v>137100</v>
      </c>
      <c r="D96" s="190">
        <f>'Open Int.'!H96</f>
        <v>89400</v>
      </c>
      <c r="E96" s="329">
        <f>'Open Int.'!I96</f>
        <v>29600</v>
      </c>
      <c r="F96" s="191">
        <f>IF('Open Int.'!E96=0,0,'Open Int.'!H96/'Open Int.'!E96)</f>
        <v>0.17009132420091325</v>
      </c>
      <c r="G96" s="155">
        <v>0.15392535392535392</v>
      </c>
      <c r="H96" s="170">
        <f t="shared" si="2"/>
        <v>0.10502474000091637</v>
      </c>
      <c r="I96" s="185">
        <f>IF(Volume!D96=0,0,Volume!F96/Volume!D96)</f>
        <v>0.18204868154158216</v>
      </c>
      <c r="J96" s="176">
        <v>0.16163793103448276</v>
      </c>
      <c r="K96" s="170">
        <f t="shared" si="3"/>
        <v>0.1262745098039216</v>
      </c>
      <c r="L96" s="60"/>
      <c r="M96" s="6"/>
      <c r="N96" s="59"/>
      <c r="O96" s="3"/>
      <c r="P96" s="3"/>
      <c r="Q96" s="3"/>
      <c r="R96" s="3"/>
      <c r="S96" s="3"/>
      <c r="T96" s="3"/>
      <c r="U96" s="61"/>
      <c r="V96" s="3"/>
      <c r="W96" s="3"/>
      <c r="X96" s="3"/>
      <c r="Y96" s="3"/>
      <c r="Z96" s="3"/>
      <c r="AA96" s="2"/>
    </row>
    <row r="97" spans="1:27" s="7" customFormat="1" ht="15">
      <c r="A97" s="177" t="s">
        <v>143</v>
      </c>
      <c r="B97" s="188">
        <f>'Open Int.'!E97</f>
        <v>0</v>
      </c>
      <c r="C97" s="189">
        <f>'Open Int.'!F97</f>
        <v>0</v>
      </c>
      <c r="D97" s="190">
        <f>'Open Int.'!H97</f>
        <v>0</v>
      </c>
      <c r="E97" s="329">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7" s="7" customFormat="1" ht="15">
      <c r="A98" s="177" t="s">
        <v>90</v>
      </c>
      <c r="B98" s="188">
        <f>'Open Int.'!E98</f>
        <v>1800</v>
      </c>
      <c r="C98" s="189">
        <f>'Open Int.'!F98</f>
        <v>1800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7" s="7" customFormat="1" ht="15">
      <c r="A99" s="177" t="s">
        <v>35</v>
      </c>
      <c r="B99" s="188">
        <f>'Open Int.'!E99</f>
        <v>2200</v>
      </c>
      <c r="C99" s="189">
        <f>'Open Int.'!F99</f>
        <v>0</v>
      </c>
      <c r="D99" s="190">
        <f>'Open Int.'!H99</f>
        <v>0</v>
      </c>
      <c r="E99" s="329">
        <f>'Open Int.'!I99</f>
        <v>0</v>
      </c>
      <c r="F99" s="191">
        <f>IF('Open Int.'!E99=0,0,'Open Int.'!H99/'Open Int.'!E99)</f>
        <v>0</v>
      </c>
      <c r="G99" s="155">
        <v>0</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6</v>
      </c>
      <c r="B100" s="188">
        <f>'Open Int.'!E100</f>
        <v>537750</v>
      </c>
      <c r="C100" s="189">
        <f>'Open Int.'!F100</f>
        <v>240750</v>
      </c>
      <c r="D100" s="190">
        <f>'Open Int.'!H100</f>
        <v>99000</v>
      </c>
      <c r="E100" s="329">
        <f>'Open Int.'!I100</f>
        <v>42750</v>
      </c>
      <c r="F100" s="191">
        <f>IF('Open Int.'!E100=0,0,'Open Int.'!H100/'Open Int.'!E100)</f>
        <v>0.18410041841004185</v>
      </c>
      <c r="G100" s="155">
        <v>0.1893939393939394</v>
      </c>
      <c r="H100" s="170">
        <f t="shared" si="2"/>
        <v>-0.027949790794979026</v>
      </c>
      <c r="I100" s="185">
        <f>IF(Volume!D100=0,0,Volume!F100/Volume!D100)</f>
        <v>0.14906832298136646</v>
      </c>
      <c r="J100" s="176">
        <v>0.14814814814814814</v>
      </c>
      <c r="K100" s="170">
        <f t="shared" si="3"/>
        <v>0.006211180124223684</v>
      </c>
      <c r="L100" s="60"/>
      <c r="M100" s="6"/>
      <c r="N100" s="59"/>
      <c r="O100" s="3"/>
      <c r="P100" s="3"/>
      <c r="Q100" s="3"/>
      <c r="R100" s="3"/>
      <c r="S100" s="3"/>
      <c r="T100" s="3"/>
      <c r="U100" s="61"/>
      <c r="V100" s="3"/>
      <c r="W100" s="3"/>
      <c r="X100" s="3"/>
      <c r="Y100" s="3"/>
      <c r="Z100" s="3"/>
      <c r="AA100" s="2"/>
    </row>
    <row r="101" spans="1:27" s="7" customFormat="1" ht="15">
      <c r="A101" s="177" t="s">
        <v>177</v>
      </c>
      <c r="B101" s="188">
        <f>'Open Int.'!E101</f>
        <v>47500</v>
      </c>
      <c r="C101" s="189">
        <f>'Open Int.'!F101</f>
        <v>18500</v>
      </c>
      <c r="D101" s="190">
        <f>'Open Int.'!H101</f>
        <v>3000</v>
      </c>
      <c r="E101" s="329">
        <f>'Open Int.'!I101</f>
        <v>2000</v>
      </c>
      <c r="F101" s="191">
        <f>IF('Open Int.'!E101=0,0,'Open Int.'!H101/'Open Int.'!E101)</f>
        <v>0.06315789473684211</v>
      </c>
      <c r="G101" s="155">
        <v>0.034482758620689655</v>
      </c>
      <c r="H101" s="170">
        <f t="shared" si="2"/>
        <v>0.8315789473684211</v>
      </c>
      <c r="I101" s="185">
        <f>IF(Volume!D101=0,0,Volume!F101/Volume!D101)</f>
        <v>0.08771929824561403</v>
      </c>
      <c r="J101" s="176">
        <v>0.02564102564102564</v>
      </c>
      <c r="K101" s="170">
        <f t="shared" si="3"/>
        <v>2.4210526315789473</v>
      </c>
      <c r="L101" s="60"/>
      <c r="M101" s="6"/>
      <c r="N101" s="59"/>
      <c r="O101" s="3"/>
      <c r="P101" s="3"/>
      <c r="Q101" s="3"/>
      <c r="R101" s="3"/>
      <c r="S101" s="3"/>
      <c r="T101" s="3"/>
      <c r="U101" s="61"/>
      <c r="V101" s="3"/>
      <c r="W101" s="3"/>
      <c r="X101" s="3"/>
      <c r="Y101" s="3"/>
      <c r="Z101" s="3"/>
      <c r="AA101" s="2"/>
    </row>
    <row r="102" spans="1:27" s="7" customFormat="1" ht="15">
      <c r="A102" s="177" t="s">
        <v>168</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132</v>
      </c>
      <c r="B103" s="188">
        <f>'Open Int.'!E103</f>
        <v>3200</v>
      </c>
      <c r="C103" s="189">
        <f>'Open Int.'!F103</f>
        <v>1200</v>
      </c>
      <c r="D103" s="190">
        <f>'Open Int.'!H103</f>
        <v>400</v>
      </c>
      <c r="E103" s="329">
        <f>'Open Int.'!I103</f>
        <v>0</v>
      </c>
      <c r="F103" s="191">
        <f>IF('Open Int.'!E103=0,0,'Open Int.'!H103/'Open Int.'!E103)</f>
        <v>0.125</v>
      </c>
      <c r="G103" s="155">
        <v>0.2</v>
      </c>
      <c r="H103" s="170">
        <f t="shared" si="2"/>
        <v>-0.37500000000000006</v>
      </c>
      <c r="I103" s="185">
        <f>IF(Volume!D103=0,0,Volume!F103/Volume!D103)</f>
        <v>0</v>
      </c>
      <c r="J103" s="176">
        <v>0.2</v>
      </c>
      <c r="K103" s="170">
        <f t="shared" si="3"/>
        <v>-1</v>
      </c>
      <c r="L103" s="60"/>
      <c r="M103" s="6"/>
      <c r="N103" s="59"/>
      <c r="O103" s="3"/>
      <c r="P103" s="3"/>
      <c r="Q103" s="3"/>
      <c r="R103" s="3"/>
      <c r="S103" s="3"/>
      <c r="T103" s="3"/>
      <c r="U103" s="61"/>
      <c r="V103" s="3"/>
      <c r="W103" s="3"/>
      <c r="X103" s="3"/>
      <c r="Y103" s="3"/>
      <c r="Z103" s="3"/>
      <c r="AA103" s="2"/>
    </row>
    <row r="104" spans="1:27" s="7" customFormat="1" ht="15">
      <c r="A104" s="177" t="s">
        <v>144</v>
      </c>
      <c r="B104" s="188">
        <f>'Open Int.'!E104</f>
        <v>0</v>
      </c>
      <c r="C104" s="189">
        <f>'Open Int.'!F104</f>
        <v>0</v>
      </c>
      <c r="D104" s="190">
        <f>'Open Int.'!H104</f>
        <v>0</v>
      </c>
      <c r="E104" s="329">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291</v>
      </c>
      <c r="B105" s="188">
        <f>'Open Int.'!E105</f>
        <v>300</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133</v>
      </c>
      <c r="B106" s="188">
        <f>'Open Int.'!E106</f>
        <v>3068750</v>
      </c>
      <c r="C106" s="189">
        <f>'Open Int.'!F106</f>
        <v>1193750</v>
      </c>
      <c r="D106" s="190">
        <f>'Open Int.'!H106</f>
        <v>237500</v>
      </c>
      <c r="E106" s="329">
        <f>'Open Int.'!I106</f>
        <v>200000</v>
      </c>
      <c r="F106" s="191">
        <f>IF('Open Int.'!E106=0,0,'Open Int.'!H106/'Open Int.'!E106)</f>
        <v>0.07739307535641547</v>
      </c>
      <c r="G106" s="155">
        <v>0.02</v>
      </c>
      <c r="H106" s="170">
        <f t="shared" si="2"/>
        <v>2.869653767820773</v>
      </c>
      <c r="I106" s="185">
        <f>IF(Volume!D106=0,0,Volume!F106/Volume!D106)</f>
        <v>0.08839779005524862</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169</v>
      </c>
      <c r="B107" s="188">
        <f>'Open Int.'!E107</f>
        <v>16000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292</v>
      </c>
      <c r="B108" s="188">
        <f>'Open Int.'!E108</f>
        <v>1100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424</v>
      </c>
      <c r="B109" s="188">
        <f>'Open Int.'!E109</f>
        <v>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293</v>
      </c>
      <c r="B110" s="188">
        <f>'Open Int.'!E110</f>
        <v>1650</v>
      </c>
      <c r="C110" s="189">
        <f>'Open Int.'!F110</f>
        <v>1100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178</v>
      </c>
      <c r="B111" s="188">
        <f>'Open Int.'!E111</f>
        <v>15000</v>
      </c>
      <c r="C111" s="189">
        <f>'Open Int.'!F111</f>
        <v>7500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9" s="58" customFormat="1" ht="15">
      <c r="A112" s="177" t="s">
        <v>145</v>
      </c>
      <c r="B112" s="188">
        <f>'Open Int.'!E112</f>
        <v>39100</v>
      </c>
      <c r="C112" s="189">
        <f>'Open Int.'!F112</f>
        <v>32300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7" s="7" customFormat="1" ht="15">
      <c r="A113" s="177" t="s">
        <v>272</v>
      </c>
      <c r="B113" s="188">
        <f>'Open Int.'!E113</f>
        <v>89250</v>
      </c>
      <c r="C113" s="189">
        <f>'Open Int.'!F113</f>
        <v>68000</v>
      </c>
      <c r="D113" s="190">
        <f>'Open Int.'!H113</f>
        <v>11900</v>
      </c>
      <c r="E113" s="329">
        <f>'Open Int.'!I113</f>
        <v>7650</v>
      </c>
      <c r="F113" s="191">
        <f>IF('Open Int.'!E113=0,0,'Open Int.'!H113/'Open Int.'!E113)</f>
        <v>0.13333333333333333</v>
      </c>
      <c r="G113" s="155">
        <v>0.2</v>
      </c>
      <c r="H113" s="170">
        <f t="shared" si="2"/>
        <v>-0.33333333333333337</v>
      </c>
      <c r="I113" s="185">
        <f>IF(Volume!D113=0,0,Volume!F113/Volume!D113)</f>
        <v>0.07589285714285714</v>
      </c>
      <c r="J113" s="176">
        <v>0.2631578947368421</v>
      </c>
      <c r="K113" s="170">
        <f t="shared" si="3"/>
        <v>-0.7116071428571428</v>
      </c>
      <c r="L113" s="60"/>
      <c r="M113" s="6"/>
      <c r="N113" s="59"/>
      <c r="O113" s="3"/>
      <c r="P113" s="3"/>
      <c r="Q113" s="3"/>
      <c r="R113" s="3"/>
      <c r="S113" s="3"/>
      <c r="T113" s="3"/>
      <c r="U113" s="61"/>
      <c r="V113" s="3"/>
      <c r="W113" s="3"/>
      <c r="X113" s="3"/>
      <c r="Y113" s="3"/>
      <c r="Z113" s="3"/>
      <c r="AA113" s="2"/>
    </row>
    <row r="114" spans="1:27" s="7" customFormat="1" ht="15">
      <c r="A114" s="177" t="s">
        <v>210</v>
      </c>
      <c r="B114" s="188">
        <f>'Open Int.'!E114</f>
        <v>9200</v>
      </c>
      <c r="C114" s="189">
        <f>'Open Int.'!F114</f>
        <v>800</v>
      </c>
      <c r="D114" s="190">
        <f>'Open Int.'!H114</f>
        <v>7800</v>
      </c>
      <c r="E114" s="329">
        <f>'Open Int.'!I114</f>
        <v>1600</v>
      </c>
      <c r="F114" s="191">
        <f>IF('Open Int.'!E114=0,0,'Open Int.'!H114/'Open Int.'!E114)</f>
        <v>0.8478260869565217</v>
      </c>
      <c r="G114" s="155">
        <v>0.7380952380952381</v>
      </c>
      <c r="H114" s="170">
        <f t="shared" si="2"/>
        <v>0.14866760168302937</v>
      </c>
      <c r="I114" s="185">
        <f>IF(Volume!D114=0,0,Volume!F114/Volume!D114)</f>
        <v>1.5</v>
      </c>
      <c r="J114" s="176">
        <v>0.6956521739130435</v>
      </c>
      <c r="K114" s="170">
        <f t="shared" si="3"/>
        <v>1.15625</v>
      </c>
      <c r="L114" s="60"/>
      <c r="M114" s="6"/>
      <c r="N114" s="59"/>
      <c r="O114" s="3"/>
      <c r="P114" s="3"/>
      <c r="Q114" s="3"/>
      <c r="R114" s="3"/>
      <c r="S114" s="3"/>
      <c r="T114" s="3"/>
      <c r="U114" s="61"/>
      <c r="V114" s="3"/>
      <c r="W114" s="3"/>
      <c r="X114" s="3"/>
      <c r="Y114" s="3"/>
      <c r="Z114" s="3"/>
      <c r="AA114" s="2"/>
    </row>
    <row r="115" spans="1:27" s="7" customFormat="1" ht="15">
      <c r="A115" s="177" t="s">
        <v>294</v>
      </c>
      <c r="B115" s="188">
        <f>'Open Int.'!E115</f>
        <v>8050</v>
      </c>
      <c r="C115" s="189">
        <f>'Open Int.'!F115</f>
        <v>7000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row>
    <row r="116" spans="1:27" s="7" customFormat="1" ht="15">
      <c r="A116" s="177" t="s">
        <v>7</v>
      </c>
      <c r="B116" s="188">
        <f>'Open Int.'!E116</f>
        <v>29640</v>
      </c>
      <c r="C116" s="189">
        <f>'Open Int.'!F116</f>
        <v>10920</v>
      </c>
      <c r="D116" s="190">
        <f>'Open Int.'!H116</f>
        <v>2496</v>
      </c>
      <c r="E116" s="329">
        <f>'Open Int.'!I116</f>
        <v>624</v>
      </c>
      <c r="F116" s="191">
        <f>IF('Open Int.'!E116=0,0,'Open Int.'!H116/'Open Int.'!E116)</f>
        <v>0.08421052631578947</v>
      </c>
      <c r="G116" s="155">
        <v>0.1</v>
      </c>
      <c r="H116" s="170">
        <f t="shared" si="2"/>
        <v>-0.15789473684210534</v>
      </c>
      <c r="I116" s="185">
        <f>IF(Volume!D116=0,0,Volume!F116/Volume!D116)</f>
        <v>0.037037037037037035</v>
      </c>
      <c r="J116" s="176">
        <v>0.13043478260869565</v>
      </c>
      <c r="K116" s="170">
        <f t="shared" si="3"/>
        <v>-0.7160493827160493</v>
      </c>
      <c r="L116" s="60"/>
      <c r="M116" s="6"/>
      <c r="N116" s="59"/>
      <c r="O116" s="3"/>
      <c r="P116" s="3"/>
      <c r="Q116" s="3"/>
      <c r="R116" s="3"/>
      <c r="S116" s="3"/>
      <c r="T116" s="3"/>
      <c r="U116" s="61"/>
      <c r="V116" s="3"/>
      <c r="W116" s="3"/>
      <c r="X116" s="3"/>
      <c r="Y116" s="3"/>
      <c r="Z116" s="3"/>
      <c r="AA116" s="2"/>
    </row>
    <row r="117" spans="1:27" s="7" customFormat="1" ht="15">
      <c r="A117" s="177" t="s">
        <v>170</v>
      </c>
      <c r="B117" s="188">
        <f>'Open Int.'!E117</f>
        <v>4200</v>
      </c>
      <c r="C117" s="189">
        <f>'Open Int.'!F117</f>
        <v>0</v>
      </c>
      <c r="D117" s="190">
        <f>'Open Int.'!H117</f>
        <v>0</v>
      </c>
      <c r="E117" s="329">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row>
    <row r="118" spans="1:29" s="58" customFormat="1" ht="15">
      <c r="A118" s="177" t="s">
        <v>223</v>
      </c>
      <c r="B118" s="188">
        <f>'Open Int.'!E118</f>
        <v>6400</v>
      </c>
      <c r="C118" s="189">
        <f>'Open Int.'!F118</f>
        <v>3200</v>
      </c>
      <c r="D118" s="190">
        <f>'Open Int.'!H118</f>
        <v>400</v>
      </c>
      <c r="E118" s="329">
        <f>'Open Int.'!I118</f>
        <v>0</v>
      </c>
      <c r="F118" s="191">
        <f>IF('Open Int.'!E118=0,0,'Open Int.'!H118/'Open Int.'!E118)</f>
        <v>0.0625</v>
      </c>
      <c r="G118" s="155">
        <v>0.125</v>
      </c>
      <c r="H118" s="170">
        <f t="shared" si="2"/>
        <v>-0.5</v>
      </c>
      <c r="I118" s="185">
        <f>IF(Volume!D118=0,0,Volume!F118/Volume!D118)</f>
        <v>0</v>
      </c>
      <c r="J118" s="176">
        <v>0.5</v>
      </c>
      <c r="K118" s="170">
        <f t="shared" si="3"/>
        <v>-1</v>
      </c>
      <c r="L118" s="60"/>
      <c r="M118" s="6"/>
      <c r="N118" s="59"/>
      <c r="O118" s="3"/>
      <c r="P118" s="3"/>
      <c r="Q118" s="3"/>
      <c r="R118" s="3"/>
      <c r="S118" s="3"/>
      <c r="T118" s="3"/>
      <c r="U118" s="61"/>
      <c r="V118" s="3"/>
      <c r="W118" s="3"/>
      <c r="X118" s="3"/>
      <c r="Y118" s="3"/>
      <c r="Z118" s="3"/>
      <c r="AA118" s="2"/>
      <c r="AB118" s="78"/>
      <c r="AC118" s="77"/>
    </row>
    <row r="119" spans="1:27" s="7" customFormat="1" ht="15">
      <c r="A119" s="177" t="s">
        <v>207</v>
      </c>
      <c r="B119" s="188">
        <f>'Open Int.'!E119</f>
        <v>3750</v>
      </c>
      <c r="C119" s="189">
        <f>'Open Int.'!F119</f>
        <v>2500</v>
      </c>
      <c r="D119" s="190">
        <f>'Open Int.'!H119</f>
        <v>0</v>
      </c>
      <c r="E119" s="329">
        <f>'Open Int.'!I119</f>
        <v>0</v>
      </c>
      <c r="F119" s="191">
        <f>IF('Open Int.'!E119=0,0,'Open Int.'!H119/'Open Int.'!E119)</f>
        <v>0</v>
      </c>
      <c r="G119" s="155">
        <v>0</v>
      </c>
      <c r="H119" s="170">
        <f t="shared" si="2"/>
        <v>0</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row>
    <row r="120" spans="1:27" s="7" customFormat="1" ht="15">
      <c r="A120" s="177" t="s">
        <v>295</v>
      </c>
      <c r="B120" s="188">
        <f>'Open Int.'!E120</f>
        <v>1250</v>
      </c>
      <c r="C120" s="189">
        <f>'Open Int.'!F120</f>
        <v>1250</v>
      </c>
      <c r="D120" s="190">
        <f>'Open Int.'!H120</f>
        <v>0</v>
      </c>
      <c r="E120" s="329">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425</v>
      </c>
      <c r="B121" s="188">
        <f>'Open Int.'!E121</f>
        <v>2750</v>
      </c>
      <c r="C121" s="189">
        <f>'Open Int.'!F121</f>
        <v>1650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277</v>
      </c>
      <c r="B122" s="188">
        <f>'Open Int.'!E122</f>
        <v>0</v>
      </c>
      <c r="C122" s="189">
        <f>'Open Int.'!F122</f>
        <v>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9" s="58" customFormat="1" ht="15">
      <c r="A123" s="177" t="s">
        <v>146</v>
      </c>
      <c r="B123" s="188">
        <f>'Open Int.'!E123</f>
        <v>186900</v>
      </c>
      <c r="C123" s="189">
        <f>'Open Int.'!F123</f>
        <v>106800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c r="AB123" s="78"/>
      <c r="AC123" s="77"/>
    </row>
    <row r="124" spans="1:29" s="58" customFormat="1" ht="15">
      <c r="A124" s="177" t="s">
        <v>8</v>
      </c>
      <c r="B124" s="188">
        <f>'Open Int.'!E124</f>
        <v>1374400</v>
      </c>
      <c r="C124" s="189">
        <f>'Open Int.'!F124</f>
        <v>1056000</v>
      </c>
      <c r="D124" s="190">
        <f>'Open Int.'!H124</f>
        <v>193600</v>
      </c>
      <c r="E124" s="329">
        <f>'Open Int.'!I124</f>
        <v>176000</v>
      </c>
      <c r="F124" s="191">
        <f>IF('Open Int.'!E124=0,0,'Open Int.'!H124/'Open Int.'!E124)</f>
        <v>0.1408614668218859</v>
      </c>
      <c r="G124" s="155">
        <v>0.05527638190954774</v>
      </c>
      <c r="H124" s="170">
        <f t="shared" si="2"/>
        <v>1.548311990686845</v>
      </c>
      <c r="I124" s="185">
        <f>IF(Volume!D124=0,0,Volume!F124/Volume!D124)</f>
        <v>0.09872773536895674</v>
      </c>
      <c r="J124" s="176">
        <v>0.10666666666666667</v>
      </c>
      <c r="K124" s="170">
        <f t="shared" si="3"/>
        <v>-0.07442748091603064</v>
      </c>
      <c r="L124" s="60"/>
      <c r="M124" s="6"/>
      <c r="N124" s="59"/>
      <c r="O124" s="3"/>
      <c r="P124" s="3"/>
      <c r="Q124" s="3"/>
      <c r="R124" s="3"/>
      <c r="S124" s="3"/>
      <c r="T124" s="3"/>
      <c r="U124" s="61"/>
      <c r="V124" s="3"/>
      <c r="W124" s="3"/>
      <c r="X124" s="3"/>
      <c r="Y124" s="3"/>
      <c r="Z124" s="3"/>
      <c r="AA124" s="2"/>
      <c r="AB124" s="78"/>
      <c r="AC124" s="77"/>
    </row>
    <row r="125" spans="1:27" s="7" customFormat="1" ht="15">
      <c r="A125" s="177" t="s">
        <v>296</v>
      </c>
      <c r="B125" s="188">
        <f>'Open Int.'!E125</f>
        <v>45000</v>
      </c>
      <c r="C125" s="189">
        <f>'Open Int.'!F125</f>
        <v>11000</v>
      </c>
      <c r="D125" s="190">
        <f>'Open Int.'!H125</f>
        <v>0</v>
      </c>
      <c r="E125" s="329">
        <f>'Open Int.'!I125</f>
        <v>0</v>
      </c>
      <c r="F125" s="191">
        <f>IF('Open Int.'!E125=0,0,'Open Int.'!H125/'Open Int.'!E125)</f>
        <v>0</v>
      </c>
      <c r="G125" s="155">
        <v>0</v>
      </c>
      <c r="H125" s="170">
        <f t="shared" si="2"/>
        <v>0</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7" s="7" customFormat="1" ht="15">
      <c r="A126" s="177" t="s">
        <v>179</v>
      </c>
      <c r="B126" s="188">
        <f>'Open Int.'!E126</f>
        <v>1750000</v>
      </c>
      <c r="C126" s="189">
        <f>'Open Int.'!F126</f>
        <v>1120000</v>
      </c>
      <c r="D126" s="190">
        <f>'Open Int.'!H126</f>
        <v>252000</v>
      </c>
      <c r="E126" s="329">
        <f>'Open Int.'!I126</f>
        <v>252000</v>
      </c>
      <c r="F126" s="191">
        <f>IF('Open Int.'!E126=0,0,'Open Int.'!H126/'Open Int.'!E126)</f>
        <v>0.144</v>
      </c>
      <c r="G126" s="155">
        <v>0</v>
      </c>
      <c r="H126" s="170">
        <f t="shared" si="2"/>
        <v>0</v>
      </c>
      <c r="I126" s="185">
        <f>IF(Volume!D126=0,0,Volume!F126/Volume!D126)</f>
        <v>0.1937984496124031</v>
      </c>
      <c r="J126" s="176">
        <v>0</v>
      </c>
      <c r="K126" s="170">
        <f t="shared" si="3"/>
        <v>0</v>
      </c>
      <c r="L126" s="60"/>
      <c r="M126" s="6"/>
      <c r="N126" s="59"/>
      <c r="O126" s="3"/>
      <c r="P126" s="3"/>
      <c r="Q126" s="3"/>
      <c r="R126" s="3"/>
      <c r="S126" s="3"/>
      <c r="T126" s="3"/>
      <c r="U126" s="61"/>
      <c r="V126" s="3"/>
      <c r="W126" s="3"/>
      <c r="X126" s="3"/>
      <c r="Y126" s="3"/>
      <c r="Z126" s="3"/>
      <c r="AA126" s="2"/>
    </row>
    <row r="127" spans="1:27" s="7" customFormat="1" ht="15">
      <c r="A127" s="177" t="s">
        <v>202</v>
      </c>
      <c r="B127" s="188">
        <f>'Open Int.'!E127</f>
        <v>35650</v>
      </c>
      <c r="C127" s="189">
        <f>'Open Int.'!F127</f>
        <v>13800</v>
      </c>
      <c r="D127" s="190">
        <f>'Open Int.'!H127</f>
        <v>5750</v>
      </c>
      <c r="E127" s="329">
        <f>'Open Int.'!I127</f>
        <v>3450</v>
      </c>
      <c r="F127" s="191">
        <f>IF('Open Int.'!E127=0,0,'Open Int.'!H127/'Open Int.'!E127)</f>
        <v>0.16129032258064516</v>
      </c>
      <c r="G127" s="155">
        <v>0.10526315789473684</v>
      </c>
      <c r="H127" s="170">
        <f t="shared" si="2"/>
        <v>0.5322580645161291</v>
      </c>
      <c r="I127" s="185">
        <f>IF(Volume!D127=0,0,Volume!F127/Volume!D127)</f>
        <v>0.13636363636363635</v>
      </c>
      <c r="J127" s="176">
        <v>0.07407407407407407</v>
      </c>
      <c r="K127" s="170">
        <f t="shared" si="3"/>
        <v>0.8409090909090908</v>
      </c>
      <c r="L127" s="60"/>
      <c r="M127" s="6"/>
      <c r="N127" s="59"/>
      <c r="O127" s="3"/>
      <c r="P127" s="3"/>
      <c r="Q127" s="3"/>
      <c r="R127" s="3"/>
      <c r="S127" s="3"/>
      <c r="T127" s="3"/>
      <c r="U127" s="61"/>
      <c r="V127" s="3"/>
      <c r="W127" s="3"/>
      <c r="X127" s="3"/>
      <c r="Y127" s="3"/>
      <c r="Z127" s="3"/>
      <c r="AA127" s="2"/>
    </row>
    <row r="128" spans="1:29" s="58" customFormat="1" ht="15">
      <c r="A128" s="177" t="s">
        <v>171</v>
      </c>
      <c r="B128" s="188">
        <f>'Open Int.'!E128</f>
        <v>9900</v>
      </c>
      <c r="C128" s="189">
        <f>'Open Int.'!F128</f>
        <v>4400</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c r="AB128" s="78"/>
      <c r="AC128" s="77"/>
    </row>
    <row r="129" spans="1:29" s="58" customFormat="1" ht="15">
      <c r="A129" s="177" t="s">
        <v>147</v>
      </c>
      <c r="B129" s="188">
        <f>'Open Int.'!E129</f>
        <v>23600</v>
      </c>
      <c r="C129" s="189">
        <f>'Open Int.'!F129</f>
        <v>23600</v>
      </c>
      <c r="D129" s="190">
        <f>'Open Int.'!H129</f>
        <v>0</v>
      </c>
      <c r="E129" s="329">
        <f>'Open Int.'!I129</f>
        <v>0</v>
      </c>
      <c r="F129" s="191">
        <f>IF('Open Int.'!E129=0,0,'Open Int.'!H129/'Open Int.'!E129)</f>
        <v>0</v>
      </c>
      <c r="G129" s="155">
        <v>0</v>
      </c>
      <c r="H129" s="170">
        <f t="shared" si="2"/>
        <v>0</v>
      </c>
      <c r="I129" s="185">
        <f>IF(Volume!D129=0,0,Volume!F129/Volume!D129)</f>
        <v>0</v>
      </c>
      <c r="J129" s="176">
        <v>0</v>
      </c>
      <c r="K129" s="170">
        <f t="shared" si="3"/>
        <v>0</v>
      </c>
      <c r="L129" s="60"/>
      <c r="M129" s="6"/>
      <c r="N129" s="59"/>
      <c r="O129" s="3"/>
      <c r="P129" s="3"/>
      <c r="Q129" s="3"/>
      <c r="R129" s="3"/>
      <c r="S129" s="3"/>
      <c r="T129" s="3"/>
      <c r="U129" s="61"/>
      <c r="V129" s="3"/>
      <c r="W129" s="3"/>
      <c r="X129" s="3"/>
      <c r="Y129" s="3"/>
      <c r="Z129" s="3"/>
      <c r="AA129" s="2"/>
      <c r="AB129" s="78"/>
      <c r="AC129" s="77"/>
    </row>
    <row r="130" spans="1:29" s="58" customFormat="1" ht="15">
      <c r="A130" s="177" t="s">
        <v>148</v>
      </c>
      <c r="B130" s="188">
        <f>'Open Int.'!E130</f>
        <v>0</v>
      </c>
      <c r="C130" s="189">
        <f>'Open Int.'!F130</f>
        <v>0</v>
      </c>
      <c r="D130" s="190">
        <f>'Open Int.'!H130</f>
        <v>0</v>
      </c>
      <c r="E130" s="329">
        <f>'Open Int.'!I130</f>
        <v>0</v>
      </c>
      <c r="F130" s="191">
        <f>IF('Open Int.'!E130=0,0,'Open Int.'!H130/'Open Int.'!E130)</f>
        <v>0</v>
      </c>
      <c r="G130" s="155">
        <v>0</v>
      </c>
      <c r="H130" s="170">
        <f t="shared" si="2"/>
        <v>0</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122</v>
      </c>
      <c r="B131" s="188">
        <f>'Open Int.'!E131</f>
        <v>927875</v>
      </c>
      <c r="C131" s="189">
        <f>'Open Int.'!F131</f>
        <v>240500</v>
      </c>
      <c r="D131" s="190">
        <f>'Open Int.'!H131</f>
        <v>76375</v>
      </c>
      <c r="E131" s="329">
        <f>'Open Int.'!I131</f>
        <v>6500</v>
      </c>
      <c r="F131" s="191">
        <f>IF('Open Int.'!E131=0,0,'Open Int.'!H131/'Open Int.'!E131)</f>
        <v>0.08231173380035026</v>
      </c>
      <c r="G131" s="155">
        <v>0.1016548463356974</v>
      </c>
      <c r="H131" s="170">
        <f t="shared" si="2"/>
        <v>-0.19028224656864742</v>
      </c>
      <c r="I131" s="185">
        <f>IF(Volume!D131=0,0,Volume!F131/Volume!D131)</f>
        <v>0.05813953488372093</v>
      </c>
      <c r="J131" s="176">
        <v>0.14814814814814814</v>
      </c>
      <c r="K131" s="170">
        <f t="shared" si="3"/>
        <v>-0.6075581395348838</v>
      </c>
      <c r="L131" s="60"/>
      <c r="M131" s="6"/>
      <c r="N131" s="59"/>
      <c r="O131" s="3"/>
      <c r="P131" s="3"/>
      <c r="Q131" s="3"/>
      <c r="R131" s="3"/>
      <c r="S131" s="3"/>
      <c r="T131" s="3"/>
      <c r="U131" s="61"/>
      <c r="V131" s="3"/>
      <c r="W131" s="3"/>
      <c r="X131" s="3"/>
      <c r="Y131" s="3"/>
      <c r="Z131" s="3"/>
      <c r="AA131" s="2"/>
      <c r="AB131" s="78"/>
      <c r="AC131" s="77"/>
    </row>
    <row r="132" spans="1:29" s="58" customFormat="1" ht="15">
      <c r="A132" s="177" t="s">
        <v>36</v>
      </c>
      <c r="B132" s="188">
        <f>'Open Int.'!E132</f>
        <v>28350</v>
      </c>
      <c r="C132" s="189">
        <f>'Open Int.'!F132</f>
        <v>16200</v>
      </c>
      <c r="D132" s="190">
        <f>'Open Int.'!H132</f>
        <v>1800</v>
      </c>
      <c r="E132" s="329">
        <f>'Open Int.'!I132</f>
        <v>1350</v>
      </c>
      <c r="F132" s="191">
        <f>IF('Open Int.'!E132=0,0,'Open Int.'!H132/'Open Int.'!E132)</f>
        <v>0.06349206349206349</v>
      </c>
      <c r="G132" s="155">
        <v>0.037037037037037035</v>
      </c>
      <c r="H132" s="170">
        <f t="shared" si="2"/>
        <v>0.7142857142857143</v>
      </c>
      <c r="I132" s="185">
        <f>IF(Volume!D132=0,0,Volume!F132/Volume!D132)</f>
        <v>0.06930693069306931</v>
      </c>
      <c r="J132" s="176">
        <v>0.05714285714285714</v>
      </c>
      <c r="K132" s="170">
        <f t="shared" si="3"/>
        <v>0.212871287128713</v>
      </c>
      <c r="L132" s="60"/>
      <c r="M132" s="6"/>
      <c r="N132" s="59"/>
      <c r="O132" s="3"/>
      <c r="P132" s="3"/>
      <c r="Q132" s="3"/>
      <c r="R132" s="3"/>
      <c r="S132" s="3"/>
      <c r="T132" s="3"/>
      <c r="U132" s="61"/>
      <c r="V132" s="3"/>
      <c r="W132" s="3"/>
      <c r="X132" s="3"/>
      <c r="Y132" s="3"/>
      <c r="Z132" s="3"/>
      <c r="AA132" s="2"/>
      <c r="AB132" s="78"/>
      <c r="AC132" s="77"/>
    </row>
    <row r="133" spans="1:29" s="58" customFormat="1" ht="15">
      <c r="A133" s="177" t="s">
        <v>172</v>
      </c>
      <c r="B133" s="188">
        <f>'Open Int.'!E133</f>
        <v>26250</v>
      </c>
      <c r="C133" s="189">
        <f>'Open Int.'!F133</f>
        <v>9450</v>
      </c>
      <c r="D133" s="190">
        <f>'Open Int.'!H133</f>
        <v>0</v>
      </c>
      <c r="E133" s="329">
        <f>'Open Int.'!I133</f>
        <v>0</v>
      </c>
      <c r="F133" s="191">
        <f>IF('Open Int.'!E133=0,0,'Open Int.'!H133/'Open Int.'!E133)</f>
        <v>0</v>
      </c>
      <c r="G133" s="155">
        <v>0</v>
      </c>
      <c r="H133" s="170">
        <f t="shared" si="2"/>
        <v>0</v>
      </c>
      <c r="I133" s="185">
        <f>IF(Volume!D133=0,0,Volume!F133/Volume!D133)</f>
        <v>0</v>
      </c>
      <c r="J133" s="176">
        <v>0</v>
      </c>
      <c r="K133" s="170">
        <f t="shared" si="3"/>
        <v>0</v>
      </c>
      <c r="L133" s="60"/>
      <c r="M133" s="6"/>
      <c r="N133" s="59"/>
      <c r="O133" s="3"/>
      <c r="P133" s="3"/>
      <c r="Q133" s="3"/>
      <c r="R133" s="3"/>
      <c r="S133" s="3"/>
      <c r="T133" s="3"/>
      <c r="U133" s="61"/>
      <c r="V133" s="3"/>
      <c r="W133" s="3"/>
      <c r="X133" s="3"/>
      <c r="Y133" s="3"/>
      <c r="Z133" s="3"/>
      <c r="AA133" s="2"/>
      <c r="AB133" s="78"/>
      <c r="AC133" s="77"/>
    </row>
    <row r="134" spans="1:29" s="58" customFormat="1" ht="15">
      <c r="A134" s="177" t="s">
        <v>80</v>
      </c>
      <c r="B134" s="188">
        <f>'Open Int.'!E134</f>
        <v>1200</v>
      </c>
      <c r="C134" s="189">
        <f>'Open Int.'!F134</f>
        <v>0</v>
      </c>
      <c r="D134" s="190">
        <f>'Open Int.'!H134</f>
        <v>0</v>
      </c>
      <c r="E134" s="329">
        <f>'Open Int.'!I134</f>
        <v>0</v>
      </c>
      <c r="F134" s="191">
        <f>IF('Open Int.'!E134=0,0,'Open Int.'!H134/'Open Int.'!E134)</f>
        <v>0</v>
      </c>
      <c r="G134" s="155">
        <v>0</v>
      </c>
      <c r="H134" s="170">
        <f t="shared" si="2"/>
        <v>0</v>
      </c>
      <c r="I134" s="185">
        <f>IF(Volume!D134=0,0,Volume!F134/Volume!D134)</f>
        <v>0</v>
      </c>
      <c r="J134" s="176">
        <v>0</v>
      </c>
      <c r="K134" s="170">
        <f t="shared" si="3"/>
        <v>0</v>
      </c>
      <c r="L134" s="60"/>
      <c r="M134" s="6"/>
      <c r="N134" s="59"/>
      <c r="O134" s="3"/>
      <c r="P134" s="3"/>
      <c r="Q134" s="3"/>
      <c r="R134" s="3"/>
      <c r="S134" s="3"/>
      <c r="T134" s="3"/>
      <c r="U134" s="61"/>
      <c r="V134" s="3"/>
      <c r="W134" s="3"/>
      <c r="X134" s="3"/>
      <c r="Y134" s="3"/>
      <c r="Z134" s="3"/>
      <c r="AA134" s="2"/>
      <c r="AB134" s="78"/>
      <c r="AC134" s="77"/>
    </row>
    <row r="135" spans="1:29" s="58" customFormat="1" ht="15">
      <c r="A135" s="177" t="s">
        <v>426</v>
      </c>
      <c r="B135" s="188">
        <f>'Open Int.'!E135</f>
        <v>0</v>
      </c>
      <c r="C135" s="189">
        <f>'Open Int.'!F135</f>
        <v>0</v>
      </c>
      <c r="D135" s="190">
        <f>'Open Int.'!H135</f>
        <v>0</v>
      </c>
      <c r="E135" s="329">
        <f>'Open Int.'!I135</f>
        <v>0</v>
      </c>
      <c r="F135" s="191">
        <f>IF('Open Int.'!E135=0,0,'Open Int.'!H135/'Open Int.'!E135)</f>
        <v>0</v>
      </c>
      <c r="G135" s="155">
        <v>0</v>
      </c>
      <c r="H135" s="170">
        <f aca="true" t="shared" si="4" ref="H135:H194">IF(G135=0,0,(F135-G135)/G135)</f>
        <v>0</v>
      </c>
      <c r="I135" s="185">
        <f>IF(Volume!D135=0,0,Volume!F135/Volume!D135)</f>
        <v>0</v>
      </c>
      <c r="J135" s="176">
        <v>0</v>
      </c>
      <c r="K135" s="170">
        <f aca="true" t="shared" si="5" ref="K135:K194">IF(J135=0,0,(I135-J135)/J135)</f>
        <v>0</v>
      </c>
      <c r="L135" s="60"/>
      <c r="M135" s="6"/>
      <c r="N135" s="59"/>
      <c r="O135" s="3"/>
      <c r="P135" s="3"/>
      <c r="Q135" s="3"/>
      <c r="R135" s="3"/>
      <c r="S135" s="3"/>
      <c r="T135" s="3"/>
      <c r="U135" s="61"/>
      <c r="V135" s="3"/>
      <c r="W135" s="3"/>
      <c r="X135" s="3"/>
      <c r="Y135" s="3"/>
      <c r="Z135" s="3"/>
      <c r="AA135" s="2"/>
      <c r="AB135" s="78"/>
      <c r="AC135" s="77"/>
    </row>
    <row r="136" spans="1:29" s="58" customFormat="1" ht="15">
      <c r="A136" s="177" t="s">
        <v>274</v>
      </c>
      <c r="B136" s="188">
        <f>'Open Int.'!E136</f>
        <v>21700</v>
      </c>
      <c r="C136" s="189">
        <f>'Open Int.'!F136</f>
        <v>21700</v>
      </c>
      <c r="D136" s="190">
        <f>'Open Int.'!H136</f>
        <v>0</v>
      </c>
      <c r="E136" s="329">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c r="AB136" s="78"/>
      <c r="AC136" s="77"/>
    </row>
    <row r="137" spans="1:29" s="58" customFormat="1" ht="15">
      <c r="A137" s="177" t="s">
        <v>427</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224</v>
      </c>
      <c r="B138" s="188">
        <f>'Open Int.'!E138</f>
        <v>650</v>
      </c>
      <c r="C138" s="189">
        <f>'Open Int.'!F138</f>
        <v>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428</v>
      </c>
      <c r="B139" s="188">
        <f>'Open Int.'!E139</f>
        <v>550</v>
      </c>
      <c r="C139" s="189">
        <f>'Open Int.'!F139</f>
        <v>550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429</v>
      </c>
      <c r="B140" s="188">
        <f>'Open Int.'!E140</f>
        <v>3586000</v>
      </c>
      <c r="C140" s="189">
        <f>'Open Int.'!F140</f>
        <v>2107600</v>
      </c>
      <c r="D140" s="190">
        <f>'Open Int.'!H140</f>
        <v>506000</v>
      </c>
      <c r="E140" s="329">
        <f>'Open Int.'!I140</f>
        <v>470800</v>
      </c>
      <c r="F140" s="191">
        <f>IF('Open Int.'!E140=0,0,'Open Int.'!H140/'Open Int.'!E140)</f>
        <v>0.1411042944785276</v>
      </c>
      <c r="G140" s="155">
        <v>0.023809523809523808</v>
      </c>
      <c r="H140" s="170">
        <f t="shared" si="4"/>
        <v>4.926380368098159</v>
      </c>
      <c r="I140" s="185">
        <f>IF(Volume!D140=0,0,Volume!F140/Volume!D140)</f>
        <v>0.09946236559139784</v>
      </c>
      <c r="J140" s="176">
        <v>0.034722222222222224</v>
      </c>
      <c r="K140" s="170">
        <f t="shared" si="5"/>
        <v>1.8645161290322578</v>
      </c>
      <c r="L140" s="60"/>
      <c r="M140" s="6"/>
      <c r="N140" s="59"/>
      <c r="O140" s="3"/>
      <c r="P140" s="3"/>
      <c r="Q140" s="3"/>
      <c r="R140" s="3"/>
      <c r="S140" s="3"/>
      <c r="T140" s="3"/>
      <c r="U140" s="61"/>
      <c r="V140" s="3"/>
      <c r="W140" s="3"/>
      <c r="X140" s="3"/>
      <c r="Y140" s="3"/>
      <c r="Z140" s="3"/>
      <c r="AA140" s="2"/>
      <c r="AB140" s="78"/>
      <c r="AC140" s="77"/>
    </row>
    <row r="141" spans="1:29" s="58" customFormat="1" ht="15">
      <c r="A141" s="177" t="s">
        <v>393</v>
      </c>
      <c r="B141" s="188">
        <f>'Open Int.'!E141</f>
        <v>355200</v>
      </c>
      <c r="C141" s="189">
        <f>'Open Int.'!F141</f>
        <v>148800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81</v>
      </c>
      <c r="B142" s="188">
        <f>'Open Int.'!E142</f>
        <v>0</v>
      </c>
      <c r="C142" s="189">
        <f>'Open Int.'!F142</f>
        <v>0</v>
      </c>
      <c r="D142" s="190">
        <f>'Open Int.'!H142</f>
        <v>0</v>
      </c>
      <c r="E142" s="329">
        <f>'Open Int.'!I142</f>
        <v>0</v>
      </c>
      <c r="F142" s="191">
        <f>IF('Open Int.'!E142=0,0,'Open Int.'!H142/'Open Int.'!E142)</f>
        <v>0</v>
      </c>
      <c r="G142" s="155">
        <v>0</v>
      </c>
      <c r="H142" s="170">
        <f t="shared" si="4"/>
        <v>0</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c r="AB142" s="78"/>
      <c r="AC142" s="77"/>
    </row>
    <row r="143" spans="1:29" s="58" customFormat="1" ht="15">
      <c r="A143" s="177" t="s">
        <v>225</v>
      </c>
      <c r="B143" s="188">
        <f>'Open Int.'!E143</f>
        <v>47600</v>
      </c>
      <c r="C143" s="189">
        <f>'Open Int.'!F143</f>
        <v>30800</v>
      </c>
      <c r="D143" s="190">
        <f>'Open Int.'!H143</f>
        <v>2800</v>
      </c>
      <c r="E143" s="329">
        <f>'Open Int.'!I143</f>
        <v>2800</v>
      </c>
      <c r="F143" s="191">
        <f>IF('Open Int.'!E143=0,0,'Open Int.'!H143/'Open Int.'!E143)</f>
        <v>0.058823529411764705</v>
      </c>
      <c r="G143" s="155">
        <v>0</v>
      </c>
      <c r="H143" s="170">
        <f t="shared" si="4"/>
        <v>0</v>
      </c>
      <c r="I143" s="185">
        <f>IF(Volume!D143=0,0,Volume!F143/Volume!D143)</f>
        <v>0.06666666666666667</v>
      </c>
      <c r="J143" s="176">
        <v>0</v>
      </c>
      <c r="K143" s="170">
        <f t="shared" si="5"/>
        <v>0</v>
      </c>
      <c r="L143" s="60"/>
      <c r="M143" s="6"/>
      <c r="N143" s="59"/>
      <c r="O143" s="3"/>
      <c r="P143" s="3"/>
      <c r="Q143" s="3"/>
      <c r="R143" s="3"/>
      <c r="S143" s="3"/>
      <c r="T143" s="3"/>
      <c r="U143" s="61"/>
      <c r="V143" s="3"/>
      <c r="W143" s="3"/>
      <c r="X143" s="3"/>
      <c r="Y143" s="3"/>
      <c r="Z143" s="3"/>
      <c r="AA143" s="2"/>
      <c r="AB143" s="78"/>
      <c r="AC143" s="77"/>
    </row>
    <row r="144" spans="1:27" s="7" customFormat="1" ht="15">
      <c r="A144" s="177" t="s">
        <v>297</v>
      </c>
      <c r="B144" s="188">
        <f>'Open Int.'!E144</f>
        <v>48400</v>
      </c>
      <c r="C144" s="189">
        <f>'Open Int.'!F144</f>
        <v>15400</v>
      </c>
      <c r="D144" s="190">
        <f>'Open Int.'!H144</f>
        <v>5500</v>
      </c>
      <c r="E144" s="329">
        <f>'Open Int.'!I144</f>
        <v>0</v>
      </c>
      <c r="F144" s="191">
        <f>IF('Open Int.'!E144=0,0,'Open Int.'!H144/'Open Int.'!E144)</f>
        <v>0.11363636363636363</v>
      </c>
      <c r="G144" s="155">
        <v>0.16666666666666666</v>
      </c>
      <c r="H144" s="170">
        <f t="shared" si="4"/>
        <v>-0.3181818181818182</v>
      </c>
      <c r="I144" s="185">
        <f>IF(Volume!D144=0,0,Volume!F144/Volume!D144)</f>
        <v>0</v>
      </c>
      <c r="J144" s="176">
        <v>0.12903225806451613</v>
      </c>
      <c r="K144" s="170">
        <f t="shared" si="5"/>
        <v>-1</v>
      </c>
      <c r="L144" s="60"/>
      <c r="M144" s="6"/>
      <c r="N144" s="59"/>
      <c r="O144" s="3"/>
      <c r="P144" s="3"/>
      <c r="Q144" s="3"/>
      <c r="R144" s="3"/>
      <c r="S144" s="3"/>
      <c r="T144" s="3"/>
      <c r="U144" s="61"/>
      <c r="V144" s="3"/>
      <c r="W144" s="3"/>
      <c r="X144" s="3"/>
      <c r="Y144" s="3"/>
      <c r="Z144" s="3"/>
      <c r="AA144" s="2"/>
    </row>
    <row r="145" spans="1:27" s="7" customFormat="1" ht="15">
      <c r="A145" s="177" t="s">
        <v>226</v>
      </c>
      <c r="B145" s="188">
        <f>'Open Int.'!E145</f>
        <v>10500</v>
      </c>
      <c r="C145" s="189">
        <f>'Open Int.'!F145</f>
        <v>6000</v>
      </c>
      <c r="D145" s="190">
        <f>'Open Int.'!H145</f>
        <v>7500</v>
      </c>
      <c r="E145" s="329">
        <f>'Open Int.'!I145</f>
        <v>4500</v>
      </c>
      <c r="F145" s="191">
        <f>IF('Open Int.'!E145=0,0,'Open Int.'!H145/'Open Int.'!E145)</f>
        <v>0.7142857142857143</v>
      </c>
      <c r="G145" s="155">
        <v>0.6666666666666666</v>
      </c>
      <c r="H145" s="170">
        <f t="shared" si="4"/>
        <v>0.07142857142857151</v>
      </c>
      <c r="I145" s="185">
        <f>IF(Volume!D145=0,0,Volume!F145/Volume!D145)</f>
        <v>0.6</v>
      </c>
      <c r="J145" s="176">
        <v>0</v>
      </c>
      <c r="K145" s="170">
        <f t="shared" si="5"/>
        <v>0</v>
      </c>
      <c r="L145" s="60"/>
      <c r="M145" s="6"/>
      <c r="N145" s="59"/>
      <c r="O145" s="3"/>
      <c r="P145" s="3"/>
      <c r="Q145" s="3"/>
      <c r="R145" s="3"/>
      <c r="S145" s="3"/>
      <c r="T145" s="3"/>
      <c r="U145" s="61"/>
      <c r="V145" s="3"/>
      <c r="W145" s="3"/>
      <c r="X145" s="3"/>
      <c r="Y145" s="3"/>
      <c r="Z145" s="3"/>
      <c r="AA145" s="2"/>
    </row>
    <row r="146" spans="1:27" s="7" customFormat="1" ht="15">
      <c r="A146" s="177" t="s">
        <v>430</v>
      </c>
      <c r="B146" s="188">
        <f>'Open Int.'!E146</f>
        <v>0</v>
      </c>
      <c r="C146" s="189">
        <f>'Open Int.'!F146</f>
        <v>0</v>
      </c>
      <c r="D146" s="190">
        <f>'Open Int.'!H146</f>
        <v>0</v>
      </c>
      <c r="E146" s="329">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row>
    <row r="147" spans="1:27" s="7" customFormat="1" ht="15">
      <c r="A147" s="177" t="s">
        <v>227</v>
      </c>
      <c r="B147" s="188">
        <f>'Open Int.'!E147</f>
        <v>128800</v>
      </c>
      <c r="C147" s="189">
        <f>'Open Int.'!F147</f>
        <v>45600</v>
      </c>
      <c r="D147" s="190">
        <f>'Open Int.'!H147</f>
        <v>1600</v>
      </c>
      <c r="E147" s="329">
        <f>'Open Int.'!I147</f>
        <v>0</v>
      </c>
      <c r="F147" s="191">
        <f>IF('Open Int.'!E147=0,0,'Open Int.'!H147/'Open Int.'!E147)</f>
        <v>0.012422360248447204</v>
      </c>
      <c r="G147" s="155">
        <v>0.019230769230769232</v>
      </c>
      <c r="H147" s="170">
        <f t="shared" si="4"/>
        <v>-0.3540372670807454</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234</v>
      </c>
      <c r="B148" s="188">
        <f>'Open Int.'!E148</f>
        <v>618100</v>
      </c>
      <c r="C148" s="189">
        <f>'Open Int.'!F148</f>
        <v>206500</v>
      </c>
      <c r="D148" s="190">
        <f>'Open Int.'!H148</f>
        <v>48300</v>
      </c>
      <c r="E148" s="329">
        <f>'Open Int.'!I148</f>
        <v>16100</v>
      </c>
      <c r="F148" s="191">
        <f>IF('Open Int.'!E148=0,0,'Open Int.'!H148/'Open Int.'!E148)</f>
        <v>0.07814269535673839</v>
      </c>
      <c r="G148" s="155">
        <v>0.0782312925170068</v>
      </c>
      <c r="H148" s="170">
        <f t="shared" si="4"/>
        <v>-0.0011325028312571864</v>
      </c>
      <c r="I148" s="185">
        <f>IF(Volume!D148=0,0,Volume!F148/Volume!D148)</f>
        <v>0.06630581867388363</v>
      </c>
      <c r="J148" s="176">
        <v>0.06575342465753424</v>
      </c>
      <c r="K148" s="170">
        <f t="shared" si="5"/>
        <v>0.008400992331980333</v>
      </c>
      <c r="L148" s="60"/>
      <c r="M148" s="6"/>
      <c r="N148" s="59"/>
      <c r="O148" s="3"/>
      <c r="P148" s="3"/>
      <c r="Q148" s="3"/>
      <c r="R148" s="3"/>
      <c r="S148" s="3"/>
      <c r="T148" s="3"/>
      <c r="U148" s="61"/>
      <c r="V148" s="3"/>
      <c r="W148" s="3"/>
      <c r="X148" s="3"/>
      <c r="Y148" s="3"/>
      <c r="Z148" s="3"/>
      <c r="AA148" s="2"/>
    </row>
    <row r="149" spans="1:27" s="7" customFormat="1" ht="15">
      <c r="A149" s="177" t="s">
        <v>98</v>
      </c>
      <c r="B149" s="188">
        <f>'Open Int.'!E149</f>
        <v>58850</v>
      </c>
      <c r="C149" s="189">
        <f>'Open Int.'!F149</f>
        <v>12650</v>
      </c>
      <c r="D149" s="190">
        <f>'Open Int.'!H149</f>
        <v>3300</v>
      </c>
      <c r="E149" s="329">
        <f>'Open Int.'!I149</f>
        <v>2200</v>
      </c>
      <c r="F149" s="191">
        <f>IF('Open Int.'!E149=0,0,'Open Int.'!H149/'Open Int.'!E149)</f>
        <v>0.056074766355140186</v>
      </c>
      <c r="G149" s="155">
        <v>0.023809523809523808</v>
      </c>
      <c r="H149" s="170">
        <f t="shared" si="4"/>
        <v>1.355140186915888</v>
      </c>
      <c r="I149" s="185">
        <f>IF(Volume!D149=0,0,Volume!F149/Volume!D149)</f>
        <v>0.15151515151515152</v>
      </c>
      <c r="J149" s="176">
        <v>0.02857142857142857</v>
      </c>
      <c r="K149" s="170">
        <f t="shared" si="5"/>
        <v>4.303030303030304</v>
      </c>
      <c r="L149" s="60"/>
      <c r="M149" s="6"/>
      <c r="N149" s="59"/>
      <c r="O149" s="3"/>
      <c r="P149" s="3"/>
      <c r="Q149" s="3"/>
      <c r="R149" s="3"/>
      <c r="S149" s="3"/>
      <c r="T149" s="3"/>
      <c r="U149" s="61"/>
      <c r="V149" s="3"/>
      <c r="W149" s="3"/>
      <c r="X149" s="3"/>
      <c r="Y149" s="3"/>
      <c r="Z149" s="3"/>
      <c r="AA149" s="2"/>
    </row>
    <row r="150" spans="1:27" s="7" customFormat="1" ht="15">
      <c r="A150" s="177" t="s">
        <v>149</v>
      </c>
      <c r="B150" s="188">
        <f>'Open Int.'!E150</f>
        <v>261250</v>
      </c>
      <c r="C150" s="189">
        <f>'Open Int.'!F150</f>
        <v>132550</v>
      </c>
      <c r="D150" s="190">
        <f>'Open Int.'!H150</f>
        <v>31900</v>
      </c>
      <c r="E150" s="329">
        <f>'Open Int.'!I150</f>
        <v>14300</v>
      </c>
      <c r="F150" s="191">
        <f>IF('Open Int.'!E150=0,0,'Open Int.'!H150/'Open Int.'!E150)</f>
        <v>0.12210526315789473</v>
      </c>
      <c r="G150" s="155">
        <v>0.13675213675213677</v>
      </c>
      <c r="H150" s="170">
        <f t="shared" si="4"/>
        <v>-0.10710526315789487</v>
      </c>
      <c r="I150" s="185">
        <f>IF(Volume!D150=0,0,Volume!F150/Volume!D150)</f>
        <v>0.09980806142034548</v>
      </c>
      <c r="J150" s="176">
        <v>0.03</v>
      </c>
      <c r="K150" s="170">
        <f t="shared" si="5"/>
        <v>2.326935380678183</v>
      </c>
      <c r="L150" s="60"/>
      <c r="M150" s="6"/>
      <c r="N150" s="59"/>
      <c r="O150" s="3"/>
      <c r="P150" s="3"/>
      <c r="Q150" s="3"/>
      <c r="R150" s="3"/>
      <c r="S150" s="3"/>
      <c r="T150" s="3"/>
      <c r="U150" s="61"/>
      <c r="V150" s="3"/>
      <c r="W150" s="3"/>
      <c r="X150" s="3"/>
      <c r="Y150" s="3"/>
      <c r="Z150" s="3"/>
      <c r="AA150" s="2"/>
    </row>
    <row r="151" spans="1:29" s="58" customFormat="1" ht="15">
      <c r="A151" s="177" t="s">
        <v>203</v>
      </c>
      <c r="B151" s="188">
        <f>'Open Int.'!E151</f>
        <v>523950</v>
      </c>
      <c r="C151" s="189">
        <f>'Open Int.'!F151</f>
        <v>136350</v>
      </c>
      <c r="D151" s="190">
        <f>'Open Int.'!H151</f>
        <v>150150</v>
      </c>
      <c r="E151" s="329">
        <f>'Open Int.'!I151</f>
        <v>69450</v>
      </c>
      <c r="F151" s="191">
        <f>IF('Open Int.'!E151=0,0,'Open Int.'!H151/'Open Int.'!E151)</f>
        <v>0.2865731462925852</v>
      </c>
      <c r="G151" s="155">
        <v>0.20820433436532507</v>
      </c>
      <c r="H151" s="170">
        <f t="shared" si="4"/>
        <v>0.376403364349517</v>
      </c>
      <c r="I151" s="185">
        <f>IF(Volume!D151=0,0,Volume!F151/Volume!D151)</f>
        <v>0.41886409736308317</v>
      </c>
      <c r="J151" s="176">
        <v>0.21466768525592056</v>
      </c>
      <c r="K151" s="170">
        <f t="shared" si="5"/>
        <v>0.9512210087127254</v>
      </c>
      <c r="L151" s="60"/>
      <c r="M151" s="6"/>
      <c r="N151" s="59"/>
      <c r="O151" s="3"/>
      <c r="P151" s="3"/>
      <c r="Q151" s="3"/>
      <c r="R151" s="3"/>
      <c r="S151" s="3"/>
      <c r="T151" s="3"/>
      <c r="U151" s="61"/>
      <c r="V151" s="3"/>
      <c r="W151" s="3"/>
      <c r="X151" s="3"/>
      <c r="Y151" s="3"/>
      <c r="Z151" s="3"/>
      <c r="AA151" s="2"/>
      <c r="AB151" s="78"/>
      <c r="AC151" s="77"/>
    </row>
    <row r="152" spans="1:27" s="7" customFormat="1" ht="15">
      <c r="A152" s="177" t="s">
        <v>298</v>
      </c>
      <c r="B152" s="188">
        <f>'Open Int.'!E152</f>
        <v>3000</v>
      </c>
      <c r="C152" s="189">
        <f>'Open Int.'!F152</f>
        <v>1000</v>
      </c>
      <c r="D152" s="190">
        <f>'Open Int.'!H152</f>
        <v>0</v>
      </c>
      <c r="E152" s="329">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row>
    <row r="153" spans="1:27" s="7" customFormat="1" ht="15">
      <c r="A153" s="177" t="s">
        <v>431</v>
      </c>
      <c r="B153" s="188">
        <f>'Open Int.'!E153</f>
        <v>10460450</v>
      </c>
      <c r="C153" s="189">
        <f>'Open Int.'!F153</f>
        <v>2566850</v>
      </c>
      <c r="D153" s="190">
        <f>'Open Int.'!H153</f>
        <v>1394250</v>
      </c>
      <c r="E153" s="329">
        <f>'Open Int.'!I153</f>
        <v>300300</v>
      </c>
      <c r="F153" s="191">
        <f>IF('Open Int.'!E153=0,0,'Open Int.'!H153/'Open Int.'!E153)</f>
        <v>0.13328776486671223</v>
      </c>
      <c r="G153" s="155">
        <v>0.13858695652173914</v>
      </c>
      <c r="H153" s="170">
        <f t="shared" si="4"/>
        <v>-0.03823730449117451</v>
      </c>
      <c r="I153" s="185">
        <f>IF(Volume!D153=0,0,Volume!F153/Volume!D153)</f>
        <v>0.11375</v>
      </c>
      <c r="J153" s="176">
        <v>0.10869565217391304</v>
      </c>
      <c r="K153" s="170">
        <f t="shared" si="5"/>
        <v>0.04650000000000006</v>
      </c>
      <c r="L153" s="60"/>
      <c r="M153" s="6"/>
      <c r="N153" s="59"/>
      <c r="O153" s="3"/>
      <c r="P153" s="3"/>
      <c r="Q153" s="3"/>
      <c r="R153" s="3"/>
      <c r="S153" s="3"/>
      <c r="T153" s="3"/>
      <c r="U153" s="61"/>
      <c r="V153" s="3"/>
      <c r="W153" s="3"/>
      <c r="X153" s="3"/>
      <c r="Y153" s="3"/>
      <c r="Z153" s="3"/>
      <c r="AA153" s="2"/>
    </row>
    <row r="154" spans="1:27" s="7" customFormat="1" ht="15">
      <c r="A154" s="177" t="s">
        <v>432</v>
      </c>
      <c r="B154" s="188">
        <f>'Open Int.'!E154</f>
        <v>2250</v>
      </c>
      <c r="C154" s="189">
        <f>'Open Int.'!F154</f>
        <v>1800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216</v>
      </c>
      <c r="B155" s="188">
        <f>'Open Int.'!E155</f>
        <v>6733500</v>
      </c>
      <c r="C155" s="189">
        <f>'Open Int.'!F155</f>
        <v>1889400</v>
      </c>
      <c r="D155" s="190">
        <f>'Open Int.'!H155</f>
        <v>1082050</v>
      </c>
      <c r="E155" s="329">
        <f>'Open Int.'!I155</f>
        <v>251250</v>
      </c>
      <c r="F155" s="191">
        <f>IF('Open Int.'!E155=0,0,'Open Int.'!H155/'Open Int.'!E155)</f>
        <v>0.16069651741293534</v>
      </c>
      <c r="G155" s="155">
        <v>0.1715076071922545</v>
      </c>
      <c r="H155" s="170">
        <f t="shared" si="4"/>
        <v>-0.06303562831006253</v>
      </c>
      <c r="I155" s="185">
        <f>IF(Volume!D155=0,0,Volume!F155/Volume!D155)</f>
        <v>0.14802981895633652</v>
      </c>
      <c r="J155" s="176">
        <v>0.14450867052023122</v>
      </c>
      <c r="K155" s="170">
        <f t="shared" si="5"/>
        <v>0.02436634717784862</v>
      </c>
      <c r="L155" s="60"/>
      <c r="M155" s="6"/>
      <c r="N155" s="59"/>
      <c r="O155" s="3"/>
      <c r="P155" s="3"/>
      <c r="Q155" s="3"/>
      <c r="R155" s="3"/>
      <c r="S155" s="3"/>
      <c r="T155" s="3"/>
      <c r="U155" s="61"/>
      <c r="V155" s="3"/>
      <c r="W155" s="3"/>
      <c r="X155" s="3"/>
      <c r="Y155" s="3"/>
      <c r="Z155" s="3"/>
      <c r="AA155" s="2"/>
      <c r="AB155" s="78"/>
      <c r="AC155" s="77"/>
    </row>
    <row r="156" spans="1:29" s="58" customFormat="1" ht="15">
      <c r="A156" s="177" t="s">
        <v>235</v>
      </c>
      <c r="B156" s="188">
        <f>'Open Int.'!E156</f>
        <v>1728000</v>
      </c>
      <c r="C156" s="189">
        <f>'Open Int.'!F156</f>
        <v>864000</v>
      </c>
      <c r="D156" s="190">
        <f>'Open Int.'!H156</f>
        <v>432000</v>
      </c>
      <c r="E156" s="329">
        <f>'Open Int.'!I156</f>
        <v>261900</v>
      </c>
      <c r="F156" s="191">
        <f>IF('Open Int.'!E156=0,0,'Open Int.'!H156/'Open Int.'!E156)</f>
        <v>0.25</v>
      </c>
      <c r="G156" s="155">
        <v>0.196875</v>
      </c>
      <c r="H156" s="170">
        <f t="shared" si="4"/>
        <v>0.2698412698412699</v>
      </c>
      <c r="I156" s="185">
        <f>IF(Volume!D156=0,0,Volume!F156/Volume!D156)</f>
        <v>0.2816399286987522</v>
      </c>
      <c r="J156" s="176">
        <v>0.24260355029585798</v>
      </c>
      <c r="K156" s="170">
        <f t="shared" si="5"/>
        <v>0.16090604756314938</v>
      </c>
      <c r="L156" s="60"/>
      <c r="M156" s="6"/>
      <c r="N156" s="59"/>
      <c r="O156" s="3"/>
      <c r="P156" s="3"/>
      <c r="Q156" s="3"/>
      <c r="R156" s="3"/>
      <c r="S156" s="3"/>
      <c r="T156" s="3"/>
      <c r="U156" s="61"/>
      <c r="V156" s="3"/>
      <c r="W156" s="3"/>
      <c r="X156" s="3"/>
      <c r="Y156" s="3"/>
      <c r="Z156" s="3"/>
      <c r="AA156" s="2"/>
      <c r="AB156" s="78"/>
      <c r="AC156" s="77"/>
    </row>
    <row r="157" spans="1:29" s="58" customFormat="1" ht="15">
      <c r="A157" s="177" t="s">
        <v>204</v>
      </c>
      <c r="B157" s="188">
        <f>'Open Int.'!E157</f>
        <v>224400</v>
      </c>
      <c r="C157" s="189">
        <f>'Open Int.'!F157</f>
        <v>103800</v>
      </c>
      <c r="D157" s="190">
        <f>'Open Int.'!H157</f>
        <v>31800</v>
      </c>
      <c r="E157" s="329">
        <f>'Open Int.'!I157</f>
        <v>18000</v>
      </c>
      <c r="F157" s="191">
        <f>IF('Open Int.'!E157=0,0,'Open Int.'!H157/'Open Int.'!E157)</f>
        <v>0.14171122994652408</v>
      </c>
      <c r="G157" s="155">
        <v>0.11442786069651742</v>
      </c>
      <c r="H157" s="170">
        <f t="shared" si="4"/>
        <v>0.23843292257614512</v>
      </c>
      <c r="I157" s="185">
        <f>IF(Volume!D157=0,0,Volume!F157/Volume!D157)</f>
        <v>0.09511568123393316</v>
      </c>
      <c r="J157" s="176">
        <v>0.19753086419753085</v>
      </c>
      <c r="K157" s="170">
        <f t="shared" si="5"/>
        <v>-0.5184768637532133</v>
      </c>
      <c r="L157" s="60"/>
      <c r="M157" s="6"/>
      <c r="N157" s="59"/>
      <c r="O157" s="3"/>
      <c r="P157" s="3"/>
      <c r="Q157" s="3"/>
      <c r="R157" s="3"/>
      <c r="S157" s="3"/>
      <c r="T157" s="3"/>
      <c r="U157" s="61"/>
      <c r="V157" s="3"/>
      <c r="W157" s="3"/>
      <c r="X157" s="3"/>
      <c r="Y157" s="3"/>
      <c r="Z157" s="3"/>
      <c r="AA157" s="2"/>
      <c r="AB157" s="78"/>
      <c r="AC157" s="77"/>
    </row>
    <row r="158" spans="1:27" s="7" customFormat="1" ht="15">
      <c r="A158" s="177" t="s">
        <v>205</v>
      </c>
      <c r="B158" s="188">
        <f>'Open Int.'!E158</f>
        <v>336000</v>
      </c>
      <c r="C158" s="189">
        <f>'Open Int.'!F158</f>
        <v>243000</v>
      </c>
      <c r="D158" s="190">
        <f>'Open Int.'!H158</f>
        <v>72250</v>
      </c>
      <c r="E158" s="329">
        <f>'Open Int.'!I158</f>
        <v>59250</v>
      </c>
      <c r="F158" s="191">
        <f>IF('Open Int.'!E158=0,0,'Open Int.'!H158/'Open Int.'!E158)</f>
        <v>0.21502976190476192</v>
      </c>
      <c r="G158" s="155">
        <v>0.13978494623655913</v>
      </c>
      <c r="H158" s="170">
        <f t="shared" si="4"/>
        <v>0.5382898351648354</v>
      </c>
      <c r="I158" s="185">
        <f>IF(Volume!D158=0,0,Volume!F158/Volume!D158)</f>
        <v>0.17965116279069768</v>
      </c>
      <c r="J158" s="176">
        <v>0.15878378378378377</v>
      </c>
      <c r="K158" s="170">
        <f t="shared" si="5"/>
        <v>0.1314200890648195</v>
      </c>
      <c r="L158" s="60"/>
      <c r="M158" s="6"/>
      <c r="N158" s="59"/>
      <c r="O158" s="3"/>
      <c r="P158" s="3"/>
      <c r="Q158" s="3"/>
      <c r="R158" s="3"/>
      <c r="S158" s="3"/>
      <c r="T158" s="3"/>
      <c r="U158" s="61"/>
      <c r="V158" s="3"/>
      <c r="W158" s="3"/>
      <c r="X158" s="3"/>
      <c r="Y158" s="3"/>
      <c r="Z158" s="3"/>
      <c r="AA158" s="2"/>
    </row>
    <row r="159" spans="1:27" s="7" customFormat="1" ht="15">
      <c r="A159" s="177" t="s">
        <v>37</v>
      </c>
      <c r="B159" s="188">
        <f>'Open Int.'!E159</f>
        <v>16000</v>
      </c>
      <c r="C159" s="189">
        <f>'Open Int.'!F159</f>
        <v>11200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row>
    <row r="160" spans="1:29" s="58" customFormat="1" ht="15">
      <c r="A160" s="177" t="s">
        <v>299</v>
      </c>
      <c r="B160" s="188">
        <f>'Open Int.'!E160</f>
        <v>26850</v>
      </c>
      <c r="C160" s="189">
        <f>'Open Int.'!F160</f>
        <v>23550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433</v>
      </c>
      <c r="B161" s="188">
        <f>'Open Int.'!E161</f>
        <v>0</v>
      </c>
      <c r="C161" s="189">
        <f>'Open Int.'!F161</f>
        <v>0</v>
      </c>
      <c r="D161" s="190">
        <f>'Open Int.'!H161</f>
        <v>0</v>
      </c>
      <c r="E161" s="329">
        <f>'Open Int.'!I161</f>
        <v>0</v>
      </c>
      <c r="F161" s="191">
        <f>IF('Open Int.'!E161=0,0,'Open Int.'!H161/'Open Int.'!E161)</f>
        <v>0</v>
      </c>
      <c r="G161" s="155">
        <v>0</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7" s="7" customFormat="1" ht="15">
      <c r="A162" s="177" t="s">
        <v>228</v>
      </c>
      <c r="B162" s="188">
        <f>'Open Int.'!E162</f>
        <v>1316</v>
      </c>
      <c r="C162" s="189">
        <f>'Open Int.'!F162</f>
        <v>376</v>
      </c>
      <c r="D162" s="190">
        <f>'Open Int.'!H162</f>
        <v>188</v>
      </c>
      <c r="E162" s="329">
        <f>'Open Int.'!I162</f>
        <v>0</v>
      </c>
      <c r="F162" s="191">
        <f>IF('Open Int.'!E162=0,0,'Open Int.'!H162/'Open Int.'!E162)</f>
        <v>0.14285714285714285</v>
      </c>
      <c r="G162" s="155">
        <v>0.2</v>
      </c>
      <c r="H162" s="170">
        <f t="shared" si="4"/>
        <v>-0.2857142857142858</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row>
    <row r="163" spans="1:27" s="7" customFormat="1" ht="15">
      <c r="A163" s="177" t="s">
        <v>434</v>
      </c>
      <c r="B163" s="188">
        <f>'Open Int.'!E163</f>
        <v>10400</v>
      </c>
      <c r="C163" s="189">
        <f>'Open Int.'!F163</f>
        <v>5200</v>
      </c>
      <c r="D163" s="190">
        <f>'Open Int.'!H163</f>
        <v>0</v>
      </c>
      <c r="E163" s="329">
        <f>'Open Int.'!I163</f>
        <v>0</v>
      </c>
      <c r="F163" s="191">
        <f>IF('Open Int.'!E163=0,0,'Open Int.'!H163/'Open Int.'!E163)</f>
        <v>0</v>
      </c>
      <c r="G163" s="155">
        <v>0</v>
      </c>
      <c r="H163" s="170">
        <f t="shared" si="4"/>
        <v>0</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row>
    <row r="164" spans="1:29" s="58" customFormat="1" ht="15">
      <c r="A164" s="177" t="s">
        <v>276</v>
      </c>
      <c r="B164" s="188">
        <f>'Open Int.'!E164</f>
        <v>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c r="AB164" s="78"/>
      <c r="AC164" s="77"/>
    </row>
    <row r="165" spans="1:27" s="7" customFormat="1" ht="15">
      <c r="A165" s="177" t="s">
        <v>180</v>
      </c>
      <c r="B165" s="188">
        <f>'Open Int.'!E165</f>
        <v>72000</v>
      </c>
      <c r="C165" s="189">
        <f>'Open Int.'!F165</f>
        <v>46500</v>
      </c>
      <c r="D165" s="190">
        <f>'Open Int.'!H165</f>
        <v>12000</v>
      </c>
      <c r="E165" s="329">
        <f>'Open Int.'!I165</f>
        <v>7500</v>
      </c>
      <c r="F165" s="191">
        <f>IF('Open Int.'!E165=0,0,'Open Int.'!H165/'Open Int.'!E165)</f>
        <v>0.16666666666666666</v>
      </c>
      <c r="G165" s="155">
        <v>0.17647058823529413</v>
      </c>
      <c r="H165" s="170">
        <f t="shared" si="4"/>
        <v>-0.05555555555555567</v>
      </c>
      <c r="I165" s="185">
        <f>IF(Volume!D165=0,0,Volume!F165/Volume!D165)</f>
        <v>0.15555555555555556</v>
      </c>
      <c r="J165" s="176">
        <v>0</v>
      </c>
      <c r="K165" s="170">
        <f t="shared" si="5"/>
        <v>0</v>
      </c>
      <c r="L165" s="60"/>
      <c r="M165" s="6"/>
      <c r="N165" s="59"/>
      <c r="O165" s="3"/>
      <c r="P165" s="3"/>
      <c r="Q165" s="3"/>
      <c r="R165" s="3"/>
      <c r="S165" s="3"/>
      <c r="T165" s="3"/>
      <c r="U165" s="61"/>
      <c r="V165" s="3"/>
      <c r="W165" s="3"/>
      <c r="X165" s="3"/>
      <c r="Y165" s="3"/>
      <c r="Z165" s="3"/>
      <c r="AA165" s="2"/>
    </row>
    <row r="166" spans="1:27" s="7" customFormat="1" ht="15">
      <c r="A166" s="177" t="s">
        <v>181</v>
      </c>
      <c r="B166" s="188">
        <f>'Open Int.'!E166</f>
        <v>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150</v>
      </c>
      <c r="B167" s="188">
        <f>'Open Int.'!E167</f>
        <v>9198</v>
      </c>
      <c r="C167" s="189">
        <f>'Open Int.'!F167</f>
        <v>8322</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435</v>
      </c>
      <c r="B168" s="188">
        <f>'Open Int.'!E168</f>
        <v>73750</v>
      </c>
      <c r="C168" s="189">
        <f>'Open Int.'!F168</f>
        <v>-18750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436</v>
      </c>
      <c r="B169" s="188">
        <f>'Open Int.'!E169</f>
        <v>0</v>
      </c>
      <c r="C169" s="189">
        <f>'Open Int.'!F169</f>
        <v>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151</v>
      </c>
      <c r="B170" s="188">
        <f>'Open Int.'!E170</f>
        <v>0</v>
      </c>
      <c r="C170" s="189">
        <f>'Open Int.'!F170</f>
        <v>0</v>
      </c>
      <c r="D170" s="190">
        <f>'Open Int.'!H170</f>
        <v>0</v>
      </c>
      <c r="E170" s="329">
        <f>'Open Int.'!I170</f>
        <v>0</v>
      </c>
      <c r="F170" s="191">
        <f>IF('Open Int.'!E170=0,0,'Open Int.'!H170/'Open Int.'!E170)</f>
        <v>0</v>
      </c>
      <c r="G170" s="155">
        <v>0</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214</v>
      </c>
      <c r="B171" s="188">
        <f>'Open Int.'!E171</f>
        <v>0</v>
      </c>
      <c r="C171" s="189">
        <f>'Open Int.'!F171</f>
        <v>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9" s="58" customFormat="1" ht="15">
      <c r="A172" s="177" t="s">
        <v>229</v>
      </c>
      <c r="B172" s="188">
        <f>'Open Int.'!E172</f>
        <v>4400</v>
      </c>
      <c r="C172" s="189">
        <f>'Open Int.'!F172</f>
        <v>2000</v>
      </c>
      <c r="D172" s="190">
        <f>'Open Int.'!H172</f>
        <v>0</v>
      </c>
      <c r="E172" s="329">
        <f>'Open Int.'!I172</f>
        <v>0</v>
      </c>
      <c r="F172" s="191">
        <f>IF('Open Int.'!E172=0,0,'Open Int.'!H172/'Open Int.'!E172)</f>
        <v>0</v>
      </c>
      <c r="G172" s="155">
        <v>0</v>
      </c>
      <c r="H172" s="170">
        <f t="shared" si="4"/>
        <v>0</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c r="AB172" s="78"/>
      <c r="AC172" s="77"/>
    </row>
    <row r="173" spans="1:27" s="7" customFormat="1" ht="15">
      <c r="A173" s="177" t="s">
        <v>91</v>
      </c>
      <c r="B173" s="188">
        <f>'Open Int.'!E173</f>
        <v>224200</v>
      </c>
      <c r="C173" s="189">
        <f>'Open Int.'!F173</f>
        <v>148200</v>
      </c>
      <c r="D173" s="190">
        <f>'Open Int.'!H173</f>
        <v>0</v>
      </c>
      <c r="E173" s="329">
        <f>'Open Int.'!I173</f>
        <v>0</v>
      </c>
      <c r="F173" s="191">
        <f>IF('Open Int.'!E173=0,0,'Open Int.'!H173/'Open Int.'!E173)</f>
        <v>0</v>
      </c>
      <c r="G173" s="155">
        <v>0</v>
      </c>
      <c r="H173" s="170">
        <f t="shared" si="4"/>
        <v>0</v>
      </c>
      <c r="I173" s="185">
        <f>IF(Volume!D173=0,0,Volume!F173/Volume!D173)</f>
        <v>0</v>
      </c>
      <c r="J173" s="176">
        <v>0</v>
      </c>
      <c r="K173" s="170">
        <f t="shared" si="5"/>
        <v>0</v>
      </c>
      <c r="L173" s="60"/>
      <c r="M173" s="6"/>
      <c r="N173" s="59"/>
      <c r="O173" s="3"/>
      <c r="P173" s="3"/>
      <c r="Q173" s="3"/>
      <c r="R173" s="3"/>
      <c r="S173" s="3"/>
      <c r="T173" s="3"/>
      <c r="U173" s="61"/>
      <c r="V173" s="3"/>
      <c r="W173" s="3"/>
      <c r="X173" s="3"/>
      <c r="Y173" s="3"/>
      <c r="Z173" s="3"/>
      <c r="AA173" s="2"/>
    </row>
    <row r="174" spans="1:27" s="7" customFormat="1" ht="15">
      <c r="A174" s="177" t="s">
        <v>152</v>
      </c>
      <c r="B174" s="188">
        <f>'Open Int.'!E174</f>
        <v>48600</v>
      </c>
      <c r="C174" s="189">
        <f>'Open Int.'!F174</f>
        <v>12150</v>
      </c>
      <c r="D174" s="190">
        <f>'Open Int.'!H174</f>
        <v>8100</v>
      </c>
      <c r="E174" s="329">
        <f>'Open Int.'!I174</f>
        <v>5400</v>
      </c>
      <c r="F174" s="191">
        <f>IF('Open Int.'!E174=0,0,'Open Int.'!H174/'Open Int.'!E174)</f>
        <v>0.16666666666666666</v>
      </c>
      <c r="G174" s="155">
        <v>0.07407407407407407</v>
      </c>
      <c r="H174" s="170">
        <f t="shared" si="4"/>
        <v>1.25</v>
      </c>
      <c r="I174" s="185">
        <f>IF(Volume!D174=0,0,Volume!F174/Volume!D174)</f>
        <v>0.3076923076923077</v>
      </c>
      <c r="J174" s="176">
        <v>0.25</v>
      </c>
      <c r="K174" s="170">
        <f t="shared" si="5"/>
        <v>0.23076923076923084</v>
      </c>
      <c r="L174" s="60"/>
      <c r="M174" s="6"/>
      <c r="N174" s="59"/>
      <c r="O174" s="3"/>
      <c r="P174" s="3"/>
      <c r="Q174" s="3"/>
      <c r="R174" s="3"/>
      <c r="S174" s="3"/>
      <c r="T174" s="3"/>
      <c r="U174" s="61"/>
      <c r="V174" s="3"/>
      <c r="W174" s="3"/>
      <c r="X174" s="3"/>
      <c r="Y174" s="3"/>
      <c r="Z174" s="3"/>
      <c r="AA174" s="2"/>
    </row>
    <row r="175" spans="1:29" s="58" customFormat="1" ht="15">
      <c r="A175" s="177" t="s">
        <v>208</v>
      </c>
      <c r="B175" s="188">
        <f>'Open Int.'!E175</f>
        <v>60976</v>
      </c>
      <c r="C175" s="189">
        <f>'Open Int.'!F175</f>
        <v>17304</v>
      </c>
      <c r="D175" s="190">
        <f>'Open Int.'!H175</f>
        <v>4532</v>
      </c>
      <c r="E175" s="329">
        <f>'Open Int.'!I175</f>
        <v>2060</v>
      </c>
      <c r="F175" s="191">
        <f>IF('Open Int.'!E175=0,0,'Open Int.'!H175/'Open Int.'!E175)</f>
        <v>0.07432432432432433</v>
      </c>
      <c r="G175" s="155">
        <v>0.05660377358490566</v>
      </c>
      <c r="H175" s="170">
        <f t="shared" si="4"/>
        <v>0.3130630630630631</v>
      </c>
      <c r="I175" s="185">
        <f>IF(Volume!D175=0,0,Volume!F175/Volume!D175)</f>
        <v>0.06666666666666667</v>
      </c>
      <c r="J175" s="176">
        <v>0</v>
      </c>
      <c r="K175" s="170">
        <f t="shared" si="5"/>
        <v>0</v>
      </c>
      <c r="L175" s="60"/>
      <c r="M175" s="6"/>
      <c r="N175" s="59"/>
      <c r="O175" s="3"/>
      <c r="P175" s="3"/>
      <c r="Q175" s="3"/>
      <c r="R175" s="3"/>
      <c r="S175" s="3"/>
      <c r="T175" s="3"/>
      <c r="U175" s="61"/>
      <c r="V175" s="3"/>
      <c r="W175" s="3"/>
      <c r="X175" s="3"/>
      <c r="Y175" s="3"/>
      <c r="Z175" s="3"/>
      <c r="AA175" s="2"/>
      <c r="AB175" s="78"/>
      <c r="AC175" s="77"/>
    </row>
    <row r="176" spans="1:27" s="7" customFormat="1" ht="15">
      <c r="A176" s="177" t="s">
        <v>230</v>
      </c>
      <c r="B176" s="188">
        <f>'Open Int.'!E176</f>
        <v>7200</v>
      </c>
      <c r="C176" s="189">
        <f>'Open Int.'!F176</f>
        <v>0</v>
      </c>
      <c r="D176" s="190">
        <f>'Open Int.'!H176</f>
        <v>0</v>
      </c>
      <c r="E176" s="329">
        <f>'Open Int.'!I176</f>
        <v>0</v>
      </c>
      <c r="F176" s="191">
        <f>IF('Open Int.'!E176=0,0,'Open Int.'!H176/'Open Int.'!E176)</f>
        <v>0</v>
      </c>
      <c r="G176" s="155">
        <v>0</v>
      </c>
      <c r="H176" s="170">
        <f t="shared" si="4"/>
        <v>0</v>
      </c>
      <c r="I176" s="185">
        <f>IF(Volume!D176=0,0,Volume!F176/Volume!D176)</f>
        <v>0</v>
      </c>
      <c r="J176" s="176">
        <v>0</v>
      </c>
      <c r="K176" s="170">
        <f t="shared" si="5"/>
        <v>0</v>
      </c>
      <c r="L176" s="60"/>
      <c r="M176" s="6"/>
      <c r="N176" s="59"/>
      <c r="O176" s="3"/>
      <c r="P176" s="3"/>
      <c r="Q176" s="3"/>
      <c r="R176" s="3"/>
      <c r="S176" s="3"/>
      <c r="T176" s="3"/>
      <c r="U176" s="61"/>
      <c r="V176" s="3"/>
      <c r="W176" s="3"/>
      <c r="X176" s="3"/>
      <c r="Y176" s="3"/>
      <c r="Z176" s="3"/>
      <c r="AA176" s="2"/>
    </row>
    <row r="177" spans="1:27" s="7" customFormat="1" ht="15">
      <c r="A177" s="177" t="s">
        <v>185</v>
      </c>
      <c r="B177" s="188">
        <f>'Open Int.'!E177</f>
        <v>853875</v>
      </c>
      <c r="C177" s="189">
        <f>'Open Int.'!F177</f>
        <v>332100</v>
      </c>
      <c r="D177" s="190">
        <f>'Open Int.'!H177</f>
        <v>299025</v>
      </c>
      <c r="E177" s="329">
        <f>'Open Int.'!I177</f>
        <v>182250</v>
      </c>
      <c r="F177" s="191">
        <f>IF('Open Int.'!E177=0,0,'Open Int.'!H177/'Open Int.'!E177)</f>
        <v>0.350197628458498</v>
      </c>
      <c r="G177" s="155">
        <v>0.2238033635187581</v>
      </c>
      <c r="H177" s="170">
        <f t="shared" si="4"/>
        <v>0.5647558774475083</v>
      </c>
      <c r="I177" s="185">
        <f>IF(Volume!D177=0,0,Volume!F177/Volume!D177)</f>
        <v>0.3731041456016178</v>
      </c>
      <c r="J177" s="176">
        <v>0.22437673130193905</v>
      </c>
      <c r="K177" s="170">
        <f t="shared" si="5"/>
        <v>0.6628468711380745</v>
      </c>
      <c r="L177" s="60"/>
      <c r="M177" s="6"/>
      <c r="N177" s="59"/>
      <c r="O177" s="3"/>
      <c r="P177" s="3"/>
      <c r="Q177" s="3"/>
      <c r="R177" s="3"/>
      <c r="S177" s="3"/>
      <c r="T177" s="3"/>
      <c r="U177" s="61"/>
      <c r="V177" s="3"/>
      <c r="W177" s="3"/>
      <c r="X177" s="3"/>
      <c r="Y177" s="3"/>
      <c r="Z177" s="3"/>
      <c r="AA177" s="2"/>
    </row>
    <row r="178" spans="1:29" s="58" customFormat="1" ht="15">
      <c r="A178" s="177" t="s">
        <v>206</v>
      </c>
      <c r="B178" s="188">
        <f>'Open Int.'!E178</f>
        <v>13750</v>
      </c>
      <c r="C178" s="189">
        <f>'Open Int.'!F178</f>
        <v>7150</v>
      </c>
      <c r="D178" s="190">
        <f>'Open Int.'!H178</f>
        <v>0</v>
      </c>
      <c r="E178" s="329">
        <f>'Open Int.'!I178</f>
        <v>0</v>
      </c>
      <c r="F178" s="191">
        <f>IF('Open Int.'!E178=0,0,'Open Int.'!H178/'Open Int.'!E178)</f>
        <v>0</v>
      </c>
      <c r="G178" s="155">
        <v>0</v>
      </c>
      <c r="H178" s="170">
        <f t="shared" si="4"/>
        <v>0</v>
      </c>
      <c r="I178" s="185">
        <f>IF(Volume!D178=0,0,Volume!F178/Volume!D178)</f>
        <v>0</v>
      </c>
      <c r="J178" s="176">
        <v>0</v>
      </c>
      <c r="K178" s="170">
        <f t="shared" si="5"/>
        <v>0</v>
      </c>
      <c r="L178" s="60"/>
      <c r="M178" s="6"/>
      <c r="N178" s="59"/>
      <c r="O178" s="3"/>
      <c r="P178" s="3"/>
      <c r="Q178" s="3"/>
      <c r="R178" s="3"/>
      <c r="S178" s="3"/>
      <c r="T178" s="3"/>
      <c r="U178" s="61"/>
      <c r="V178" s="3"/>
      <c r="W178" s="3"/>
      <c r="X178" s="3"/>
      <c r="Y178" s="3"/>
      <c r="Z178" s="3"/>
      <c r="AA178" s="2"/>
      <c r="AB178" s="78"/>
      <c r="AC178" s="77"/>
    </row>
    <row r="179" spans="1:27" s="7" customFormat="1" ht="15">
      <c r="A179" s="177" t="s">
        <v>118</v>
      </c>
      <c r="B179" s="188">
        <f>'Open Int.'!E179</f>
        <v>53250</v>
      </c>
      <c r="C179" s="189">
        <f>'Open Int.'!F179</f>
        <v>19000</v>
      </c>
      <c r="D179" s="190">
        <f>'Open Int.'!H179</f>
        <v>1250</v>
      </c>
      <c r="E179" s="329">
        <f>'Open Int.'!I179</f>
        <v>750</v>
      </c>
      <c r="F179" s="191">
        <f>IF('Open Int.'!E179=0,0,'Open Int.'!H179/'Open Int.'!E179)</f>
        <v>0.023474178403755867</v>
      </c>
      <c r="G179" s="155">
        <v>0.014598540145985401</v>
      </c>
      <c r="H179" s="170">
        <f t="shared" si="4"/>
        <v>0.607981220657277</v>
      </c>
      <c r="I179" s="185">
        <f>IF(Volume!D179=0,0,Volume!F179/Volume!D179)</f>
        <v>0.02857142857142857</v>
      </c>
      <c r="J179" s="176">
        <v>0.012345679012345678</v>
      </c>
      <c r="K179" s="170">
        <f t="shared" si="5"/>
        <v>1.3142857142857143</v>
      </c>
      <c r="L179" s="60"/>
      <c r="M179" s="6"/>
      <c r="N179" s="59"/>
      <c r="O179" s="3"/>
      <c r="P179" s="3"/>
      <c r="Q179" s="3"/>
      <c r="R179" s="3"/>
      <c r="S179" s="3"/>
      <c r="T179" s="3"/>
      <c r="U179" s="61"/>
      <c r="V179" s="3"/>
      <c r="W179" s="3"/>
      <c r="X179" s="3"/>
      <c r="Y179" s="3"/>
      <c r="Z179" s="3"/>
      <c r="AA179" s="2"/>
    </row>
    <row r="180" spans="1:29" s="58" customFormat="1" ht="15">
      <c r="A180" s="177" t="s">
        <v>231</v>
      </c>
      <c r="B180" s="188">
        <f>'Open Int.'!E180</f>
        <v>618</v>
      </c>
      <c r="C180" s="189">
        <f>'Open Int.'!F180</f>
        <v>0</v>
      </c>
      <c r="D180" s="190">
        <f>'Open Int.'!H180</f>
        <v>0</v>
      </c>
      <c r="E180" s="329">
        <f>'Open Int.'!I180</f>
        <v>0</v>
      </c>
      <c r="F180" s="191">
        <f>IF('Open Int.'!E180=0,0,'Open Int.'!H180/'Open Int.'!E180)</f>
        <v>0</v>
      </c>
      <c r="G180" s="155">
        <v>0</v>
      </c>
      <c r="H180" s="170">
        <f t="shared" si="4"/>
        <v>0</v>
      </c>
      <c r="I180" s="185">
        <f>IF(Volume!D180=0,0,Volume!F180/Volume!D180)</f>
        <v>0</v>
      </c>
      <c r="J180" s="176">
        <v>0</v>
      </c>
      <c r="K180" s="170">
        <f t="shared" si="5"/>
        <v>0</v>
      </c>
      <c r="L180" s="60"/>
      <c r="M180" s="6"/>
      <c r="N180" s="59"/>
      <c r="O180" s="3"/>
      <c r="P180" s="3"/>
      <c r="Q180" s="3"/>
      <c r="R180" s="3"/>
      <c r="S180" s="3"/>
      <c r="T180" s="3"/>
      <c r="U180" s="61"/>
      <c r="V180" s="3"/>
      <c r="W180" s="3"/>
      <c r="X180" s="3"/>
      <c r="Y180" s="3"/>
      <c r="Z180" s="3"/>
      <c r="AA180" s="2"/>
      <c r="AB180" s="78"/>
      <c r="AC180" s="77"/>
    </row>
    <row r="181" spans="1:27" s="7" customFormat="1" ht="15">
      <c r="A181" s="177" t="s">
        <v>300</v>
      </c>
      <c r="B181" s="188">
        <f>'Open Int.'!E181</f>
        <v>0</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row>
    <row r="182" spans="1:27" s="7" customFormat="1" ht="15">
      <c r="A182" s="177" t="s">
        <v>301</v>
      </c>
      <c r="B182" s="188">
        <f>'Open Int.'!E182</f>
        <v>4932400</v>
      </c>
      <c r="C182" s="189">
        <f>'Open Int.'!F182</f>
        <v>2455750</v>
      </c>
      <c r="D182" s="190">
        <f>'Open Int.'!H182</f>
        <v>1149500</v>
      </c>
      <c r="E182" s="329">
        <f>'Open Int.'!I182</f>
        <v>532950</v>
      </c>
      <c r="F182" s="191">
        <f>IF('Open Int.'!E182=0,0,'Open Int.'!H182/'Open Int.'!E182)</f>
        <v>0.2330508474576271</v>
      </c>
      <c r="G182" s="155">
        <v>0.2489451476793249</v>
      </c>
      <c r="H182" s="170">
        <f t="shared" si="4"/>
        <v>-0.06384659580580301</v>
      </c>
      <c r="I182" s="185">
        <f>IF(Volume!D182=0,0,Volume!F182/Volume!D182)</f>
        <v>0.18233618233618235</v>
      </c>
      <c r="J182" s="176">
        <v>0.2905982905982906</v>
      </c>
      <c r="K182" s="170">
        <f t="shared" si="5"/>
        <v>-0.37254901960784315</v>
      </c>
      <c r="L182" s="60"/>
      <c r="M182" s="6"/>
      <c r="N182" s="59"/>
      <c r="O182" s="3"/>
      <c r="P182" s="3"/>
      <c r="Q182" s="3"/>
      <c r="R182" s="3"/>
      <c r="S182" s="3"/>
      <c r="T182" s="3"/>
      <c r="U182" s="61"/>
      <c r="V182" s="3"/>
      <c r="W182" s="3"/>
      <c r="X182" s="3"/>
      <c r="Y182" s="3"/>
      <c r="Z182" s="3"/>
      <c r="AA182" s="2"/>
    </row>
    <row r="183" spans="1:27" s="7" customFormat="1" ht="15">
      <c r="A183" s="177" t="s">
        <v>173</v>
      </c>
      <c r="B183" s="188">
        <f>'Open Int.'!E183</f>
        <v>212400</v>
      </c>
      <c r="C183" s="189">
        <f>'Open Int.'!F183</f>
        <v>123900</v>
      </c>
      <c r="D183" s="190">
        <f>'Open Int.'!H183</f>
        <v>11800</v>
      </c>
      <c r="E183" s="329">
        <f>'Open Int.'!I183</f>
        <v>11800</v>
      </c>
      <c r="F183" s="191">
        <f>IF('Open Int.'!E183=0,0,'Open Int.'!H183/'Open Int.'!E183)</f>
        <v>0.05555555555555555</v>
      </c>
      <c r="G183" s="155">
        <v>0</v>
      </c>
      <c r="H183" s="170">
        <f t="shared" si="4"/>
        <v>0</v>
      </c>
      <c r="I183" s="185">
        <f>IF(Volume!D183=0,0,Volume!F183/Volume!D183)</f>
        <v>0.06060606060606061</v>
      </c>
      <c r="J183" s="176">
        <v>0</v>
      </c>
      <c r="K183" s="170">
        <f t="shared" si="5"/>
        <v>0</v>
      </c>
      <c r="L183" s="60"/>
      <c r="M183" s="6"/>
      <c r="N183" s="59"/>
      <c r="O183" s="3"/>
      <c r="P183" s="3"/>
      <c r="Q183" s="3"/>
      <c r="R183" s="3"/>
      <c r="S183" s="3"/>
      <c r="T183" s="3"/>
      <c r="U183" s="61"/>
      <c r="V183" s="3"/>
      <c r="W183" s="3"/>
      <c r="X183" s="3"/>
      <c r="Y183" s="3"/>
      <c r="Z183" s="3"/>
      <c r="AA183" s="2"/>
    </row>
    <row r="184" spans="1:29" s="58" customFormat="1" ht="15">
      <c r="A184" s="177" t="s">
        <v>302</v>
      </c>
      <c r="B184" s="188">
        <f>'Open Int.'!E184</f>
        <v>0</v>
      </c>
      <c r="C184" s="189">
        <f>'Open Int.'!F184</f>
        <v>0</v>
      </c>
      <c r="D184" s="190">
        <f>'Open Int.'!H184</f>
        <v>0</v>
      </c>
      <c r="E184" s="329">
        <f>'Open Int.'!I184</f>
        <v>0</v>
      </c>
      <c r="F184" s="191">
        <f>IF('Open Int.'!E184=0,0,'Open Int.'!H184/'Open Int.'!E184)</f>
        <v>0</v>
      </c>
      <c r="G184" s="155">
        <v>0</v>
      </c>
      <c r="H184" s="170">
        <f t="shared" si="4"/>
        <v>0</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c r="AB184" s="78"/>
      <c r="AC184" s="77"/>
    </row>
    <row r="185" spans="1:29" s="58" customFormat="1" ht="15">
      <c r="A185" s="177" t="s">
        <v>82</v>
      </c>
      <c r="B185" s="188">
        <f>'Open Int.'!E185</f>
        <v>14700</v>
      </c>
      <c r="C185" s="189">
        <f>'Open Int.'!F185</f>
        <v>12600</v>
      </c>
      <c r="D185" s="190">
        <f>'Open Int.'!H185</f>
        <v>0</v>
      </c>
      <c r="E185" s="329">
        <f>'Open Int.'!I185</f>
        <v>0</v>
      </c>
      <c r="F185" s="191">
        <f>IF('Open Int.'!E185=0,0,'Open Int.'!H185/'Open Int.'!E185)</f>
        <v>0</v>
      </c>
      <c r="G185" s="155">
        <v>0</v>
      </c>
      <c r="H185" s="170">
        <f t="shared" si="4"/>
        <v>0</v>
      </c>
      <c r="I185" s="185">
        <f>IF(Volume!D185=0,0,Volume!F185/Volume!D185)</f>
        <v>0</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9" s="58" customFormat="1" ht="15">
      <c r="A186" s="177" t="s">
        <v>437</v>
      </c>
      <c r="B186" s="188">
        <f>'Open Int.'!E186</f>
        <v>0</v>
      </c>
      <c r="C186" s="189">
        <f>'Open Int.'!F186</f>
        <v>0</v>
      </c>
      <c r="D186" s="190">
        <f>'Open Int.'!H186</f>
        <v>0</v>
      </c>
      <c r="E186" s="329">
        <f>'Open Int.'!I186</f>
        <v>0</v>
      </c>
      <c r="F186" s="191">
        <f>IF('Open Int.'!E186=0,0,'Open Int.'!H186/'Open Int.'!E186)</f>
        <v>0</v>
      </c>
      <c r="G186" s="155">
        <v>0</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c r="AB186" s="78"/>
      <c r="AC186" s="77"/>
    </row>
    <row r="187" spans="1:29" s="58" customFormat="1" ht="15">
      <c r="A187" s="177" t="s">
        <v>438</v>
      </c>
      <c r="B187" s="188">
        <f>'Open Int.'!E187</f>
        <v>79650</v>
      </c>
      <c r="C187" s="189">
        <f>'Open Int.'!F187</f>
        <v>37800</v>
      </c>
      <c r="D187" s="190">
        <f>'Open Int.'!H187</f>
        <v>3150</v>
      </c>
      <c r="E187" s="329">
        <f>'Open Int.'!I187</f>
        <v>1350</v>
      </c>
      <c r="F187" s="191">
        <f>IF('Open Int.'!E187=0,0,'Open Int.'!H187/'Open Int.'!E187)</f>
        <v>0.03954802259887006</v>
      </c>
      <c r="G187" s="155">
        <v>0.043010752688172046</v>
      </c>
      <c r="H187" s="170">
        <f t="shared" si="4"/>
        <v>-0.08050847457627118</v>
      </c>
      <c r="I187" s="185">
        <f>IF(Volume!D187=0,0,Volume!F187/Volume!D187)</f>
        <v>0.01935483870967742</v>
      </c>
      <c r="J187" s="176">
        <v>0.04285714285714286</v>
      </c>
      <c r="K187" s="170">
        <f t="shared" si="5"/>
        <v>-0.5483870967741935</v>
      </c>
      <c r="L187" s="60"/>
      <c r="M187" s="6"/>
      <c r="N187" s="59"/>
      <c r="O187" s="3"/>
      <c r="P187" s="3"/>
      <c r="Q187" s="3"/>
      <c r="R187" s="3"/>
      <c r="S187" s="3"/>
      <c r="T187" s="3"/>
      <c r="U187" s="61"/>
      <c r="V187" s="3"/>
      <c r="W187" s="3"/>
      <c r="X187" s="3"/>
      <c r="Y187" s="3"/>
      <c r="Z187" s="3"/>
      <c r="AA187" s="2"/>
      <c r="AB187" s="78"/>
      <c r="AC187" s="77"/>
    </row>
    <row r="188" spans="1:27" s="7" customFormat="1" ht="15">
      <c r="A188" s="177" t="s">
        <v>153</v>
      </c>
      <c r="B188" s="188">
        <f>'Open Int.'!E188</f>
        <v>0</v>
      </c>
      <c r="C188" s="189">
        <f>'Open Int.'!F188</f>
        <v>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row>
    <row r="189" spans="1:29" s="58" customFormat="1" ht="15">
      <c r="A189" s="177" t="s">
        <v>154</v>
      </c>
      <c r="B189" s="188">
        <f>'Open Int.'!E189</f>
        <v>103500</v>
      </c>
      <c r="C189" s="189">
        <f>'Open Int.'!F189</f>
        <v>55200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c r="AB189" s="78"/>
      <c r="AC189" s="77"/>
    </row>
    <row r="190" spans="1:29" s="58" customFormat="1" ht="15">
      <c r="A190" s="177" t="s">
        <v>303</v>
      </c>
      <c r="B190" s="188">
        <f>'Open Int.'!E190</f>
        <v>46800</v>
      </c>
      <c r="C190" s="189">
        <f>'Open Int.'!F190</f>
        <v>32400</v>
      </c>
      <c r="D190" s="190">
        <f>'Open Int.'!H190</f>
        <v>0</v>
      </c>
      <c r="E190" s="329">
        <f>'Open Int.'!I190</f>
        <v>0</v>
      </c>
      <c r="F190" s="191">
        <f>IF('Open Int.'!E190=0,0,'Open Int.'!H190/'Open Int.'!E190)</f>
        <v>0</v>
      </c>
      <c r="G190" s="155">
        <v>0</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7" s="7" customFormat="1" ht="15">
      <c r="A191" s="177" t="s">
        <v>155</v>
      </c>
      <c r="B191" s="188">
        <f>'Open Int.'!E191</f>
        <v>4200</v>
      </c>
      <c r="C191" s="189">
        <f>'Open Int.'!F191</f>
        <v>1575</v>
      </c>
      <c r="D191" s="190">
        <f>'Open Int.'!H191</f>
        <v>1575</v>
      </c>
      <c r="E191" s="329">
        <f>'Open Int.'!I191</f>
        <v>0</v>
      </c>
      <c r="F191" s="191">
        <f>IF('Open Int.'!E191=0,0,'Open Int.'!H191/'Open Int.'!E191)</f>
        <v>0.375</v>
      </c>
      <c r="G191" s="155">
        <v>0.6</v>
      </c>
      <c r="H191" s="170">
        <f t="shared" si="4"/>
        <v>-0.375</v>
      </c>
      <c r="I191" s="185">
        <f>IF(Volume!D191=0,0,Volume!F191/Volume!D191)</f>
        <v>0</v>
      </c>
      <c r="J191" s="176">
        <v>0.4</v>
      </c>
      <c r="K191" s="170">
        <f t="shared" si="5"/>
        <v>-1</v>
      </c>
      <c r="L191" s="60"/>
      <c r="M191" s="6"/>
      <c r="N191" s="59"/>
      <c r="O191" s="3"/>
      <c r="P191" s="3"/>
      <c r="Q191" s="3"/>
      <c r="R191" s="3"/>
      <c r="S191" s="3"/>
      <c r="T191" s="3"/>
      <c r="U191" s="61"/>
      <c r="V191" s="3"/>
      <c r="W191" s="3"/>
      <c r="X191" s="3"/>
      <c r="Y191" s="3"/>
      <c r="Z191" s="3"/>
      <c r="AA191" s="2"/>
    </row>
    <row r="192" spans="1:29" s="58" customFormat="1" ht="15">
      <c r="A192" s="177" t="s">
        <v>38</v>
      </c>
      <c r="B192" s="188">
        <f>'Open Int.'!E192</f>
        <v>16800</v>
      </c>
      <c r="C192" s="189">
        <f>'Open Int.'!F192</f>
        <v>7200</v>
      </c>
      <c r="D192" s="190">
        <f>'Open Int.'!H192</f>
        <v>0</v>
      </c>
      <c r="E192" s="329">
        <f>'Open Int.'!I192</f>
        <v>0</v>
      </c>
      <c r="F192" s="191">
        <f>IF('Open Int.'!E192=0,0,'Open Int.'!H192/'Open Int.'!E192)</f>
        <v>0</v>
      </c>
      <c r="G192" s="155">
        <v>0</v>
      </c>
      <c r="H192" s="170">
        <f t="shared" si="4"/>
        <v>0</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9" s="58" customFormat="1" ht="15">
      <c r="A193" s="177" t="s">
        <v>156</v>
      </c>
      <c r="B193" s="188">
        <f>'Open Int.'!E193</f>
        <v>0</v>
      </c>
      <c r="C193" s="189">
        <f>'Open Int.'!F193</f>
        <v>0</v>
      </c>
      <c r="D193" s="190">
        <f>'Open Int.'!H193</f>
        <v>0</v>
      </c>
      <c r="E193" s="329">
        <f>'Open Int.'!I193</f>
        <v>0</v>
      </c>
      <c r="F193" s="191">
        <f>IF('Open Int.'!E193=0,0,'Open Int.'!H193/'Open Int.'!E193)</f>
        <v>0</v>
      </c>
      <c r="G193" s="155">
        <v>0</v>
      </c>
      <c r="H193" s="170">
        <f t="shared" si="4"/>
        <v>0</v>
      </c>
      <c r="I193" s="185">
        <f>IF(Volume!D193=0,0,Volume!F193/Volume!D193)</f>
        <v>0</v>
      </c>
      <c r="J193" s="176">
        <v>0</v>
      </c>
      <c r="K193" s="170">
        <f t="shared" si="5"/>
        <v>0</v>
      </c>
      <c r="L193" s="60"/>
      <c r="M193" s="6"/>
      <c r="N193" s="59"/>
      <c r="O193" s="3"/>
      <c r="P193" s="3"/>
      <c r="Q193" s="3"/>
      <c r="R193" s="3"/>
      <c r="S193" s="3"/>
      <c r="T193" s="3"/>
      <c r="U193" s="61"/>
      <c r="V193" s="3"/>
      <c r="W193" s="3"/>
      <c r="X193" s="3"/>
      <c r="Y193" s="3"/>
      <c r="Z193" s="3"/>
      <c r="AA193" s="2"/>
      <c r="AB193" s="78"/>
      <c r="AC193" s="77"/>
    </row>
    <row r="194" spans="1:29" s="58" customFormat="1" ht="15">
      <c r="A194" s="177" t="s">
        <v>395</v>
      </c>
      <c r="B194" s="188">
        <f>'Open Int.'!E194</f>
        <v>2800</v>
      </c>
      <c r="C194" s="189">
        <f>'Open Int.'!F194</f>
        <v>1400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c r="AB194" s="78"/>
      <c r="AC194" s="77"/>
    </row>
    <row r="195" spans="1:28" s="2" customFormat="1" ht="15" customHeight="1" hidden="1">
      <c r="A195" s="72"/>
      <c r="B195" s="140">
        <f>SUM(B4:B194)</f>
        <v>74522363</v>
      </c>
      <c r="C195" s="141">
        <f>SUM(C4:C194)</f>
        <v>29546956</v>
      </c>
      <c r="D195" s="142"/>
      <c r="E195" s="143"/>
      <c r="F195" s="60"/>
      <c r="G195" s="6"/>
      <c r="H195" s="59"/>
      <c r="I195" s="6"/>
      <c r="J195" s="6"/>
      <c r="K195" s="59"/>
      <c r="L195" s="60"/>
      <c r="M195" s="6"/>
      <c r="N195" s="59"/>
      <c r="O195" s="3"/>
      <c r="P195" s="3"/>
      <c r="Q195" s="3"/>
      <c r="R195" s="3"/>
      <c r="S195" s="3"/>
      <c r="T195" s="3"/>
      <c r="U195" s="61"/>
      <c r="V195" s="3"/>
      <c r="W195" s="3"/>
      <c r="X195" s="3"/>
      <c r="Y195" s="3"/>
      <c r="Z195" s="3"/>
      <c r="AB195" s="75"/>
    </row>
    <row r="196" spans="2:28" s="2" customFormat="1" ht="15" customHeight="1">
      <c r="B196" s="5"/>
      <c r="C196" s="5"/>
      <c r="D196" s="143"/>
      <c r="E196" s="143"/>
      <c r="F196" s="60"/>
      <c r="G196" s="6"/>
      <c r="H196" s="59"/>
      <c r="I196" s="6"/>
      <c r="J196" s="6"/>
      <c r="K196" s="59"/>
      <c r="L196" s="60"/>
      <c r="M196" s="6"/>
      <c r="N196" s="59"/>
      <c r="O196" s="3"/>
      <c r="P196" s="3"/>
      <c r="Q196" s="3"/>
      <c r="R196" s="3"/>
      <c r="S196" s="3"/>
      <c r="T196" s="3"/>
      <c r="U196" s="61"/>
      <c r="V196" s="3"/>
      <c r="W196" s="3"/>
      <c r="X196" s="3"/>
      <c r="Y196" s="3"/>
      <c r="Z196" s="3"/>
      <c r="AB196" s="1"/>
    </row>
    <row r="197" spans="1:5" ht="12.75">
      <c r="A197" s="2"/>
      <c r="B197" s="5"/>
      <c r="C197" s="5"/>
      <c r="D197" s="143"/>
      <c r="E197" s="143"/>
    </row>
    <row r="198" spans="1:5" ht="12.75">
      <c r="A198" s="137"/>
      <c r="B198" s="144"/>
      <c r="C198" s="145"/>
      <c r="D198" s="146"/>
      <c r="E198" s="146"/>
    </row>
    <row r="199" spans="1:5" ht="12.75">
      <c r="A199" s="138"/>
      <c r="B199" s="147"/>
      <c r="C199" s="148"/>
      <c r="D199" s="148"/>
      <c r="E199" s="148"/>
    </row>
    <row r="200" spans="1:5" ht="12.75">
      <c r="A200" s="139"/>
      <c r="B200" s="149"/>
      <c r="C200" s="150"/>
      <c r="D200" s="151"/>
      <c r="E200" s="151"/>
    </row>
    <row r="201" spans="1:5" ht="12.75">
      <c r="A201" s="137"/>
      <c r="B201" s="149"/>
      <c r="C201" s="150"/>
      <c r="D201" s="151"/>
      <c r="E201" s="151"/>
    </row>
    <row r="202" spans="1:5" ht="12.75">
      <c r="A202" s="139"/>
      <c r="B202" s="149"/>
      <c r="C202" s="150"/>
      <c r="D202" s="151"/>
      <c r="E202" s="151"/>
    </row>
    <row r="203" spans="1:5" ht="12.75">
      <c r="A203" s="137"/>
      <c r="B203" s="149"/>
      <c r="C203" s="150"/>
      <c r="D203" s="151"/>
      <c r="E203" s="151"/>
    </row>
    <row r="204" spans="1:5" ht="12.75">
      <c r="A204" s="4"/>
      <c r="B204" s="152"/>
      <c r="C204" s="152"/>
      <c r="D204" s="153"/>
      <c r="E204" s="153"/>
    </row>
    <row r="205" spans="1:5" ht="12.75">
      <c r="A205" s="4"/>
      <c r="B205" s="152"/>
      <c r="C205" s="152"/>
      <c r="D205" s="153"/>
      <c r="E205" s="153"/>
    </row>
    <row r="206" spans="1:5" ht="12.75">
      <c r="A206" s="4"/>
      <c r="B206" s="152"/>
      <c r="C206" s="152"/>
      <c r="D206" s="153"/>
      <c r="E206" s="153"/>
    </row>
    <row r="237" ht="12.75">
      <c r="B237"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4"/>
  <sheetViews>
    <sheetView workbookViewId="0" topLeftCell="A1">
      <selection activeCell="J251" sqref="J251:J252"/>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6404.8</v>
      </c>
      <c r="C3" s="269">
        <v>6383.15</v>
      </c>
      <c r="D3" s="263">
        <f>C3-B3</f>
        <v>-21.650000000000546</v>
      </c>
      <c r="E3" s="332">
        <f>D3/B3</f>
        <v>-0.0033802772920310618</v>
      </c>
      <c r="F3" s="263">
        <v>-4.7</v>
      </c>
      <c r="G3" s="160">
        <f aca="true" t="shared" si="0" ref="G3:G85">D3-F3</f>
        <v>-16.950000000000546</v>
      </c>
    </row>
    <row r="4" spans="1:7" s="69" customFormat="1" ht="13.5">
      <c r="A4" s="193" t="s">
        <v>499</v>
      </c>
      <c r="B4" s="272">
        <f>Volume!J5</f>
        <v>4189.8</v>
      </c>
      <c r="C4" s="2">
        <v>4180.25</v>
      </c>
      <c r="D4" s="264">
        <f>C4-B4</f>
        <v>-9.550000000000182</v>
      </c>
      <c r="E4" s="331">
        <f>D4/B4</f>
        <v>-0.002279345076137329</v>
      </c>
      <c r="F4" s="264">
        <v>0</v>
      </c>
      <c r="G4" s="159">
        <f t="shared" si="0"/>
        <v>-9.550000000000182</v>
      </c>
    </row>
    <row r="5" spans="1:7" s="69" customFormat="1" ht="13.5">
      <c r="A5" s="193" t="s">
        <v>74</v>
      </c>
      <c r="B5" s="272">
        <f>Volume!J6</f>
        <v>5269.95</v>
      </c>
      <c r="C5" s="2">
        <v>5289.55</v>
      </c>
      <c r="D5" s="264">
        <f>C5-B5</f>
        <v>19.600000000000364</v>
      </c>
      <c r="E5" s="331">
        <f>D5/B5</f>
        <v>0.0037192003719201065</v>
      </c>
      <c r="F5" s="264">
        <v>72.8</v>
      </c>
      <c r="G5" s="159">
        <f t="shared" si="0"/>
        <v>-53.19999999999963</v>
      </c>
    </row>
    <row r="6" spans="1:7" s="69" customFormat="1" ht="13.5">
      <c r="A6" s="193" t="s">
        <v>500</v>
      </c>
      <c r="B6" s="272">
        <f>Volume!J7</f>
        <v>8133.55</v>
      </c>
      <c r="C6" s="2">
        <v>8177</v>
      </c>
      <c r="D6" s="264">
        <f>C6-B6</f>
        <v>43.44999999999982</v>
      </c>
      <c r="E6" s="331">
        <f>D6/B6</f>
        <v>0.005342070805490815</v>
      </c>
      <c r="F6" s="264">
        <v>0</v>
      </c>
      <c r="G6" s="159">
        <f t="shared" si="0"/>
        <v>43.44999999999982</v>
      </c>
    </row>
    <row r="7" spans="1:7" s="69" customFormat="1" ht="13.5">
      <c r="A7" s="193" t="s">
        <v>9</v>
      </c>
      <c r="B7" s="272">
        <f>Volume!J8</f>
        <v>4297.05</v>
      </c>
      <c r="C7" s="2">
        <v>4284.8</v>
      </c>
      <c r="D7" s="264">
        <f aca="true" t="shared" si="1" ref="D7:D69">C7-B7</f>
        <v>-12.25</v>
      </c>
      <c r="E7" s="331">
        <f aca="true" t="shared" si="2" ref="E7:E69">D7/B7</f>
        <v>-0.0028507929858856656</v>
      </c>
      <c r="F7" s="264">
        <v>-19.15</v>
      </c>
      <c r="G7" s="159">
        <f t="shared" si="0"/>
        <v>6.899999999999999</v>
      </c>
    </row>
    <row r="8" spans="1:7" s="69" customFormat="1" ht="13.5">
      <c r="A8" s="193" t="s">
        <v>279</v>
      </c>
      <c r="B8" s="272">
        <f>Volume!J9</f>
        <v>2661.45</v>
      </c>
      <c r="C8" s="70">
        <v>2673.55</v>
      </c>
      <c r="D8" s="264">
        <f t="shared" si="1"/>
        <v>12.100000000000364</v>
      </c>
      <c r="E8" s="331">
        <f t="shared" si="2"/>
        <v>0.0045463938830338215</v>
      </c>
      <c r="F8" s="264">
        <v>34</v>
      </c>
      <c r="G8" s="159">
        <f t="shared" si="0"/>
        <v>-21.899999999999636</v>
      </c>
    </row>
    <row r="9" spans="1:10" s="69" customFormat="1" ht="13.5">
      <c r="A9" s="193" t="s">
        <v>134</v>
      </c>
      <c r="B9" s="272">
        <f>Volume!J10</f>
        <v>4698.35</v>
      </c>
      <c r="C9" s="70">
        <v>4717.1</v>
      </c>
      <c r="D9" s="264">
        <f t="shared" si="1"/>
        <v>18.75</v>
      </c>
      <c r="E9" s="331">
        <f t="shared" si="2"/>
        <v>0.003990762714570008</v>
      </c>
      <c r="F9" s="264">
        <v>28.199999999999818</v>
      </c>
      <c r="G9" s="159">
        <f t="shared" si="0"/>
        <v>-9.449999999999818</v>
      </c>
      <c r="H9" s="135"/>
      <c r="I9" s="136"/>
      <c r="J9" s="78"/>
    </row>
    <row r="10" spans="1:10" s="69" customFormat="1" ht="13.5">
      <c r="A10" s="193" t="s">
        <v>408</v>
      </c>
      <c r="B10" s="272">
        <f>Volume!J11</f>
        <v>1370</v>
      </c>
      <c r="C10" s="70">
        <v>1380.4</v>
      </c>
      <c r="D10" s="264">
        <f t="shared" si="1"/>
        <v>10.400000000000091</v>
      </c>
      <c r="E10" s="331">
        <f t="shared" si="2"/>
        <v>0.007591240875912475</v>
      </c>
      <c r="F10" s="264">
        <v>2.650000000000091</v>
      </c>
      <c r="G10" s="159">
        <f t="shared" si="0"/>
        <v>7.75</v>
      </c>
      <c r="H10" s="135"/>
      <c r="I10" s="136"/>
      <c r="J10" s="78"/>
    </row>
    <row r="11" spans="1:7" s="69" customFormat="1" ht="13.5">
      <c r="A11" s="193" t="s">
        <v>0</v>
      </c>
      <c r="B11" s="272">
        <f>Volume!J12</f>
        <v>852.35</v>
      </c>
      <c r="C11" s="70">
        <v>858.55</v>
      </c>
      <c r="D11" s="264">
        <f t="shared" si="1"/>
        <v>6.199999999999932</v>
      </c>
      <c r="E11" s="331">
        <f t="shared" si="2"/>
        <v>0.007274007156684381</v>
      </c>
      <c r="F11" s="264">
        <v>3.5499999999999545</v>
      </c>
      <c r="G11" s="159">
        <f t="shared" si="0"/>
        <v>2.6499999999999773</v>
      </c>
    </row>
    <row r="12" spans="1:7" s="69" customFormat="1" ht="13.5">
      <c r="A12" s="193" t="s">
        <v>409</v>
      </c>
      <c r="B12" s="272">
        <f>Volume!J13</f>
        <v>526.35</v>
      </c>
      <c r="C12" s="70">
        <v>531.5</v>
      </c>
      <c r="D12" s="264">
        <f t="shared" si="1"/>
        <v>5.149999999999977</v>
      </c>
      <c r="E12" s="331">
        <f t="shared" si="2"/>
        <v>0.009784364016338894</v>
      </c>
      <c r="F12" s="264">
        <v>6.350000000000023</v>
      </c>
      <c r="G12" s="159">
        <f t="shared" si="0"/>
        <v>-1.2000000000000455</v>
      </c>
    </row>
    <row r="13" spans="1:7" s="69" customFormat="1" ht="13.5">
      <c r="A13" s="193" t="s">
        <v>410</v>
      </c>
      <c r="B13" s="272">
        <f>Volume!J14</f>
        <v>1541.55</v>
      </c>
      <c r="C13" s="70">
        <v>1561.95</v>
      </c>
      <c r="D13" s="264">
        <f t="shared" si="1"/>
        <v>20.40000000000009</v>
      </c>
      <c r="E13" s="331">
        <f t="shared" si="2"/>
        <v>0.013233433881482983</v>
      </c>
      <c r="F13" s="264">
        <v>14.3</v>
      </c>
      <c r="G13" s="159">
        <f t="shared" si="0"/>
        <v>6.10000000000009</v>
      </c>
    </row>
    <row r="14" spans="1:7" s="69" customFormat="1" ht="13.5">
      <c r="A14" s="193" t="s">
        <v>411</v>
      </c>
      <c r="B14" s="272">
        <f>Volume!J15</f>
        <v>145.4</v>
      </c>
      <c r="C14" s="70">
        <v>145.85</v>
      </c>
      <c r="D14" s="264">
        <f t="shared" si="1"/>
        <v>0.44999999999998863</v>
      </c>
      <c r="E14" s="331">
        <f t="shared" si="2"/>
        <v>0.003094910591471724</v>
      </c>
      <c r="F14" s="264">
        <v>2.1000000000000227</v>
      </c>
      <c r="G14" s="159">
        <f t="shared" si="0"/>
        <v>-1.650000000000034</v>
      </c>
    </row>
    <row r="15" spans="1:8" s="25" customFormat="1" ht="13.5">
      <c r="A15" s="193" t="s">
        <v>135</v>
      </c>
      <c r="B15" s="272">
        <f>Volume!J16</f>
        <v>86.15</v>
      </c>
      <c r="C15" s="70">
        <v>84.15</v>
      </c>
      <c r="D15" s="264">
        <f t="shared" si="1"/>
        <v>-2</v>
      </c>
      <c r="E15" s="331">
        <f t="shared" si="2"/>
        <v>-0.023215322112594312</v>
      </c>
      <c r="F15" s="264">
        <v>-2.1499999999999915</v>
      </c>
      <c r="G15" s="159">
        <f t="shared" si="0"/>
        <v>0.14999999999999147</v>
      </c>
      <c r="H15" s="69"/>
    </row>
    <row r="16" spans="1:7" s="69" customFormat="1" ht="13.5">
      <c r="A16" s="193" t="s">
        <v>174</v>
      </c>
      <c r="B16" s="272">
        <f>Volume!J17</f>
        <v>58.5</v>
      </c>
      <c r="C16" s="70">
        <v>59.1</v>
      </c>
      <c r="D16" s="264">
        <f t="shared" si="1"/>
        <v>0.6000000000000014</v>
      </c>
      <c r="E16" s="331">
        <f t="shared" si="2"/>
        <v>0.01025641025641028</v>
      </c>
      <c r="F16" s="264">
        <v>0.75</v>
      </c>
      <c r="G16" s="159">
        <f t="shared" si="0"/>
        <v>-0.14999999999999858</v>
      </c>
    </row>
    <row r="17" spans="1:7" s="69" customFormat="1" ht="13.5">
      <c r="A17" s="193" t="s">
        <v>280</v>
      </c>
      <c r="B17" s="272">
        <f>Volume!J18</f>
        <v>411.35</v>
      </c>
      <c r="C17" s="70">
        <v>412.2</v>
      </c>
      <c r="D17" s="264">
        <f t="shared" si="1"/>
        <v>0.8499999999999659</v>
      </c>
      <c r="E17" s="331">
        <f t="shared" si="2"/>
        <v>0.0020663668408896704</v>
      </c>
      <c r="F17" s="264">
        <v>-4.149999999999977</v>
      </c>
      <c r="G17" s="159">
        <f t="shared" si="0"/>
        <v>4.999999999999943</v>
      </c>
    </row>
    <row r="18" spans="1:7" s="69" customFormat="1" ht="13.5">
      <c r="A18" s="193" t="s">
        <v>75</v>
      </c>
      <c r="B18" s="272">
        <f>Volume!J19</f>
        <v>87.25</v>
      </c>
      <c r="C18" s="70">
        <v>86.6</v>
      </c>
      <c r="D18" s="264">
        <f t="shared" si="1"/>
        <v>-0.6500000000000057</v>
      </c>
      <c r="E18" s="331">
        <f t="shared" si="2"/>
        <v>-0.00744985673352442</v>
      </c>
      <c r="F18" s="264">
        <v>-0.45000000000000284</v>
      </c>
      <c r="G18" s="159">
        <f t="shared" si="0"/>
        <v>-0.20000000000000284</v>
      </c>
    </row>
    <row r="19" spans="1:7" s="69" customFormat="1" ht="13.5">
      <c r="A19" s="193" t="s">
        <v>412</v>
      </c>
      <c r="B19" s="272">
        <f>Volume!J20</f>
        <v>336.7</v>
      </c>
      <c r="C19" s="70">
        <v>340.15</v>
      </c>
      <c r="D19" s="264">
        <f t="shared" si="1"/>
        <v>3.4499999999999886</v>
      </c>
      <c r="E19" s="331">
        <f t="shared" si="2"/>
        <v>0.010246510246510214</v>
      </c>
      <c r="F19" s="264">
        <v>3.6499999999999773</v>
      </c>
      <c r="G19" s="159">
        <f t="shared" si="0"/>
        <v>-0.19999999999998863</v>
      </c>
    </row>
    <row r="20" spans="1:7" s="69" customFormat="1" ht="13.5">
      <c r="A20" s="193" t="s">
        <v>413</v>
      </c>
      <c r="B20" s="272">
        <f>Volume!J21</f>
        <v>591.3</v>
      </c>
      <c r="C20" s="70">
        <v>596.85</v>
      </c>
      <c r="D20" s="264">
        <f t="shared" si="1"/>
        <v>5.550000000000068</v>
      </c>
      <c r="E20" s="331">
        <f t="shared" si="2"/>
        <v>0.009386098427194433</v>
      </c>
      <c r="F20" s="264">
        <v>2.1499999999999773</v>
      </c>
      <c r="G20" s="159">
        <f t="shared" si="0"/>
        <v>3.400000000000091</v>
      </c>
    </row>
    <row r="21" spans="1:7" s="69" customFormat="1" ht="13.5">
      <c r="A21" s="193" t="s">
        <v>88</v>
      </c>
      <c r="B21" s="272">
        <f>Volume!J22</f>
        <v>45.85</v>
      </c>
      <c r="C21" s="70">
        <v>46.25</v>
      </c>
      <c r="D21" s="264">
        <f t="shared" si="1"/>
        <v>0.3999999999999986</v>
      </c>
      <c r="E21" s="331">
        <f t="shared" si="2"/>
        <v>0.008724100327153731</v>
      </c>
      <c r="F21" s="264">
        <v>0.6000000000000014</v>
      </c>
      <c r="G21" s="159">
        <f t="shared" si="0"/>
        <v>-0.20000000000000284</v>
      </c>
    </row>
    <row r="22" spans="1:7" s="69" customFormat="1" ht="13.5">
      <c r="A22" s="193" t="s">
        <v>136</v>
      </c>
      <c r="B22" s="272">
        <f>Volume!J23</f>
        <v>38.35</v>
      </c>
      <c r="C22" s="70">
        <v>38.7</v>
      </c>
      <c r="D22" s="264">
        <f t="shared" si="1"/>
        <v>0.3500000000000014</v>
      </c>
      <c r="E22" s="331">
        <f t="shared" si="2"/>
        <v>0.009126466753585435</v>
      </c>
      <c r="F22" s="264">
        <v>0.5</v>
      </c>
      <c r="G22" s="159">
        <f t="shared" si="0"/>
        <v>-0.14999999999999858</v>
      </c>
    </row>
    <row r="23" spans="1:7" s="69" customFormat="1" ht="13.5">
      <c r="A23" s="193" t="s">
        <v>157</v>
      </c>
      <c r="B23" s="272">
        <f>Volume!J24</f>
        <v>698.95</v>
      </c>
      <c r="C23" s="70">
        <v>706.8</v>
      </c>
      <c r="D23" s="264">
        <f t="shared" si="1"/>
        <v>7.849999999999909</v>
      </c>
      <c r="E23" s="331">
        <f t="shared" si="2"/>
        <v>0.01123113241290494</v>
      </c>
      <c r="F23" s="264">
        <v>8.799999999999955</v>
      </c>
      <c r="G23" s="159">
        <f t="shared" si="0"/>
        <v>-0.9500000000000455</v>
      </c>
    </row>
    <row r="24" spans="1:7" s="69" customFormat="1" ht="13.5">
      <c r="A24" s="193" t="s">
        <v>193</v>
      </c>
      <c r="B24" s="272">
        <f>Volume!J25</f>
        <v>2242.05</v>
      </c>
      <c r="C24" s="70">
        <v>2210.75</v>
      </c>
      <c r="D24" s="264">
        <f t="shared" si="1"/>
        <v>-31.300000000000182</v>
      </c>
      <c r="E24" s="331">
        <f t="shared" si="2"/>
        <v>-0.013960437992016315</v>
      </c>
      <c r="F24" s="264">
        <v>-17.199999999999818</v>
      </c>
      <c r="G24" s="159">
        <f t="shared" si="0"/>
        <v>-14.100000000000364</v>
      </c>
    </row>
    <row r="25" spans="1:7" s="69" customFormat="1" ht="13.5">
      <c r="A25" s="193" t="s">
        <v>281</v>
      </c>
      <c r="B25" s="272">
        <f>Volume!J26</f>
        <v>174.95</v>
      </c>
      <c r="C25" s="70">
        <v>176.55</v>
      </c>
      <c r="D25" s="264">
        <f t="shared" si="1"/>
        <v>1.6000000000000227</v>
      </c>
      <c r="E25" s="331">
        <f t="shared" si="2"/>
        <v>0.009145470134324223</v>
      </c>
      <c r="F25" s="264">
        <v>2.450000000000017</v>
      </c>
      <c r="G25" s="159">
        <f t="shared" si="0"/>
        <v>-0.8499999999999943</v>
      </c>
    </row>
    <row r="26" spans="1:7" s="14" customFormat="1" ht="13.5">
      <c r="A26" s="193" t="s">
        <v>282</v>
      </c>
      <c r="B26" s="272">
        <f>Volume!J27</f>
        <v>76.9</v>
      </c>
      <c r="C26" s="70">
        <v>77.6</v>
      </c>
      <c r="D26" s="264">
        <f t="shared" si="1"/>
        <v>0.6999999999999886</v>
      </c>
      <c r="E26" s="331">
        <f t="shared" si="2"/>
        <v>0.009102730819245626</v>
      </c>
      <c r="F26" s="264">
        <v>0.6000000000000085</v>
      </c>
      <c r="G26" s="159">
        <f t="shared" si="0"/>
        <v>0.0999999999999801</v>
      </c>
    </row>
    <row r="27" spans="1:7" s="14" customFormat="1" ht="13.5">
      <c r="A27" s="193" t="s">
        <v>76</v>
      </c>
      <c r="B27" s="272">
        <f>Volume!J28</f>
        <v>272.3</v>
      </c>
      <c r="C27" s="70">
        <v>271.7</v>
      </c>
      <c r="D27" s="264">
        <f t="shared" si="1"/>
        <v>-0.6000000000000227</v>
      </c>
      <c r="E27" s="331">
        <f t="shared" si="2"/>
        <v>-0.002203452074917454</v>
      </c>
      <c r="F27" s="264">
        <v>-1.4499999999999886</v>
      </c>
      <c r="G27" s="159">
        <f t="shared" si="0"/>
        <v>0.8499999999999659</v>
      </c>
    </row>
    <row r="28" spans="1:7" s="69" customFormat="1" ht="13.5">
      <c r="A28" s="193" t="s">
        <v>77</v>
      </c>
      <c r="B28" s="272">
        <f>Volume!J29</f>
        <v>211.7</v>
      </c>
      <c r="C28" s="70">
        <v>212.95</v>
      </c>
      <c r="D28" s="264">
        <f t="shared" si="1"/>
        <v>1.25</v>
      </c>
      <c r="E28" s="331">
        <f t="shared" si="2"/>
        <v>0.005904581955597544</v>
      </c>
      <c r="F28" s="264">
        <v>1.049999999999983</v>
      </c>
      <c r="G28" s="159">
        <f t="shared" si="0"/>
        <v>0.20000000000001705</v>
      </c>
    </row>
    <row r="29" spans="1:7" s="69" customFormat="1" ht="13.5">
      <c r="A29" s="193" t="s">
        <v>283</v>
      </c>
      <c r="B29" s="272">
        <f>Volume!J30</f>
        <v>183.75</v>
      </c>
      <c r="C29" s="70">
        <v>185.6</v>
      </c>
      <c r="D29" s="264">
        <f t="shared" si="1"/>
        <v>1.8499999999999943</v>
      </c>
      <c r="E29" s="331">
        <f t="shared" si="2"/>
        <v>0.010068027210884322</v>
      </c>
      <c r="F29" s="264">
        <v>2.0999999999999943</v>
      </c>
      <c r="G29" s="159">
        <f t="shared" si="0"/>
        <v>-0.25</v>
      </c>
    </row>
    <row r="30" spans="1:7" s="69" customFormat="1" ht="13.5">
      <c r="A30" s="193" t="s">
        <v>34</v>
      </c>
      <c r="B30" s="272">
        <f>Volume!J31</f>
        <v>1889.9</v>
      </c>
      <c r="C30" s="70">
        <v>1910.05</v>
      </c>
      <c r="D30" s="264">
        <f t="shared" si="1"/>
        <v>20.149999999999864</v>
      </c>
      <c r="E30" s="331">
        <f t="shared" si="2"/>
        <v>0.010661939785173746</v>
      </c>
      <c r="F30" s="264">
        <v>25.90000000000009</v>
      </c>
      <c r="G30" s="159">
        <f t="shared" si="0"/>
        <v>-5.750000000000227</v>
      </c>
    </row>
    <row r="31" spans="1:7" s="69" customFormat="1" ht="13.5">
      <c r="A31" s="193" t="s">
        <v>284</v>
      </c>
      <c r="B31" s="272">
        <f>Volume!J32</f>
        <v>1068.15</v>
      </c>
      <c r="C31" s="70">
        <v>1079.3</v>
      </c>
      <c r="D31" s="264">
        <f t="shared" si="1"/>
        <v>11.149999999999864</v>
      </c>
      <c r="E31" s="331">
        <f t="shared" si="2"/>
        <v>0.010438608809623988</v>
      </c>
      <c r="F31" s="264">
        <v>8.450000000000045</v>
      </c>
      <c r="G31" s="159">
        <f t="shared" si="0"/>
        <v>2.699999999999818</v>
      </c>
    </row>
    <row r="32" spans="1:7" s="69" customFormat="1" ht="13.5">
      <c r="A32" s="193" t="s">
        <v>137</v>
      </c>
      <c r="B32" s="272">
        <f>Volume!J33</f>
        <v>335.55</v>
      </c>
      <c r="C32" s="70">
        <v>338.1</v>
      </c>
      <c r="D32" s="264">
        <f t="shared" si="1"/>
        <v>2.5500000000000114</v>
      </c>
      <c r="E32" s="331">
        <f t="shared" si="2"/>
        <v>0.007599463567277638</v>
      </c>
      <c r="F32" s="264">
        <v>3.4499999999999886</v>
      </c>
      <c r="G32" s="159">
        <f t="shared" si="0"/>
        <v>-0.8999999999999773</v>
      </c>
    </row>
    <row r="33" spans="1:7" s="69" customFormat="1" ht="13.5">
      <c r="A33" s="193" t="s">
        <v>232</v>
      </c>
      <c r="B33" s="272">
        <f>Volume!J34</f>
        <v>841.3</v>
      </c>
      <c r="C33" s="70">
        <v>834.9</v>
      </c>
      <c r="D33" s="264">
        <f t="shared" si="1"/>
        <v>-6.399999999999977</v>
      </c>
      <c r="E33" s="331">
        <f t="shared" si="2"/>
        <v>-0.007607274456198713</v>
      </c>
      <c r="F33" s="264">
        <v>-10.55</v>
      </c>
      <c r="G33" s="159">
        <f t="shared" si="0"/>
        <v>4.1500000000000234</v>
      </c>
    </row>
    <row r="34" spans="1:7" s="69" customFormat="1" ht="13.5">
      <c r="A34" s="193" t="s">
        <v>1</v>
      </c>
      <c r="B34" s="272">
        <f>Volume!J35</f>
        <v>1418.75</v>
      </c>
      <c r="C34" s="70">
        <v>1412.7</v>
      </c>
      <c r="D34" s="264">
        <f t="shared" si="1"/>
        <v>-6.0499999999999545</v>
      </c>
      <c r="E34" s="331">
        <f t="shared" si="2"/>
        <v>-0.004264317180616708</v>
      </c>
      <c r="F34" s="264">
        <v>-12.5</v>
      </c>
      <c r="G34" s="159">
        <f t="shared" si="0"/>
        <v>6.4500000000000455</v>
      </c>
    </row>
    <row r="35" spans="1:7" s="69" customFormat="1" ht="13.5">
      <c r="A35" s="193" t="s">
        <v>158</v>
      </c>
      <c r="B35" s="272">
        <f>Volume!J36</f>
        <v>117.1</v>
      </c>
      <c r="C35" s="70">
        <v>118.3</v>
      </c>
      <c r="D35" s="264">
        <f t="shared" si="1"/>
        <v>1.2000000000000028</v>
      </c>
      <c r="E35" s="331">
        <f t="shared" si="2"/>
        <v>0.01024765157984631</v>
      </c>
      <c r="F35" s="264">
        <v>-0.29999999999999716</v>
      </c>
      <c r="G35" s="159">
        <f t="shared" si="0"/>
        <v>1.5</v>
      </c>
    </row>
    <row r="36" spans="1:7" s="69" customFormat="1" ht="13.5">
      <c r="A36" s="193" t="s">
        <v>414</v>
      </c>
      <c r="B36" s="272">
        <f>Volume!J37</f>
        <v>42.1</v>
      </c>
      <c r="C36" s="70">
        <v>42.65</v>
      </c>
      <c r="D36" s="264">
        <f t="shared" si="1"/>
        <v>0.5499999999999972</v>
      </c>
      <c r="E36" s="331">
        <f t="shared" si="2"/>
        <v>0.013064133016627011</v>
      </c>
      <c r="F36" s="264">
        <v>0.6499999999999986</v>
      </c>
      <c r="G36" s="159">
        <f t="shared" si="0"/>
        <v>-0.10000000000000142</v>
      </c>
    </row>
    <row r="37" spans="1:7" s="69" customFormat="1" ht="13.5">
      <c r="A37" s="193" t="s">
        <v>415</v>
      </c>
      <c r="B37" s="272">
        <f>Volume!J38</f>
        <v>246.4</v>
      </c>
      <c r="C37" s="70">
        <v>248.8</v>
      </c>
      <c r="D37" s="264">
        <f t="shared" si="1"/>
        <v>2.4000000000000057</v>
      </c>
      <c r="E37" s="331">
        <f t="shared" si="2"/>
        <v>0.009740259740259763</v>
      </c>
      <c r="F37" s="264">
        <v>1.450000000000017</v>
      </c>
      <c r="G37" s="159">
        <f t="shared" si="0"/>
        <v>0.9499999999999886</v>
      </c>
    </row>
    <row r="38" spans="1:7" s="69" customFormat="1" ht="13.5">
      <c r="A38" s="193" t="s">
        <v>285</v>
      </c>
      <c r="B38" s="272">
        <f>Volume!J39</f>
        <v>560.7</v>
      </c>
      <c r="C38" s="70">
        <v>566</v>
      </c>
      <c r="D38" s="264">
        <f t="shared" si="1"/>
        <v>5.2999999999999545</v>
      </c>
      <c r="E38" s="331">
        <f t="shared" si="2"/>
        <v>0.009452470126627349</v>
      </c>
      <c r="F38" s="264">
        <v>6.550000000000068</v>
      </c>
      <c r="G38" s="159">
        <f t="shared" si="0"/>
        <v>-1.2500000000001137</v>
      </c>
    </row>
    <row r="39" spans="1:7" s="69" customFormat="1" ht="13.5">
      <c r="A39" s="193" t="s">
        <v>159</v>
      </c>
      <c r="B39" s="272">
        <f>Volume!J40</f>
        <v>50.5</v>
      </c>
      <c r="C39" s="70">
        <v>50.9</v>
      </c>
      <c r="D39" s="264">
        <f t="shared" si="1"/>
        <v>0.3999999999999986</v>
      </c>
      <c r="E39" s="331">
        <f t="shared" si="2"/>
        <v>0.007920792079207893</v>
      </c>
      <c r="F39" s="264">
        <v>0.6500000000000057</v>
      </c>
      <c r="G39" s="159">
        <f t="shared" si="0"/>
        <v>-0.2500000000000071</v>
      </c>
    </row>
    <row r="40" spans="1:7" s="69" customFormat="1" ht="13.5">
      <c r="A40" s="193" t="s">
        <v>2</v>
      </c>
      <c r="B40" s="272">
        <f>Volume!J41</f>
        <v>360.95</v>
      </c>
      <c r="C40" s="70">
        <v>361.8</v>
      </c>
      <c r="D40" s="264">
        <f t="shared" si="1"/>
        <v>0.8500000000000227</v>
      </c>
      <c r="E40" s="331">
        <f t="shared" si="2"/>
        <v>0.0023548968001108816</v>
      </c>
      <c r="F40" s="264">
        <v>1.9499999999999886</v>
      </c>
      <c r="G40" s="159">
        <f t="shared" si="0"/>
        <v>-1.099999999999966</v>
      </c>
    </row>
    <row r="41" spans="1:7" s="69" customFormat="1" ht="13.5">
      <c r="A41" s="193" t="s">
        <v>416</v>
      </c>
      <c r="B41" s="272">
        <f>Volume!J42</f>
        <v>231.35</v>
      </c>
      <c r="C41" s="70">
        <v>233.85</v>
      </c>
      <c r="D41" s="264">
        <f t="shared" si="1"/>
        <v>2.5</v>
      </c>
      <c r="E41" s="331">
        <f t="shared" si="2"/>
        <v>0.01080613788631943</v>
      </c>
      <c r="F41" s="264">
        <v>2.1000000000000227</v>
      </c>
      <c r="G41" s="159">
        <f t="shared" si="0"/>
        <v>0.39999999999997726</v>
      </c>
    </row>
    <row r="42" spans="1:7" s="69" customFormat="1" ht="13.5">
      <c r="A42" s="193" t="s">
        <v>391</v>
      </c>
      <c r="B42" s="272">
        <f>Volume!J43</f>
        <v>143.05</v>
      </c>
      <c r="C42" s="70">
        <v>144.35</v>
      </c>
      <c r="D42" s="264">
        <f t="shared" si="1"/>
        <v>1.299999999999983</v>
      </c>
      <c r="E42" s="331">
        <f t="shared" si="2"/>
        <v>0.009087731562390653</v>
      </c>
      <c r="F42" s="264">
        <v>1.9000000000000057</v>
      </c>
      <c r="G42" s="159">
        <f t="shared" si="0"/>
        <v>-0.6000000000000227</v>
      </c>
    </row>
    <row r="43" spans="1:7" s="69" customFormat="1" ht="13.5">
      <c r="A43" s="193" t="s">
        <v>78</v>
      </c>
      <c r="B43" s="272">
        <f>Volume!J44</f>
        <v>255.65</v>
      </c>
      <c r="C43" s="70">
        <v>251.75</v>
      </c>
      <c r="D43" s="264">
        <f t="shared" si="1"/>
        <v>-3.9000000000000057</v>
      </c>
      <c r="E43" s="331">
        <f t="shared" si="2"/>
        <v>-0.015255231762174871</v>
      </c>
      <c r="F43" s="264">
        <v>2.4000000000000057</v>
      </c>
      <c r="G43" s="159">
        <f t="shared" si="0"/>
        <v>-6.300000000000011</v>
      </c>
    </row>
    <row r="44" spans="1:7" s="69" customFormat="1" ht="13.5">
      <c r="A44" s="193" t="s">
        <v>138</v>
      </c>
      <c r="B44" s="272">
        <f>Volume!J45</f>
        <v>612.8</v>
      </c>
      <c r="C44" s="70">
        <v>618.55</v>
      </c>
      <c r="D44" s="264">
        <f t="shared" si="1"/>
        <v>5.75</v>
      </c>
      <c r="E44" s="331">
        <f t="shared" si="2"/>
        <v>0.009383159268929504</v>
      </c>
      <c r="F44" s="264">
        <v>7</v>
      </c>
      <c r="G44" s="159">
        <f t="shared" si="0"/>
        <v>-1.25</v>
      </c>
    </row>
    <row r="45" spans="1:7" s="69" customFormat="1" ht="13.5">
      <c r="A45" s="193" t="s">
        <v>160</v>
      </c>
      <c r="B45" s="272">
        <f>Volume!J46</f>
        <v>363.55</v>
      </c>
      <c r="C45" s="70">
        <v>365.55</v>
      </c>
      <c r="D45" s="264">
        <f t="shared" si="1"/>
        <v>2</v>
      </c>
      <c r="E45" s="331">
        <f t="shared" si="2"/>
        <v>0.005501306560308073</v>
      </c>
      <c r="F45" s="264">
        <v>3.3500000000000227</v>
      </c>
      <c r="G45" s="159">
        <f t="shared" si="0"/>
        <v>-1.3500000000000227</v>
      </c>
    </row>
    <row r="46" spans="1:7" s="69" customFormat="1" ht="13.5">
      <c r="A46" s="193" t="s">
        <v>161</v>
      </c>
      <c r="B46" s="272">
        <f>Volume!J47</f>
        <v>34.85</v>
      </c>
      <c r="C46" s="70">
        <v>35.3</v>
      </c>
      <c r="D46" s="264">
        <f t="shared" si="1"/>
        <v>0.44999999999999574</v>
      </c>
      <c r="E46" s="331">
        <f t="shared" si="2"/>
        <v>0.012912482065997008</v>
      </c>
      <c r="F46" s="264">
        <v>0.45000000000000284</v>
      </c>
      <c r="G46" s="159">
        <f t="shared" si="0"/>
        <v>-7.105427357601002E-15</v>
      </c>
    </row>
    <row r="47" spans="1:7" s="69" customFormat="1" ht="13.5">
      <c r="A47" s="193" t="s">
        <v>392</v>
      </c>
      <c r="B47" s="272">
        <f>Volume!J48</f>
        <v>249.4</v>
      </c>
      <c r="C47" s="70">
        <v>252.35</v>
      </c>
      <c r="D47" s="264">
        <f t="shared" si="1"/>
        <v>2.9499999999999886</v>
      </c>
      <c r="E47" s="331">
        <f t="shared" si="2"/>
        <v>0.011828388131515592</v>
      </c>
      <c r="F47" s="264">
        <v>4.299999999999983</v>
      </c>
      <c r="G47" s="159">
        <f t="shared" si="0"/>
        <v>-1.3499999999999943</v>
      </c>
    </row>
    <row r="48" spans="1:8" s="25" customFormat="1" ht="13.5">
      <c r="A48" s="193" t="s">
        <v>3</v>
      </c>
      <c r="B48" s="272">
        <f>Volume!J49</f>
        <v>223.75</v>
      </c>
      <c r="C48" s="70">
        <v>226.1</v>
      </c>
      <c r="D48" s="264">
        <f t="shared" si="1"/>
        <v>2.3499999999999943</v>
      </c>
      <c r="E48" s="331">
        <f t="shared" si="2"/>
        <v>0.01050279329608936</v>
      </c>
      <c r="F48" s="264">
        <v>2.5500000000000114</v>
      </c>
      <c r="G48" s="159">
        <f t="shared" si="0"/>
        <v>-0.20000000000001705</v>
      </c>
      <c r="H48" s="69"/>
    </row>
    <row r="49" spans="1:7" s="69" customFormat="1" ht="13.5">
      <c r="A49" s="193" t="s">
        <v>218</v>
      </c>
      <c r="B49" s="272">
        <f>Volume!J50</f>
        <v>358.35</v>
      </c>
      <c r="C49" s="70">
        <v>362.1</v>
      </c>
      <c r="D49" s="264">
        <f t="shared" si="1"/>
        <v>3.75</v>
      </c>
      <c r="E49" s="331">
        <f t="shared" si="2"/>
        <v>0.010464629552113854</v>
      </c>
      <c r="F49" s="264">
        <v>2.900000000000034</v>
      </c>
      <c r="G49" s="159">
        <f t="shared" si="0"/>
        <v>0.8499999999999659</v>
      </c>
    </row>
    <row r="50" spans="1:7" s="69" customFormat="1" ht="13.5">
      <c r="A50" s="193" t="s">
        <v>162</v>
      </c>
      <c r="B50" s="272">
        <f>Volume!J51</f>
        <v>332.1</v>
      </c>
      <c r="C50" s="70">
        <v>329.5</v>
      </c>
      <c r="D50" s="264">
        <f t="shared" si="1"/>
        <v>-2.6000000000000227</v>
      </c>
      <c r="E50" s="331">
        <f t="shared" si="2"/>
        <v>-0.007828967178560742</v>
      </c>
      <c r="F50" s="264">
        <v>-2</v>
      </c>
      <c r="G50" s="159">
        <f t="shared" si="0"/>
        <v>-0.6000000000000227</v>
      </c>
    </row>
    <row r="51" spans="1:7" s="69" customFormat="1" ht="13.5">
      <c r="A51" s="193" t="s">
        <v>286</v>
      </c>
      <c r="B51" s="272">
        <f>Volume!J52</f>
        <v>250.05</v>
      </c>
      <c r="C51" s="70">
        <v>249.55</v>
      </c>
      <c r="D51" s="264">
        <f t="shared" si="1"/>
        <v>-0.5</v>
      </c>
      <c r="E51" s="331">
        <f t="shared" si="2"/>
        <v>-0.001999600079984003</v>
      </c>
      <c r="F51" s="264">
        <v>2.1500000000000057</v>
      </c>
      <c r="G51" s="159">
        <f t="shared" si="0"/>
        <v>-2.6500000000000057</v>
      </c>
    </row>
    <row r="52" spans="1:7" s="69" customFormat="1" ht="13.5">
      <c r="A52" s="193" t="s">
        <v>183</v>
      </c>
      <c r="B52" s="272">
        <f>Volume!J53</f>
        <v>314.65</v>
      </c>
      <c r="C52" s="70">
        <v>316.95</v>
      </c>
      <c r="D52" s="264">
        <f t="shared" si="1"/>
        <v>2.3000000000000114</v>
      </c>
      <c r="E52" s="331">
        <f t="shared" si="2"/>
        <v>0.0073097092006992265</v>
      </c>
      <c r="F52" s="264">
        <v>3.150000000000034</v>
      </c>
      <c r="G52" s="159">
        <f t="shared" si="0"/>
        <v>-0.8500000000000227</v>
      </c>
    </row>
    <row r="53" spans="1:7" s="69" customFormat="1" ht="13.5">
      <c r="A53" s="193" t="s">
        <v>219</v>
      </c>
      <c r="B53" s="272">
        <f>Volume!J54</f>
        <v>98.05</v>
      </c>
      <c r="C53" s="70">
        <v>96.6</v>
      </c>
      <c r="D53" s="264">
        <f t="shared" si="1"/>
        <v>-1.4500000000000028</v>
      </c>
      <c r="E53" s="331">
        <f t="shared" si="2"/>
        <v>-0.014788373278939346</v>
      </c>
      <c r="F53" s="264">
        <v>-3.25</v>
      </c>
      <c r="G53" s="159">
        <f t="shared" si="0"/>
        <v>1.7999999999999972</v>
      </c>
    </row>
    <row r="54" spans="1:7" s="69" customFormat="1" ht="13.5">
      <c r="A54" s="193" t="s">
        <v>417</v>
      </c>
      <c r="B54" s="272">
        <f>Volume!J55</f>
        <v>44.85</v>
      </c>
      <c r="C54" s="70">
        <v>44.6</v>
      </c>
      <c r="D54" s="264">
        <f t="shared" si="1"/>
        <v>-0.25</v>
      </c>
      <c r="E54" s="331">
        <f t="shared" si="2"/>
        <v>-0.005574136008918617</v>
      </c>
      <c r="F54" s="264">
        <v>-0.14999999999999858</v>
      </c>
      <c r="G54" s="159">
        <f t="shared" si="0"/>
        <v>-0.10000000000000142</v>
      </c>
    </row>
    <row r="55" spans="1:7" s="69" customFormat="1" ht="13.5">
      <c r="A55" s="193" t="s">
        <v>163</v>
      </c>
      <c r="B55" s="272">
        <f>Volume!J56</f>
        <v>4976.25</v>
      </c>
      <c r="C55" s="70">
        <v>5005.3</v>
      </c>
      <c r="D55" s="264">
        <f t="shared" si="1"/>
        <v>29.050000000000182</v>
      </c>
      <c r="E55" s="331">
        <f t="shared" si="2"/>
        <v>0.005837729213765422</v>
      </c>
      <c r="F55" s="264">
        <v>13.550000000000182</v>
      </c>
      <c r="G55" s="159">
        <f t="shared" si="0"/>
        <v>15.5</v>
      </c>
    </row>
    <row r="56" spans="1:7" s="69" customFormat="1" ht="13.5">
      <c r="A56" s="193" t="s">
        <v>194</v>
      </c>
      <c r="B56" s="272">
        <f>Volume!J57</f>
        <v>648.35</v>
      </c>
      <c r="C56" s="70">
        <v>654.55</v>
      </c>
      <c r="D56" s="264">
        <f t="shared" si="1"/>
        <v>6.199999999999932</v>
      </c>
      <c r="E56" s="331">
        <f t="shared" si="2"/>
        <v>0.009562736176447801</v>
      </c>
      <c r="F56" s="264">
        <v>6.899999999999977</v>
      </c>
      <c r="G56" s="159">
        <f t="shared" si="0"/>
        <v>-0.7000000000000455</v>
      </c>
    </row>
    <row r="57" spans="1:7" s="69" customFormat="1" ht="13.5">
      <c r="A57" s="193" t="s">
        <v>418</v>
      </c>
      <c r="B57" s="272">
        <f>Volume!J58</f>
        <v>1877.3</v>
      </c>
      <c r="C57" s="70">
        <v>1895.4</v>
      </c>
      <c r="D57" s="264">
        <f t="shared" si="1"/>
        <v>18.100000000000136</v>
      </c>
      <c r="E57" s="331">
        <f t="shared" si="2"/>
        <v>0.00964150641879302</v>
      </c>
      <c r="F57" s="264">
        <v>20.59999999999991</v>
      </c>
      <c r="G57" s="159">
        <f t="shared" si="0"/>
        <v>-2.4999999999997726</v>
      </c>
    </row>
    <row r="58" spans="1:7" s="69" customFormat="1" ht="13.5">
      <c r="A58" s="193" t="s">
        <v>419</v>
      </c>
      <c r="B58" s="272">
        <f>Volume!J59</f>
        <v>1130.4</v>
      </c>
      <c r="C58" s="70">
        <v>1140.55</v>
      </c>
      <c r="D58" s="264">
        <f t="shared" si="1"/>
        <v>10.149999999999864</v>
      </c>
      <c r="E58" s="331">
        <f t="shared" si="2"/>
        <v>0.008979122434536326</v>
      </c>
      <c r="F58" s="264">
        <v>11.949999999999818</v>
      </c>
      <c r="G58" s="159">
        <f t="shared" si="0"/>
        <v>-1.7999999999999545</v>
      </c>
    </row>
    <row r="59" spans="1:7" s="69" customFormat="1" ht="13.5">
      <c r="A59" s="193" t="s">
        <v>220</v>
      </c>
      <c r="B59" s="272">
        <f>Volume!J60</f>
        <v>124.5</v>
      </c>
      <c r="C59" s="70">
        <v>125.65</v>
      </c>
      <c r="D59" s="264">
        <f t="shared" si="1"/>
        <v>1.1500000000000057</v>
      </c>
      <c r="E59" s="331">
        <f t="shared" si="2"/>
        <v>0.009236947791164704</v>
      </c>
      <c r="F59" s="264">
        <v>1.55</v>
      </c>
      <c r="G59" s="159">
        <f t="shared" si="0"/>
        <v>-0.39999999999999436</v>
      </c>
    </row>
    <row r="60" spans="1:7" s="69" customFormat="1" ht="13.5">
      <c r="A60" s="193" t="s">
        <v>164</v>
      </c>
      <c r="B60" s="272">
        <f>Volume!J61</f>
        <v>55.25</v>
      </c>
      <c r="C60" s="70">
        <v>55.85</v>
      </c>
      <c r="D60" s="264">
        <f t="shared" si="1"/>
        <v>0.6000000000000014</v>
      </c>
      <c r="E60" s="331">
        <f t="shared" si="2"/>
        <v>0.010859728506787356</v>
      </c>
      <c r="F60" s="264">
        <v>0.8000000000000043</v>
      </c>
      <c r="G60" s="159">
        <f t="shared" si="0"/>
        <v>-0.20000000000000284</v>
      </c>
    </row>
    <row r="61" spans="1:7" s="69" customFormat="1" ht="13.5">
      <c r="A61" s="193" t="s">
        <v>165</v>
      </c>
      <c r="B61" s="272">
        <f>Volume!J62</f>
        <v>270.65</v>
      </c>
      <c r="C61" s="70">
        <v>272.85</v>
      </c>
      <c r="D61" s="264">
        <f t="shared" si="1"/>
        <v>2.2000000000000455</v>
      </c>
      <c r="E61" s="331">
        <f t="shared" si="2"/>
        <v>0.008128579346019012</v>
      </c>
      <c r="F61" s="264">
        <v>3.6000000000000227</v>
      </c>
      <c r="G61" s="159">
        <f t="shared" si="0"/>
        <v>-1.3999999999999773</v>
      </c>
    </row>
    <row r="62" spans="1:7" s="69" customFormat="1" ht="13.5">
      <c r="A62" s="193" t="s">
        <v>420</v>
      </c>
      <c r="B62" s="272">
        <f>Volume!J63</f>
        <v>2334.7</v>
      </c>
      <c r="C62" s="70">
        <v>2354</v>
      </c>
      <c r="D62" s="264">
        <f t="shared" si="1"/>
        <v>19.300000000000182</v>
      </c>
      <c r="E62" s="331">
        <f t="shared" si="2"/>
        <v>0.00826658671349646</v>
      </c>
      <c r="F62" s="264">
        <v>20.59999999999991</v>
      </c>
      <c r="G62" s="159">
        <f t="shared" si="0"/>
        <v>-1.2999999999997272</v>
      </c>
    </row>
    <row r="63" spans="1:7" s="69" customFormat="1" ht="13.5">
      <c r="A63" s="193" t="s">
        <v>89</v>
      </c>
      <c r="B63" s="272">
        <f>Volume!J64</f>
        <v>315.75</v>
      </c>
      <c r="C63" s="70">
        <v>313.95</v>
      </c>
      <c r="D63" s="264">
        <f t="shared" si="1"/>
        <v>-1.8000000000000114</v>
      </c>
      <c r="E63" s="331">
        <f t="shared" si="2"/>
        <v>-0.00570071258907367</v>
      </c>
      <c r="F63" s="264">
        <v>-9.400000000000034</v>
      </c>
      <c r="G63" s="159">
        <f t="shared" si="0"/>
        <v>7.600000000000023</v>
      </c>
    </row>
    <row r="64" spans="1:7" s="69" customFormat="1" ht="13.5">
      <c r="A64" s="193" t="s">
        <v>287</v>
      </c>
      <c r="B64" s="272">
        <f>Volume!J65</f>
        <v>182.6</v>
      </c>
      <c r="C64" s="70">
        <v>184.8</v>
      </c>
      <c r="D64" s="264">
        <f t="shared" si="1"/>
        <v>2.200000000000017</v>
      </c>
      <c r="E64" s="331">
        <f t="shared" si="2"/>
        <v>0.012048192771084432</v>
      </c>
      <c r="F64" s="264">
        <v>1.8499999999999943</v>
      </c>
      <c r="G64" s="159">
        <f t="shared" si="0"/>
        <v>0.35000000000002274</v>
      </c>
    </row>
    <row r="65" spans="1:7" s="69" customFormat="1" ht="13.5">
      <c r="A65" s="193" t="s">
        <v>421</v>
      </c>
      <c r="B65" s="272">
        <f>Volume!J66</f>
        <v>601.3</v>
      </c>
      <c r="C65" s="70">
        <v>606.7</v>
      </c>
      <c r="D65" s="264">
        <f t="shared" si="1"/>
        <v>5.400000000000091</v>
      </c>
      <c r="E65" s="331">
        <f t="shared" si="2"/>
        <v>0.008980542158656396</v>
      </c>
      <c r="F65" s="264">
        <v>8.299999999999955</v>
      </c>
      <c r="G65" s="159">
        <f t="shared" si="0"/>
        <v>-2.8999999999998636</v>
      </c>
    </row>
    <row r="66" spans="1:7" s="69" customFormat="1" ht="13.5">
      <c r="A66" s="193" t="s">
        <v>271</v>
      </c>
      <c r="B66" s="272">
        <f>Volume!J67</f>
        <v>292.15</v>
      </c>
      <c r="C66" s="70">
        <v>294.85</v>
      </c>
      <c r="D66" s="264">
        <f t="shared" si="1"/>
        <v>2.7000000000000455</v>
      </c>
      <c r="E66" s="331">
        <f t="shared" si="2"/>
        <v>0.009241827828170616</v>
      </c>
      <c r="F66" s="264">
        <v>4.199999999999989</v>
      </c>
      <c r="G66" s="159">
        <f t="shared" si="0"/>
        <v>-1.4999999999999432</v>
      </c>
    </row>
    <row r="67" spans="1:7" s="69" customFormat="1" ht="13.5">
      <c r="A67" s="193" t="s">
        <v>221</v>
      </c>
      <c r="B67" s="272">
        <f>Volume!J68</f>
        <v>1299.95</v>
      </c>
      <c r="C67" s="70">
        <v>1298</v>
      </c>
      <c r="D67" s="264">
        <f t="shared" si="1"/>
        <v>-1.9500000000000455</v>
      </c>
      <c r="E67" s="331">
        <f t="shared" si="2"/>
        <v>-0.0015000576945267475</v>
      </c>
      <c r="F67" s="264">
        <v>-8.150000000000091</v>
      </c>
      <c r="G67" s="159">
        <f t="shared" si="0"/>
        <v>6.2000000000000455</v>
      </c>
    </row>
    <row r="68" spans="1:7" s="69" customFormat="1" ht="13.5">
      <c r="A68" s="193" t="s">
        <v>233</v>
      </c>
      <c r="B68" s="272">
        <f>Volume!J69</f>
        <v>500</v>
      </c>
      <c r="C68" s="70">
        <v>504.85</v>
      </c>
      <c r="D68" s="264">
        <f t="shared" si="1"/>
        <v>4.850000000000023</v>
      </c>
      <c r="E68" s="331">
        <f t="shared" si="2"/>
        <v>0.009700000000000045</v>
      </c>
      <c r="F68" s="264">
        <v>6.300000000000011</v>
      </c>
      <c r="G68" s="159">
        <f t="shared" si="0"/>
        <v>-1.4499999999999886</v>
      </c>
    </row>
    <row r="69" spans="1:7" s="69" customFormat="1" ht="13.5">
      <c r="A69" s="193" t="s">
        <v>166</v>
      </c>
      <c r="B69" s="272">
        <f>Volume!J70</f>
        <v>111.85</v>
      </c>
      <c r="C69" s="70">
        <v>113.95</v>
      </c>
      <c r="D69" s="264">
        <f t="shared" si="1"/>
        <v>2.1000000000000085</v>
      </c>
      <c r="E69" s="331">
        <f t="shared" si="2"/>
        <v>0.018775145283862392</v>
      </c>
      <c r="F69" s="264">
        <v>1.6500000000000057</v>
      </c>
      <c r="G69" s="159">
        <f t="shared" si="0"/>
        <v>0.45000000000000284</v>
      </c>
    </row>
    <row r="70" spans="1:7" s="69" customFormat="1" ht="13.5">
      <c r="A70" s="193" t="s">
        <v>222</v>
      </c>
      <c r="B70" s="272">
        <f>Volume!J71</f>
        <v>2518.85</v>
      </c>
      <c r="C70" s="70">
        <v>2515.7</v>
      </c>
      <c r="D70" s="264">
        <f aca="true" t="shared" si="3" ref="D70:D133">C70-B70</f>
        <v>-3.150000000000091</v>
      </c>
      <c r="E70" s="331">
        <f aca="true" t="shared" si="4" ref="E70:E133">D70/B70</f>
        <v>-0.0012505706969450706</v>
      </c>
      <c r="F70" s="264">
        <v>-4.25</v>
      </c>
      <c r="G70" s="159">
        <f t="shared" si="0"/>
        <v>1.099999999999909</v>
      </c>
    </row>
    <row r="71" spans="1:7" s="69" customFormat="1" ht="13.5">
      <c r="A71" s="193" t="s">
        <v>288</v>
      </c>
      <c r="B71" s="272">
        <f>Volume!J72</f>
        <v>210.95</v>
      </c>
      <c r="C71" s="70">
        <v>210.25</v>
      </c>
      <c r="D71" s="264">
        <f t="shared" si="3"/>
        <v>-0.6999999999999886</v>
      </c>
      <c r="E71" s="331">
        <f t="shared" si="4"/>
        <v>-0.0033183218772220367</v>
      </c>
      <c r="F71" s="264">
        <v>0.4000000000000057</v>
      </c>
      <c r="G71" s="159">
        <f t="shared" si="0"/>
        <v>-1.0999999999999943</v>
      </c>
    </row>
    <row r="72" spans="1:7" s="69" customFormat="1" ht="13.5">
      <c r="A72" s="193" t="s">
        <v>289</v>
      </c>
      <c r="B72" s="272">
        <f>Volume!J73</f>
        <v>153.95</v>
      </c>
      <c r="C72" s="70">
        <v>156.05</v>
      </c>
      <c r="D72" s="264">
        <f t="shared" si="3"/>
        <v>2.1000000000000227</v>
      </c>
      <c r="E72" s="331">
        <f t="shared" si="4"/>
        <v>0.013640792465086215</v>
      </c>
      <c r="F72" s="264">
        <v>1.3000000000000114</v>
      </c>
      <c r="G72" s="159">
        <f t="shared" si="0"/>
        <v>0.8000000000000114</v>
      </c>
    </row>
    <row r="73" spans="1:7" s="69" customFormat="1" ht="13.5">
      <c r="A73" s="193" t="s">
        <v>195</v>
      </c>
      <c r="B73" s="272">
        <f>Volume!J74</f>
        <v>114.8</v>
      </c>
      <c r="C73" s="70">
        <v>115.2</v>
      </c>
      <c r="D73" s="264">
        <f t="shared" si="3"/>
        <v>0.4000000000000057</v>
      </c>
      <c r="E73" s="331">
        <f t="shared" si="4"/>
        <v>0.0034843205574913386</v>
      </c>
      <c r="F73" s="264">
        <v>0.75</v>
      </c>
      <c r="G73" s="159">
        <f t="shared" si="0"/>
        <v>-0.3499999999999943</v>
      </c>
    </row>
    <row r="74" spans="1:8" s="25" customFormat="1" ht="13.5">
      <c r="A74" s="193" t="s">
        <v>290</v>
      </c>
      <c r="B74" s="272">
        <f>Volume!J75</f>
        <v>98.4</v>
      </c>
      <c r="C74" s="70">
        <v>99.2</v>
      </c>
      <c r="D74" s="264">
        <f t="shared" si="3"/>
        <v>0.7999999999999972</v>
      </c>
      <c r="E74" s="331">
        <f t="shared" si="4"/>
        <v>0.00813008130081298</v>
      </c>
      <c r="F74" s="264">
        <v>1.4499999999999886</v>
      </c>
      <c r="G74" s="159">
        <f t="shared" si="0"/>
        <v>-0.6499999999999915</v>
      </c>
      <c r="H74" s="69"/>
    </row>
    <row r="75" spans="1:7" s="69" customFormat="1" ht="13.5">
      <c r="A75" s="193" t="s">
        <v>197</v>
      </c>
      <c r="B75" s="272">
        <f>Volume!J76</f>
        <v>345.15</v>
      </c>
      <c r="C75" s="70">
        <v>347.65</v>
      </c>
      <c r="D75" s="264">
        <f t="shared" si="3"/>
        <v>2.5</v>
      </c>
      <c r="E75" s="331">
        <f t="shared" si="4"/>
        <v>0.0072432275822106335</v>
      </c>
      <c r="F75" s="264">
        <v>2.5500000000000114</v>
      </c>
      <c r="G75" s="159">
        <f t="shared" si="0"/>
        <v>-0.05000000000001137</v>
      </c>
    </row>
    <row r="76" spans="1:8" s="25" customFormat="1" ht="13.5">
      <c r="A76" s="193" t="s">
        <v>4</v>
      </c>
      <c r="B76" s="272">
        <f>Volume!J77</f>
        <v>1863.4</v>
      </c>
      <c r="C76" s="70">
        <v>1842.5</v>
      </c>
      <c r="D76" s="264">
        <f t="shared" si="3"/>
        <v>-20.90000000000009</v>
      </c>
      <c r="E76" s="331">
        <f t="shared" si="4"/>
        <v>-0.011216056670602173</v>
      </c>
      <c r="F76" s="264">
        <v>-21.25</v>
      </c>
      <c r="G76" s="159">
        <f t="shared" si="0"/>
        <v>0.34999999999990905</v>
      </c>
      <c r="H76" s="69"/>
    </row>
    <row r="77" spans="1:7" s="69" customFormat="1" ht="13.5">
      <c r="A77" s="193" t="s">
        <v>79</v>
      </c>
      <c r="B77" s="272">
        <f>Volume!J78</f>
        <v>1153.45</v>
      </c>
      <c r="C77" s="70">
        <v>1149.45</v>
      </c>
      <c r="D77" s="264">
        <f t="shared" si="3"/>
        <v>-4</v>
      </c>
      <c r="E77" s="331">
        <f t="shared" si="4"/>
        <v>-0.0034678572976722007</v>
      </c>
      <c r="F77" s="264">
        <v>-0.6499999999998636</v>
      </c>
      <c r="G77" s="159">
        <f t="shared" si="0"/>
        <v>-3.3500000000001364</v>
      </c>
    </row>
    <row r="78" spans="1:7" s="69" customFormat="1" ht="13.5">
      <c r="A78" s="193" t="s">
        <v>196</v>
      </c>
      <c r="B78" s="272">
        <f>Volume!J79</f>
        <v>716.65</v>
      </c>
      <c r="C78" s="70">
        <v>717</v>
      </c>
      <c r="D78" s="264">
        <f t="shared" si="3"/>
        <v>0.35000000000002274</v>
      </c>
      <c r="E78" s="331">
        <f t="shared" si="4"/>
        <v>0.0004883834507779568</v>
      </c>
      <c r="F78" s="264">
        <v>-23.949999999999932</v>
      </c>
      <c r="G78" s="159">
        <f t="shared" si="0"/>
        <v>24.299999999999955</v>
      </c>
    </row>
    <row r="79" spans="1:7" s="69" customFormat="1" ht="13.5">
      <c r="A79" s="193" t="s">
        <v>5</v>
      </c>
      <c r="B79" s="272">
        <f>Volume!J80</f>
        <v>140.95</v>
      </c>
      <c r="C79" s="70">
        <v>141.85</v>
      </c>
      <c r="D79" s="264">
        <f t="shared" si="3"/>
        <v>0.9000000000000057</v>
      </c>
      <c r="E79" s="331">
        <f t="shared" si="4"/>
        <v>0.006385242993969534</v>
      </c>
      <c r="F79" s="264">
        <v>1.1500000000000057</v>
      </c>
      <c r="G79" s="159">
        <f t="shared" si="0"/>
        <v>-0.25</v>
      </c>
    </row>
    <row r="80" spans="1:7" s="69" customFormat="1" ht="13.5">
      <c r="A80" s="193" t="s">
        <v>198</v>
      </c>
      <c r="B80" s="272">
        <f>Volume!J81</f>
        <v>201.55</v>
      </c>
      <c r="C80" s="70">
        <v>202.25</v>
      </c>
      <c r="D80" s="264">
        <f t="shared" si="3"/>
        <v>0.6999999999999886</v>
      </c>
      <c r="E80" s="331">
        <f t="shared" si="4"/>
        <v>0.0034730836020837935</v>
      </c>
      <c r="F80" s="264">
        <v>-0.950000000000017</v>
      </c>
      <c r="G80" s="159">
        <f t="shared" si="0"/>
        <v>1.6500000000000057</v>
      </c>
    </row>
    <row r="81" spans="1:7" s="69" customFormat="1" ht="13.5">
      <c r="A81" s="193" t="s">
        <v>199</v>
      </c>
      <c r="B81" s="272">
        <f>Volume!J82</f>
        <v>295.8</v>
      </c>
      <c r="C81" s="70">
        <v>292.65</v>
      </c>
      <c r="D81" s="264">
        <f t="shared" si="3"/>
        <v>-3.150000000000034</v>
      </c>
      <c r="E81" s="331">
        <f t="shared" si="4"/>
        <v>-0.010649087221095449</v>
      </c>
      <c r="F81" s="264">
        <v>-5.199999999999989</v>
      </c>
      <c r="G81" s="159">
        <f t="shared" si="0"/>
        <v>2.0499999999999545</v>
      </c>
    </row>
    <row r="82" spans="1:7" s="69" customFormat="1" ht="13.5">
      <c r="A82" s="193" t="s">
        <v>401</v>
      </c>
      <c r="B82" s="272">
        <f>Volume!J83</f>
        <v>600.1</v>
      </c>
      <c r="C82" s="70">
        <v>607.5</v>
      </c>
      <c r="D82" s="264">
        <f t="shared" si="3"/>
        <v>7.399999999999977</v>
      </c>
      <c r="E82" s="331">
        <f t="shared" si="4"/>
        <v>0.012331278120313243</v>
      </c>
      <c r="F82" s="264">
        <v>-16.5</v>
      </c>
      <c r="G82" s="159">
        <f t="shared" si="0"/>
        <v>23.899999999999977</v>
      </c>
    </row>
    <row r="83" spans="1:7" s="69" customFormat="1" ht="13.5">
      <c r="A83" s="193" t="s">
        <v>422</v>
      </c>
      <c r="B83" s="272">
        <f>Volume!J84</f>
        <v>58.05</v>
      </c>
      <c r="C83" s="70">
        <v>58.55</v>
      </c>
      <c r="D83" s="264">
        <f t="shared" si="3"/>
        <v>0.5</v>
      </c>
      <c r="E83" s="331">
        <f t="shared" si="4"/>
        <v>0.008613264427217916</v>
      </c>
      <c r="F83" s="264">
        <v>0.8500000000000014</v>
      </c>
      <c r="G83" s="159">
        <f t="shared" si="0"/>
        <v>-0.3500000000000014</v>
      </c>
    </row>
    <row r="84" spans="1:8" s="25" customFormat="1" ht="13.5">
      <c r="A84" s="193" t="s">
        <v>43</v>
      </c>
      <c r="B84" s="272">
        <f>Volume!J85</f>
        <v>2247.15</v>
      </c>
      <c r="C84" s="70">
        <v>2271.85</v>
      </c>
      <c r="D84" s="264">
        <f t="shared" si="3"/>
        <v>24.699999999999818</v>
      </c>
      <c r="E84" s="331">
        <f t="shared" si="4"/>
        <v>0.010991700598535842</v>
      </c>
      <c r="F84" s="264">
        <v>28.15000000000009</v>
      </c>
      <c r="G84" s="159">
        <f t="shared" si="0"/>
        <v>-3.450000000000273</v>
      </c>
      <c r="H84" s="69"/>
    </row>
    <row r="85" spans="1:7" s="69" customFormat="1" ht="13.5">
      <c r="A85" s="193" t="s">
        <v>200</v>
      </c>
      <c r="B85" s="272">
        <f>Volume!J86</f>
        <v>930.45</v>
      </c>
      <c r="C85" s="70">
        <v>927.6</v>
      </c>
      <c r="D85" s="264">
        <f t="shared" si="3"/>
        <v>-2.8500000000000227</v>
      </c>
      <c r="E85" s="331">
        <f t="shared" si="4"/>
        <v>-0.0030630340157988315</v>
      </c>
      <c r="F85" s="264">
        <v>0.39999999999997726</v>
      </c>
      <c r="G85" s="159">
        <f t="shared" si="0"/>
        <v>-3.25</v>
      </c>
    </row>
    <row r="86" spans="1:7" s="69" customFormat="1" ht="13.5">
      <c r="A86" s="193" t="s">
        <v>141</v>
      </c>
      <c r="B86" s="272">
        <f>Volume!J87</f>
        <v>97.8</v>
      </c>
      <c r="C86" s="70">
        <v>98.75</v>
      </c>
      <c r="D86" s="264">
        <f t="shared" si="3"/>
        <v>0.9500000000000028</v>
      </c>
      <c r="E86" s="331">
        <f t="shared" si="4"/>
        <v>0.009713701431492873</v>
      </c>
      <c r="F86" s="264">
        <v>1</v>
      </c>
      <c r="G86" s="159">
        <f aca="true" t="shared" si="5" ref="G86:G149">D86-F86</f>
        <v>-0.04999999999999716</v>
      </c>
    </row>
    <row r="87" spans="1:7" s="69" customFormat="1" ht="13.5">
      <c r="A87" s="193" t="s">
        <v>398</v>
      </c>
      <c r="B87" s="272">
        <f>Volume!J88</f>
        <v>125</v>
      </c>
      <c r="C87" s="70">
        <v>126.15</v>
      </c>
      <c r="D87" s="264">
        <f t="shared" si="3"/>
        <v>1.1500000000000057</v>
      </c>
      <c r="E87" s="331">
        <f t="shared" si="4"/>
        <v>0.009200000000000045</v>
      </c>
      <c r="F87" s="264">
        <v>1.7</v>
      </c>
      <c r="G87" s="159">
        <f t="shared" si="5"/>
        <v>-0.5499999999999943</v>
      </c>
    </row>
    <row r="88" spans="1:7" s="69" customFormat="1" ht="13.5">
      <c r="A88" s="193" t="s">
        <v>184</v>
      </c>
      <c r="B88" s="272">
        <f>Volume!J89</f>
        <v>115.25</v>
      </c>
      <c r="C88" s="70">
        <v>115.3</v>
      </c>
      <c r="D88" s="264">
        <f t="shared" si="3"/>
        <v>0.04999999999999716</v>
      </c>
      <c r="E88" s="331">
        <f t="shared" si="4"/>
        <v>0.00043383947939260004</v>
      </c>
      <c r="F88" s="264">
        <v>-1.75</v>
      </c>
      <c r="G88" s="159">
        <f t="shared" si="5"/>
        <v>1.7999999999999972</v>
      </c>
    </row>
    <row r="89" spans="1:7" s="69" customFormat="1" ht="13.5">
      <c r="A89" s="193" t="s">
        <v>175</v>
      </c>
      <c r="B89" s="272">
        <f>Volume!J90</f>
        <v>47.2</v>
      </c>
      <c r="C89" s="70">
        <v>47.75</v>
      </c>
      <c r="D89" s="264">
        <f t="shared" si="3"/>
        <v>0.5499999999999972</v>
      </c>
      <c r="E89" s="331">
        <f t="shared" si="4"/>
        <v>0.011652542372881295</v>
      </c>
      <c r="F89" s="264">
        <v>0.5999999999999943</v>
      </c>
      <c r="G89" s="159">
        <f t="shared" si="5"/>
        <v>-0.04999999999999716</v>
      </c>
    </row>
    <row r="90" spans="1:7" s="69" customFormat="1" ht="13.5">
      <c r="A90" s="193" t="s">
        <v>142</v>
      </c>
      <c r="B90" s="272">
        <f>Volume!J91</f>
        <v>148.9</v>
      </c>
      <c r="C90" s="70">
        <v>150.55</v>
      </c>
      <c r="D90" s="264">
        <f t="shared" si="3"/>
        <v>1.6500000000000057</v>
      </c>
      <c r="E90" s="331">
        <f t="shared" si="4"/>
        <v>0.011081262592343892</v>
      </c>
      <c r="F90" s="264">
        <v>1.75</v>
      </c>
      <c r="G90" s="159">
        <f t="shared" si="5"/>
        <v>-0.09999999999999432</v>
      </c>
    </row>
    <row r="91" spans="1:8" s="25" customFormat="1" ht="13.5">
      <c r="A91" s="193" t="s">
        <v>176</v>
      </c>
      <c r="B91" s="272">
        <f>Volume!J92</f>
        <v>181.25</v>
      </c>
      <c r="C91" s="70">
        <v>182.3</v>
      </c>
      <c r="D91" s="264">
        <f t="shared" si="3"/>
        <v>1.0500000000000114</v>
      </c>
      <c r="E91" s="331">
        <f t="shared" si="4"/>
        <v>0.005793103448275925</v>
      </c>
      <c r="F91" s="264">
        <v>2.0999999999999943</v>
      </c>
      <c r="G91" s="159">
        <f t="shared" si="5"/>
        <v>-1.049999999999983</v>
      </c>
      <c r="H91" s="69"/>
    </row>
    <row r="92" spans="1:8" s="25" customFormat="1" ht="13.5">
      <c r="A92" s="193" t="s">
        <v>423</v>
      </c>
      <c r="B92" s="272">
        <f>Volume!J93</f>
        <v>637.95</v>
      </c>
      <c r="C92" s="70">
        <v>643.7</v>
      </c>
      <c r="D92" s="264">
        <f t="shared" si="3"/>
        <v>5.75</v>
      </c>
      <c r="E92" s="331">
        <f t="shared" si="4"/>
        <v>0.009013245552159259</v>
      </c>
      <c r="F92" s="264">
        <v>7.0499999999999545</v>
      </c>
      <c r="G92" s="159">
        <f t="shared" si="5"/>
        <v>-1.2999999999999545</v>
      </c>
      <c r="H92" s="69"/>
    </row>
    <row r="93" spans="1:8" s="25" customFormat="1" ht="13.5">
      <c r="A93" s="193" t="s">
        <v>397</v>
      </c>
      <c r="B93" s="272">
        <f>Volume!J94</f>
        <v>128.45</v>
      </c>
      <c r="C93" s="70">
        <v>126.8</v>
      </c>
      <c r="D93" s="264">
        <f t="shared" si="3"/>
        <v>-1.6499999999999915</v>
      </c>
      <c r="E93" s="331">
        <f t="shared" si="4"/>
        <v>-0.01284546516154139</v>
      </c>
      <c r="F93" s="264">
        <v>-1.0500000000000114</v>
      </c>
      <c r="G93" s="159">
        <f t="shared" si="5"/>
        <v>-0.5999999999999801</v>
      </c>
      <c r="H93" s="69"/>
    </row>
    <row r="94" spans="1:7" s="69" customFormat="1" ht="13.5">
      <c r="A94" s="193" t="s">
        <v>167</v>
      </c>
      <c r="B94" s="272">
        <f>Volume!J95</f>
        <v>45.9</v>
      </c>
      <c r="C94" s="70">
        <v>46.35</v>
      </c>
      <c r="D94" s="264">
        <f t="shared" si="3"/>
        <v>0.45000000000000284</v>
      </c>
      <c r="E94" s="331">
        <f t="shared" si="4"/>
        <v>0.009803921568627513</v>
      </c>
      <c r="F94" s="264">
        <v>0.75</v>
      </c>
      <c r="G94" s="159">
        <f t="shared" si="5"/>
        <v>-0.29999999999999716</v>
      </c>
    </row>
    <row r="95" spans="1:7" s="69" customFormat="1" ht="13.5">
      <c r="A95" s="193" t="s">
        <v>201</v>
      </c>
      <c r="B95" s="272">
        <f>Volume!J96</f>
        <v>1938.55</v>
      </c>
      <c r="C95" s="70">
        <v>1940.35</v>
      </c>
      <c r="D95" s="264">
        <f t="shared" si="3"/>
        <v>1.7999999999999545</v>
      </c>
      <c r="E95" s="331">
        <f t="shared" si="4"/>
        <v>0.0009285290552216628</v>
      </c>
      <c r="F95" s="264">
        <v>9.450000000000045</v>
      </c>
      <c r="G95" s="159">
        <f t="shared" si="5"/>
        <v>-7.650000000000091</v>
      </c>
    </row>
    <row r="96" spans="1:7" s="69" customFormat="1" ht="13.5">
      <c r="A96" s="193" t="s">
        <v>143</v>
      </c>
      <c r="B96" s="272">
        <f>Volume!J97</f>
        <v>114.75</v>
      </c>
      <c r="C96" s="70">
        <v>116.15</v>
      </c>
      <c r="D96" s="264">
        <f t="shared" si="3"/>
        <v>1.4000000000000057</v>
      </c>
      <c r="E96" s="331">
        <f t="shared" si="4"/>
        <v>0.012200435729847544</v>
      </c>
      <c r="F96" s="264">
        <v>1.5999999999999943</v>
      </c>
      <c r="G96" s="159">
        <f t="shared" si="5"/>
        <v>-0.19999999999998863</v>
      </c>
    </row>
    <row r="97" spans="1:7" s="69" customFormat="1" ht="13.5">
      <c r="A97" s="193" t="s">
        <v>90</v>
      </c>
      <c r="B97" s="272">
        <f>Volume!J98</f>
        <v>465.9</v>
      </c>
      <c r="C97" s="70">
        <v>470.4</v>
      </c>
      <c r="D97" s="264">
        <f t="shared" si="3"/>
        <v>4.5</v>
      </c>
      <c r="E97" s="331">
        <f t="shared" si="4"/>
        <v>0.009658725048293626</v>
      </c>
      <c r="F97" s="264">
        <v>6.300000000000011</v>
      </c>
      <c r="G97" s="159">
        <f t="shared" si="5"/>
        <v>-1.8000000000000114</v>
      </c>
    </row>
    <row r="98" spans="1:7" s="69" customFormat="1" ht="13.5">
      <c r="A98" s="193" t="s">
        <v>35</v>
      </c>
      <c r="B98" s="272">
        <f>Volume!J99</f>
        <v>349.7</v>
      </c>
      <c r="C98" s="70">
        <v>349.95</v>
      </c>
      <c r="D98" s="264">
        <f t="shared" si="3"/>
        <v>0.25</v>
      </c>
      <c r="E98" s="331">
        <f t="shared" si="4"/>
        <v>0.0007148984844152131</v>
      </c>
      <c r="F98" s="264">
        <v>-2.75</v>
      </c>
      <c r="G98" s="159">
        <f t="shared" si="5"/>
        <v>3</v>
      </c>
    </row>
    <row r="99" spans="1:7" s="69" customFormat="1" ht="13.5">
      <c r="A99" s="193" t="s">
        <v>6</v>
      </c>
      <c r="B99" s="272">
        <f>Volume!J100</f>
        <v>161.05</v>
      </c>
      <c r="C99" s="70">
        <v>162.3</v>
      </c>
      <c r="D99" s="264">
        <f t="shared" si="3"/>
        <v>1.25</v>
      </c>
      <c r="E99" s="331">
        <f t="shared" si="4"/>
        <v>0.007761564731449859</v>
      </c>
      <c r="F99" s="264">
        <v>0.3499999999999943</v>
      </c>
      <c r="G99" s="159">
        <f t="shared" si="5"/>
        <v>0.9000000000000057</v>
      </c>
    </row>
    <row r="100" spans="1:7" s="69" customFormat="1" ht="13.5">
      <c r="A100" s="193" t="s">
        <v>177</v>
      </c>
      <c r="B100" s="272">
        <f>Volume!J101</f>
        <v>355.3</v>
      </c>
      <c r="C100" s="70">
        <v>357.05</v>
      </c>
      <c r="D100" s="264">
        <f t="shared" si="3"/>
        <v>1.75</v>
      </c>
      <c r="E100" s="331">
        <f t="shared" si="4"/>
        <v>0.004925415142133408</v>
      </c>
      <c r="F100" s="264">
        <v>3.75</v>
      </c>
      <c r="G100" s="159">
        <f t="shared" si="5"/>
        <v>-2</v>
      </c>
    </row>
    <row r="101" spans="1:7" s="69" customFormat="1" ht="13.5">
      <c r="A101" s="193" t="s">
        <v>168</v>
      </c>
      <c r="B101" s="272">
        <f>Volume!J102</f>
        <v>650.3</v>
      </c>
      <c r="C101" s="70">
        <v>652.35</v>
      </c>
      <c r="D101" s="264">
        <f t="shared" si="3"/>
        <v>2.050000000000068</v>
      </c>
      <c r="E101" s="331">
        <f t="shared" si="4"/>
        <v>0.00315239120405977</v>
      </c>
      <c r="F101" s="264">
        <v>6</v>
      </c>
      <c r="G101" s="159">
        <f t="shared" si="5"/>
        <v>-3.949999999999932</v>
      </c>
    </row>
    <row r="102" spans="1:7" s="69" customFormat="1" ht="13.5">
      <c r="A102" s="193" t="s">
        <v>132</v>
      </c>
      <c r="B102" s="272">
        <f>Volume!J103</f>
        <v>783.8</v>
      </c>
      <c r="C102" s="70">
        <v>779.35</v>
      </c>
      <c r="D102" s="264">
        <f t="shared" si="3"/>
        <v>-4.449999999999932</v>
      </c>
      <c r="E102" s="331">
        <f t="shared" si="4"/>
        <v>-0.0056774687420259404</v>
      </c>
      <c r="F102" s="264">
        <v>5.449999999999932</v>
      </c>
      <c r="G102" s="159">
        <f t="shared" si="5"/>
        <v>-9.899999999999864</v>
      </c>
    </row>
    <row r="103" spans="1:7" s="69" customFormat="1" ht="13.5">
      <c r="A103" s="193" t="s">
        <v>144</v>
      </c>
      <c r="B103" s="272">
        <f>Volume!J104</f>
        <v>3308.1</v>
      </c>
      <c r="C103" s="70">
        <v>3346.2</v>
      </c>
      <c r="D103" s="264">
        <f t="shared" si="3"/>
        <v>38.09999999999991</v>
      </c>
      <c r="E103" s="331">
        <f t="shared" si="4"/>
        <v>0.011517185091139902</v>
      </c>
      <c r="F103" s="264">
        <v>41.90000000000009</v>
      </c>
      <c r="G103" s="159">
        <f t="shared" si="5"/>
        <v>-3.800000000000182</v>
      </c>
    </row>
    <row r="104" spans="1:8" s="25" customFormat="1" ht="13.5">
      <c r="A104" s="193" t="s">
        <v>291</v>
      </c>
      <c r="B104" s="272">
        <f>Volume!J105</f>
        <v>697.35</v>
      </c>
      <c r="C104" s="70">
        <v>698.75</v>
      </c>
      <c r="D104" s="264">
        <f t="shared" si="3"/>
        <v>1.3999999999999773</v>
      </c>
      <c r="E104" s="331">
        <f t="shared" si="4"/>
        <v>0.002007600200759987</v>
      </c>
      <c r="F104" s="264">
        <v>2.0499999999999545</v>
      </c>
      <c r="G104" s="159">
        <f t="shared" si="5"/>
        <v>-0.6499999999999773</v>
      </c>
      <c r="H104" s="69"/>
    </row>
    <row r="105" spans="1:7" s="69" customFormat="1" ht="13.5">
      <c r="A105" s="193" t="s">
        <v>133</v>
      </c>
      <c r="B105" s="272">
        <f>Volume!J106</f>
        <v>36.15</v>
      </c>
      <c r="C105" s="70">
        <v>36.45</v>
      </c>
      <c r="D105" s="264">
        <f t="shared" si="3"/>
        <v>0.30000000000000426</v>
      </c>
      <c r="E105" s="331">
        <f t="shared" si="4"/>
        <v>0.00829875518672211</v>
      </c>
      <c r="F105" s="264">
        <v>-0.3499999999999943</v>
      </c>
      <c r="G105" s="159">
        <f t="shared" si="5"/>
        <v>0.6499999999999986</v>
      </c>
    </row>
    <row r="106" spans="1:7" s="69" customFormat="1" ht="13.5">
      <c r="A106" s="193" t="s">
        <v>169</v>
      </c>
      <c r="B106" s="272">
        <f>Volume!J107</f>
        <v>155.2</v>
      </c>
      <c r="C106" s="70">
        <v>156.75</v>
      </c>
      <c r="D106" s="264">
        <f t="shared" si="3"/>
        <v>1.5500000000000114</v>
      </c>
      <c r="E106" s="331">
        <f t="shared" si="4"/>
        <v>0.00998711340206193</v>
      </c>
      <c r="F106" s="264">
        <v>1</v>
      </c>
      <c r="G106" s="159">
        <f t="shared" si="5"/>
        <v>0.5500000000000114</v>
      </c>
    </row>
    <row r="107" spans="1:7" s="69" customFormat="1" ht="13.5">
      <c r="A107" s="193" t="s">
        <v>292</v>
      </c>
      <c r="B107" s="272">
        <f>Volume!J108</f>
        <v>608.5</v>
      </c>
      <c r="C107" s="70">
        <v>610.8</v>
      </c>
      <c r="D107" s="264">
        <f t="shared" si="3"/>
        <v>2.2999999999999545</v>
      </c>
      <c r="E107" s="331">
        <f t="shared" si="4"/>
        <v>0.003779786359901322</v>
      </c>
      <c r="F107" s="264">
        <v>6.400000000000091</v>
      </c>
      <c r="G107" s="159">
        <f t="shared" si="5"/>
        <v>-4.100000000000136</v>
      </c>
    </row>
    <row r="108" spans="1:7" s="69" customFormat="1" ht="13.5">
      <c r="A108" s="193" t="s">
        <v>424</v>
      </c>
      <c r="B108" s="272">
        <f>Volume!J109</f>
        <v>421.45</v>
      </c>
      <c r="C108" s="70">
        <v>426.45</v>
      </c>
      <c r="D108" s="264">
        <f t="shared" si="3"/>
        <v>5</v>
      </c>
      <c r="E108" s="331">
        <f t="shared" si="4"/>
        <v>0.011863803535413454</v>
      </c>
      <c r="F108" s="264">
        <v>5.050000000000011</v>
      </c>
      <c r="G108" s="159">
        <f t="shared" si="5"/>
        <v>-0.05000000000001137</v>
      </c>
    </row>
    <row r="109" spans="1:7" s="69" customFormat="1" ht="13.5">
      <c r="A109" s="193" t="s">
        <v>293</v>
      </c>
      <c r="B109" s="272">
        <f>Volume!J110</f>
        <v>582.1</v>
      </c>
      <c r="C109" s="70">
        <v>584.15</v>
      </c>
      <c r="D109" s="264">
        <f t="shared" si="3"/>
        <v>2.0499999999999545</v>
      </c>
      <c r="E109" s="331">
        <f t="shared" si="4"/>
        <v>0.003521731661226515</v>
      </c>
      <c r="F109" s="264">
        <v>4.600000000000023</v>
      </c>
      <c r="G109" s="159">
        <f t="shared" si="5"/>
        <v>-2.550000000000068</v>
      </c>
    </row>
    <row r="110" spans="1:7" s="69" customFormat="1" ht="13.5">
      <c r="A110" s="193" t="s">
        <v>178</v>
      </c>
      <c r="B110" s="272">
        <f>Volume!J111</f>
        <v>172.2</v>
      </c>
      <c r="C110" s="70">
        <v>170.3</v>
      </c>
      <c r="D110" s="264">
        <f t="shared" si="3"/>
        <v>-1.8999999999999773</v>
      </c>
      <c r="E110" s="331">
        <f t="shared" si="4"/>
        <v>-0.011033681765388952</v>
      </c>
      <c r="F110" s="264">
        <v>-0.4000000000000057</v>
      </c>
      <c r="G110" s="159">
        <f t="shared" si="5"/>
        <v>-1.4999999999999716</v>
      </c>
    </row>
    <row r="111" spans="1:7" s="69" customFormat="1" ht="13.5">
      <c r="A111" s="193" t="s">
        <v>145</v>
      </c>
      <c r="B111" s="272">
        <f>Volume!J112</f>
        <v>172.95</v>
      </c>
      <c r="C111" s="70">
        <v>174.8</v>
      </c>
      <c r="D111" s="264">
        <f t="shared" si="3"/>
        <v>1.8500000000000227</v>
      </c>
      <c r="E111" s="331">
        <f t="shared" si="4"/>
        <v>0.010696733159872927</v>
      </c>
      <c r="F111" s="264">
        <v>2.4499999999999886</v>
      </c>
      <c r="G111" s="159">
        <f t="shared" si="5"/>
        <v>-0.5999999999999659</v>
      </c>
    </row>
    <row r="112" spans="1:7" s="69" customFormat="1" ht="13.5">
      <c r="A112" s="193" t="s">
        <v>272</v>
      </c>
      <c r="B112" s="272">
        <f>Volume!J113</f>
        <v>179.05</v>
      </c>
      <c r="C112" s="70">
        <v>179.75</v>
      </c>
      <c r="D112" s="264">
        <f t="shared" si="3"/>
        <v>0.6999999999999886</v>
      </c>
      <c r="E112" s="331">
        <f t="shared" si="4"/>
        <v>0.003909522479754195</v>
      </c>
      <c r="F112" s="264">
        <v>2.4000000000000057</v>
      </c>
      <c r="G112" s="159">
        <f t="shared" si="5"/>
        <v>-1.700000000000017</v>
      </c>
    </row>
    <row r="113" spans="1:7" s="69" customFormat="1" ht="13.5">
      <c r="A113" s="193" t="s">
        <v>210</v>
      </c>
      <c r="B113" s="272">
        <f>Volume!J114</f>
        <v>1999.95</v>
      </c>
      <c r="C113" s="70">
        <v>2003.25</v>
      </c>
      <c r="D113" s="264">
        <f t="shared" si="3"/>
        <v>3.2999999999999545</v>
      </c>
      <c r="E113" s="331">
        <f t="shared" si="4"/>
        <v>0.001650041251031253</v>
      </c>
      <c r="F113" s="264">
        <v>-6.25</v>
      </c>
      <c r="G113" s="159">
        <f t="shared" si="5"/>
        <v>9.549999999999955</v>
      </c>
    </row>
    <row r="114" spans="1:7" s="69" customFormat="1" ht="13.5">
      <c r="A114" s="193" t="s">
        <v>294</v>
      </c>
      <c r="B114" s="366">
        <f>Volume!J115</f>
        <v>722.15</v>
      </c>
      <c r="C114" s="70">
        <v>730.05</v>
      </c>
      <c r="D114" s="365">
        <f t="shared" si="3"/>
        <v>7.899999999999977</v>
      </c>
      <c r="E114" s="331">
        <f t="shared" si="4"/>
        <v>0.010939555494010909</v>
      </c>
      <c r="F114" s="365">
        <v>7.150000000000091</v>
      </c>
      <c r="G114" s="159">
        <f t="shared" si="5"/>
        <v>0.7499999999998863</v>
      </c>
    </row>
    <row r="115" spans="1:7" s="69" customFormat="1" ht="13.5">
      <c r="A115" s="193" t="s">
        <v>7</v>
      </c>
      <c r="B115" s="272">
        <f>Volume!J116</f>
        <v>761.6</v>
      </c>
      <c r="C115" s="70">
        <v>766.85</v>
      </c>
      <c r="D115" s="264">
        <f t="shared" si="3"/>
        <v>5.25</v>
      </c>
      <c r="E115" s="331">
        <f t="shared" si="4"/>
        <v>0.006893382352941176</v>
      </c>
      <c r="F115" s="264">
        <v>8.599999999999909</v>
      </c>
      <c r="G115" s="159">
        <f t="shared" si="5"/>
        <v>-3.349999999999909</v>
      </c>
    </row>
    <row r="116" spans="1:7" s="69" customFormat="1" ht="13.5">
      <c r="A116" s="193" t="s">
        <v>170</v>
      </c>
      <c r="B116" s="272">
        <f>Volume!J117</f>
        <v>610.05</v>
      </c>
      <c r="C116" s="70">
        <v>617.1</v>
      </c>
      <c r="D116" s="264">
        <f t="shared" si="3"/>
        <v>7.050000000000068</v>
      </c>
      <c r="E116" s="331">
        <f t="shared" si="4"/>
        <v>0.01155642980083611</v>
      </c>
      <c r="F116" s="264">
        <v>11.3</v>
      </c>
      <c r="G116" s="159">
        <f t="shared" si="5"/>
        <v>-4.2499999999999325</v>
      </c>
    </row>
    <row r="117" spans="1:7" s="69" customFormat="1" ht="13.5">
      <c r="A117" s="193" t="s">
        <v>223</v>
      </c>
      <c r="B117" s="272">
        <f>Volume!J118</f>
        <v>811.25</v>
      </c>
      <c r="C117" s="70">
        <v>817.3</v>
      </c>
      <c r="D117" s="264">
        <f t="shared" si="3"/>
        <v>6.0499999999999545</v>
      </c>
      <c r="E117" s="331">
        <f t="shared" si="4"/>
        <v>0.007457627118644012</v>
      </c>
      <c r="F117" s="264">
        <v>4.899999999999977</v>
      </c>
      <c r="G117" s="159">
        <f t="shared" si="5"/>
        <v>1.1499999999999773</v>
      </c>
    </row>
    <row r="118" spans="1:7" s="69" customFormat="1" ht="13.5">
      <c r="A118" s="193" t="s">
        <v>207</v>
      </c>
      <c r="B118" s="272">
        <f>Volume!J119</f>
        <v>239.45</v>
      </c>
      <c r="C118" s="70">
        <v>241.75</v>
      </c>
      <c r="D118" s="264">
        <f t="shared" si="3"/>
        <v>2.3000000000000114</v>
      </c>
      <c r="E118" s="331">
        <f t="shared" si="4"/>
        <v>0.009605345583629198</v>
      </c>
      <c r="F118" s="264">
        <v>2</v>
      </c>
      <c r="G118" s="159">
        <f t="shared" si="5"/>
        <v>0.30000000000001137</v>
      </c>
    </row>
    <row r="119" spans="1:7" s="69" customFormat="1" ht="13.5">
      <c r="A119" s="193" t="s">
        <v>295</v>
      </c>
      <c r="B119" s="272">
        <f>Volume!J120</f>
        <v>1214.2</v>
      </c>
      <c r="C119" s="70">
        <v>1200.65</v>
      </c>
      <c r="D119" s="264">
        <f t="shared" si="3"/>
        <v>-13.549999999999955</v>
      </c>
      <c r="E119" s="331">
        <f t="shared" si="4"/>
        <v>-0.01115961126667761</v>
      </c>
      <c r="F119" s="264">
        <v>-52.90000000000009</v>
      </c>
      <c r="G119" s="159">
        <f t="shared" si="5"/>
        <v>39.350000000000136</v>
      </c>
    </row>
    <row r="120" spans="1:7" s="69" customFormat="1" ht="13.5">
      <c r="A120" s="193" t="s">
        <v>425</v>
      </c>
      <c r="B120" s="272">
        <f>Volume!J121</f>
        <v>443.65</v>
      </c>
      <c r="C120" s="70">
        <v>446.65</v>
      </c>
      <c r="D120" s="264">
        <f t="shared" si="3"/>
        <v>3</v>
      </c>
      <c r="E120" s="331">
        <f t="shared" si="4"/>
        <v>0.006762087230925279</v>
      </c>
      <c r="F120" s="264">
        <v>3.6499999999999773</v>
      </c>
      <c r="G120" s="159">
        <f t="shared" si="5"/>
        <v>-0.6499999999999773</v>
      </c>
    </row>
    <row r="121" spans="1:7" s="69" customFormat="1" ht="13.5">
      <c r="A121" s="193" t="s">
        <v>277</v>
      </c>
      <c r="B121" s="272">
        <f>Volume!J122</f>
        <v>311.25</v>
      </c>
      <c r="C121" s="70">
        <v>313.35</v>
      </c>
      <c r="D121" s="264">
        <f t="shared" si="3"/>
        <v>2.1000000000000227</v>
      </c>
      <c r="E121" s="331">
        <f t="shared" si="4"/>
        <v>0.006746987951807302</v>
      </c>
      <c r="F121" s="264">
        <v>3.3000000000000114</v>
      </c>
      <c r="G121" s="159">
        <f t="shared" si="5"/>
        <v>-1.1999999999999886</v>
      </c>
    </row>
    <row r="122" spans="1:7" s="69" customFormat="1" ht="13.5">
      <c r="A122" s="193" t="s">
        <v>146</v>
      </c>
      <c r="B122" s="272">
        <f>Volume!J123</f>
        <v>41.55</v>
      </c>
      <c r="C122" s="70">
        <v>41.95</v>
      </c>
      <c r="D122" s="264">
        <f t="shared" si="3"/>
        <v>0.4000000000000057</v>
      </c>
      <c r="E122" s="331">
        <f t="shared" si="4"/>
        <v>0.009626955475331064</v>
      </c>
      <c r="F122" s="264">
        <v>0.5499999999999972</v>
      </c>
      <c r="G122" s="159">
        <f t="shared" si="5"/>
        <v>-0.14999999999999147</v>
      </c>
    </row>
    <row r="123" spans="1:7" s="69" customFormat="1" ht="13.5">
      <c r="A123" s="193" t="s">
        <v>8</v>
      </c>
      <c r="B123" s="272">
        <f>Volume!J124</f>
        <v>163.45</v>
      </c>
      <c r="C123" s="70">
        <v>165.1</v>
      </c>
      <c r="D123" s="264">
        <f t="shared" si="3"/>
        <v>1.6500000000000057</v>
      </c>
      <c r="E123" s="331">
        <f t="shared" si="4"/>
        <v>0.010094830223309917</v>
      </c>
      <c r="F123" s="264">
        <v>1.950000000000017</v>
      </c>
      <c r="G123" s="159">
        <f t="shared" si="5"/>
        <v>-0.30000000000001137</v>
      </c>
    </row>
    <row r="124" spans="1:7" s="69" customFormat="1" ht="13.5">
      <c r="A124" s="193" t="s">
        <v>296</v>
      </c>
      <c r="B124" s="272">
        <f>Volume!J125</f>
        <v>171.4</v>
      </c>
      <c r="C124" s="70">
        <v>171.8</v>
      </c>
      <c r="D124" s="264">
        <f t="shared" si="3"/>
        <v>0.4000000000000057</v>
      </c>
      <c r="E124" s="331">
        <f t="shared" si="4"/>
        <v>0.0023337222870478745</v>
      </c>
      <c r="F124" s="264">
        <v>2.1500000000000057</v>
      </c>
      <c r="G124" s="159">
        <f t="shared" si="5"/>
        <v>-1.75</v>
      </c>
    </row>
    <row r="125" spans="1:10" s="69" customFormat="1" ht="13.5">
      <c r="A125" s="193" t="s">
        <v>179</v>
      </c>
      <c r="B125" s="272">
        <f>Volume!J126</f>
        <v>22.3</v>
      </c>
      <c r="C125" s="70">
        <v>22.55</v>
      </c>
      <c r="D125" s="264">
        <f t="shared" si="3"/>
        <v>0.25</v>
      </c>
      <c r="E125" s="331">
        <f t="shared" si="4"/>
        <v>0.011210762331838564</v>
      </c>
      <c r="F125" s="264">
        <v>0.3000000000000007</v>
      </c>
      <c r="G125" s="159">
        <f t="shared" si="5"/>
        <v>-0.05000000000000071</v>
      </c>
      <c r="J125" s="14"/>
    </row>
    <row r="126" spans="1:10" s="69" customFormat="1" ht="13.5">
      <c r="A126" s="193" t="s">
        <v>202</v>
      </c>
      <c r="B126" s="272">
        <f>Volume!J127</f>
        <v>254.45</v>
      </c>
      <c r="C126" s="70">
        <v>245.2</v>
      </c>
      <c r="D126" s="264">
        <f t="shared" si="3"/>
        <v>-9.25</v>
      </c>
      <c r="E126" s="331">
        <f t="shared" si="4"/>
        <v>-0.03635291805855768</v>
      </c>
      <c r="F126" s="264">
        <v>-5.299999999999983</v>
      </c>
      <c r="G126" s="159">
        <f t="shared" si="5"/>
        <v>-3.950000000000017</v>
      </c>
      <c r="J126" s="14"/>
    </row>
    <row r="127" spans="1:7" s="69" customFormat="1" ht="13.5">
      <c r="A127" s="193" t="s">
        <v>171</v>
      </c>
      <c r="B127" s="272">
        <f>Volume!J128</f>
        <v>389.5</v>
      </c>
      <c r="C127" s="70">
        <v>394</v>
      </c>
      <c r="D127" s="264">
        <f t="shared" si="3"/>
        <v>4.5</v>
      </c>
      <c r="E127" s="331">
        <f t="shared" si="4"/>
        <v>0.011553273427471117</v>
      </c>
      <c r="F127" s="264">
        <v>1.650000000000034</v>
      </c>
      <c r="G127" s="159">
        <f t="shared" si="5"/>
        <v>2.849999999999966</v>
      </c>
    </row>
    <row r="128" spans="1:7" s="69" customFormat="1" ht="13.5">
      <c r="A128" s="193" t="s">
        <v>147</v>
      </c>
      <c r="B128" s="272">
        <f>Volume!J129</f>
        <v>65.65</v>
      </c>
      <c r="C128" s="70">
        <v>66.35</v>
      </c>
      <c r="D128" s="264">
        <f t="shared" si="3"/>
        <v>0.6999999999999886</v>
      </c>
      <c r="E128" s="331">
        <f t="shared" si="4"/>
        <v>0.010662604722010489</v>
      </c>
      <c r="F128" s="264">
        <v>0.9000000000000057</v>
      </c>
      <c r="G128" s="159">
        <f t="shared" si="5"/>
        <v>-0.20000000000001705</v>
      </c>
    </row>
    <row r="129" spans="1:7" s="69" customFormat="1" ht="13.5">
      <c r="A129" s="193" t="s">
        <v>148</v>
      </c>
      <c r="B129" s="272">
        <f>Volume!J130</f>
        <v>260.5</v>
      </c>
      <c r="C129" s="70">
        <v>261.75</v>
      </c>
      <c r="D129" s="264">
        <f t="shared" si="3"/>
        <v>1.25</v>
      </c>
      <c r="E129" s="331">
        <f t="shared" si="4"/>
        <v>0.0047984644913627635</v>
      </c>
      <c r="F129" s="264">
        <v>2.0999999999999943</v>
      </c>
      <c r="G129" s="159">
        <f t="shared" si="5"/>
        <v>-0.8499999999999943</v>
      </c>
    </row>
    <row r="130" spans="1:8" s="25" customFormat="1" ht="13.5">
      <c r="A130" s="193" t="s">
        <v>122</v>
      </c>
      <c r="B130" s="272">
        <f>Volume!J131</f>
        <v>158.4</v>
      </c>
      <c r="C130" s="70">
        <v>160</v>
      </c>
      <c r="D130" s="264">
        <f t="shared" si="3"/>
        <v>1.5999999999999943</v>
      </c>
      <c r="E130" s="331">
        <f t="shared" si="4"/>
        <v>0.010101010101010065</v>
      </c>
      <c r="F130" s="264">
        <v>1.6500000000000057</v>
      </c>
      <c r="G130" s="159">
        <f t="shared" si="5"/>
        <v>-0.05000000000001137</v>
      </c>
      <c r="H130" s="69"/>
    </row>
    <row r="131" spans="1:8" s="25" customFormat="1" ht="13.5">
      <c r="A131" s="201" t="s">
        <v>36</v>
      </c>
      <c r="B131" s="272">
        <f>Volume!J132</f>
        <v>911.35</v>
      </c>
      <c r="C131" s="70">
        <v>896.35</v>
      </c>
      <c r="D131" s="264">
        <f t="shared" si="3"/>
        <v>-15</v>
      </c>
      <c r="E131" s="331">
        <f t="shared" si="4"/>
        <v>-0.01645909913864048</v>
      </c>
      <c r="F131" s="264">
        <v>-22.8</v>
      </c>
      <c r="G131" s="159">
        <f t="shared" si="5"/>
        <v>7.800000000000001</v>
      </c>
      <c r="H131" s="69"/>
    </row>
    <row r="132" spans="1:8" s="25" customFormat="1" ht="13.5">
      <c r="A132" s="193" t="s">
        <v>172</v>
      </c>
      <c r="B132" s="272">
        <f>Volume!J133</f>
        <v>259.35</v>
      </c>
      <c r="C132" s="70">
        <v>261.6</v>
      </c>
      <c r="D132" s="264">
        <f t="shared" si="3"/>
        <v>2.25</v>
      </c>
      <c r="E132" s="331">
        <f t="shared" si="4"/>
        <v>0.008675534991324464</v>
      </c>
      <c r="F132" s="264">
        <v>3.75</v>
      </c>
      <c r="G132" s="159">
        <f t="shared" si="5"/>
        <v>-1.5</v>
      </c>
      <c r="H132" s="69"/>
    </row>
    <row r="133" spans="1:7" s="69" customFormat="1" ht="13.5">
      <c r="A133" s="193" t="s">
        <v>80</v>
      </c>
      <c r="B133" s="272">
        <f>Volume!J134</f>
        <v>236.95</v>
      </c>
      <c r="C133" s="70">
        <v>236.35</v>
      </c>
      <c r="D133" s="264">
        <f t="shared" si="3"/>
        <v>-0.5999999999999943</v>
      </c>
      <c r="E133" s="331">
        <f t="shared" si="4"/>
        <v>-0.0025321797847646945</v>
      </c>
      <c r="F133" s="264">
        <v>-0.8500000000000227</v>
      </c>
      <c r="G133" s="159">
        <f t="shared" si="5"/>
        <v>0.2500000000000284</v>
      </c>
    </row>
    <row r="134" spans="1:7" s="69" customFormat="1" ht="13.5">
      <c r="A134" s="193" t="s">
        <v>426</v>
      </c>
      <c r="B134" s="272">
        <f>Volume!J135</f>
        <v>458.2</v>
      </c>
      <c r="C134" s="70">
        <v>464.05</v>
      </c>
      <c r="D134" s="264">
        <f aca="true" t="shared" si="6" ref="D134:D193">C134-B134</f>
        <v>5.850000000000023</v>
      </c>
      <c r="E134" s="331">
        <f aca="true" t="shared" si="7" ref="E134:E193">D134/B134</f>
        <v>0.012767350501964257</v>
      </c>
      <c r="F134" s="264">
        <v>4.699999999999989</v>
      </c>
      <c r="G134" s="159">
        <f t="shared" si="5"/>
        <v>1.150000000000034</v>
      </c>
    </row>
    <row r="135" spans="1:7" s="69" customFormat="1" ht="13.5">
      <c r="A135" s="193" t="s">
        <v>274</v>
      </c>
      <c r="B135" s="272">
        <f>Volume!J136</f>
        <v>326.35</v>
      </c>
      <c r="C135" s="70">
        <v>329.4</v>
      </c>
      <c r="D135" s="264">
        <f t="shared" si="6"/>
        <v>3.0499999999999545</v>
      </c>
      <c r="E135" s="331">
        <f t="shared" si="7"/>
        <v>0.009345794392523225</v>
      </c>
      <c r="F135" s="264">
        <v>3.3500000000000227</v>
      </c>
      <c r="G135" s="159">
        <f t="shared" si="5"/>
        <v>-0.3000000000000682</v>
      </c>
    </row>
    <row r="136" spans="1:7" s="69" customFormat="1" ht="13.5">
      <c r="A136" s="193" t="s">
        <v>427</v>
      </c>
      <c r="B136" s="272">
        <f>Volume!J137</f>
        <v>416.45</v>
      </c>
      <c r="C136" s="70">
        <v>420.1</v>
      </c>
      <c r="D136" s="264">
        <f t="shared" si="6"/>
        <v>3.650000000000034</v>
      </c>
      <c r="E136" s="331">
        <f t="shared" si="7"/>
        <v>0.00876455756993645</v>
      </c>
      <c r="F136" s="264">
        <v>6.350000000000023</v>
      </c>
      <c r="G136" s="159">
        <f t="shared" si="5"/>
        <v>-2.6999999999999886</v>
      </c>
    </row>
    <row r="137" spans="1:7" s="69" customFormat="1" ht="13.5">
      <c r="A137" s="193" t="s">
        <v>224</v>
      </c>
      <c r="B137" s="272">
        <f>Volume!J138</f>
        <v>552.9</v>
      </c>
      <c r="C137" s="70">
        <v>553.6</v>
      </c>
      <c r="D137" s="264">
        <f t="shared" si="6"/>
        <v>0.7000000000000455</v>
      </c>
      <c r="E137" s="331">
        <f t="shared" si="7"/>
        <v>0.0012660517272563673</v>
      </c>
      <c r="F137" s="264">
        <v>3.699999999999932</v>
      </c>
      <c r="G137" s="159">
        <f t="shared" si="5"/>
        <v>-2.9999999999998863</v>
      </c>
    </row>
    <row r="138" spans="1:7" s="69" customFormat="1" ht="13.5">
      <c r="A138" s="193" t="s">
        <v>428</v>
      </c>
      <c r="B138" s="272">
        <f>Volume!J139</f>
        <v>501.9</v>
      </c>
      <c r="C138" s="70">
        <v>507.55</v>
      </c>
      <c r="D138" s="264">
        <f t="shared" si="6"/>
        <v>5.650000000000034</v>
      </c>
      <c r="E138" s="331">
        <f t="shared" si="7"/>
        <v>0.011257222554293752</v>
      </c>
      <c r="F138" s="264">
        <v>4.75</v>
      </c>
      <c r="G138" s="159">
        <f t="shared" si="5"/>
        <v>0.9000000000000341</v>
      </c>
    </row>
    <row r="139" spans="1:7" s="69" customFormat="1" ht="13.5">
      <c r="A139" s="193" t="s">
        <v>429</v>
      </c>
      <c r="B139" s="272">
        <f>Volume!J140</f>
        <v>55.75</v>
      </c>
      <c r="C139" s="70">
        <v>56.3</v>
      </c>
      <c r="D139" s="264">
        <f t="shared" si="6"/>
        <v>0.5499999999999972</v>
      </c>
      <c r="E139" s="331">
        <f t="shared" si="7"/>
        <v>0.009865470852017886</v>
      </c>
      <c r="F139" s="264">
        <v>0.7999999999999972</v>
      </c>
      <c r="G139" s="159">
        <f t="shared" si="5"/>
        <v>-0.25</v>
      </c>
    </row>
    <row r="140" spans="1:7" s="69" customFormat="1" ht="13.5">
      <c r="A140" s="193" t="s">
        <v>393</v>
      </c>
      <c r="B140" s="272">
        <f>Volume!J141</f>
        <v>159</v>
      </c>
      <c r="C140" s="70">
        <v>160.2</v>
      </c>
      <c r="D140" s="264">
        <f t="shared" si="6"/>
        <v>1.1999999999999886</v>
      </c>
      <c r="E140" s="331">
        <f t="shared" si="7"/>
        <v>0.007547169811320683</v>
      </c>
      <c r="F140" s="264">
        <v>1.75</v>
      </c>
      <c r="G140" s="159">
        <f t="shared" si="5"/>
        <v>-0.5500000000000114</v>
      </c>
    </row>
    <row r="141" spans="1:7" s="69" customFormat="1" ht="13.5">
      <c r="A141" s="193" t="s">
        <v>81</v>
      </c>
      <c r="B141" s="272">
        <f>Volume!J142</f>
        <v>536.75</v>
      </c>
      <c r="C141" s="70">
        <v>535</v>
      </c>
      <c r="D141" s="264">
        <f t="shared" si="6"/>
        <v>-1.75</v>
      </c>
      <c r="E141" s="331">
        <f t="shared" si="7"/>
        <v>-0.0032603632976245926</v>
      </c>
      <c r="F141" s="264">
        <v>-0.5500000000000682</v>
      </c>
      <c r="G141" s="159">
        <f t="shared" si="5"/>
        <v>-1.1999999999999318</v>
      </c>
    </row>
    <row r="142" spans="1:7" s="69" customFormat="1" ht="13.5">
      <c r="A142" s="193" t="s">
        <v>225</v>
      </c>
      <c r="B142" s="272">
        <f>Volume!J143</f>
        <v>161.65</v>
      </c>
      <c r="C142" s="70">
        <v>163.35</v>
      </c>
      <c r="D142" s="264">
        <f t="shared" si="6"/>
        <v>1.6999999999999886</v>
      </c>
      <c r="E142" s="331">
        <f t="shared" si="7"/>
        <v>0.010516548097741964</v>
      </c>
      <c r="F142" s="264">
        <v>2.0500000000000114</v>
      </c>
      <c r="G142" s="159">
        <f t="shared" si="5"/>
        <v>-0.35000000000002274</v>
      </c>
    </row>
    <row r="143" spans="1:7" s="69" customFormat="1" ht="13.5">
      <c r="A143" s="193" t="s">
        <v>297</v>
      </c>
      <c r="B143" s="272">
        <f>Volume!J144</f>
        <v>492.1</v>
      </c>
      <c r="C143" s="70">
        <v>496.25</v>
      </c>
      <c r="D143" s="264">
        <f t="shared" si="6"/>
        <v>4.149999999999977</v>
      </c>
      <c r="E143" s="331">
        <f t="shared" si="7"/>
        <v>0.008433245275350491</v>
      </c>
      <c r="F143" s="264">
        <v>6.449999999999989</v>
      </c>
      <c r="G143" s="159">
        <f t="shared" si="5"/>
        <v>-2.3000000000000114</v>
      </c>
    </row>
    <row r="144" spans="1:7" s="69" customFormat="1" ht="13.5">
      <c r="A144" s="193" t="s">
        <v>226</v>
      </c>
      <c r="B144" s="272">
        <f>Volume!J145</f>
        <v>221</v>
      </c>
      <c r="C144" s="70">
        <v>220.5</v>
      </c>
      <c r="D144" s="264">
        <f t="shared" si="6"/>
        <v>-0.5</v>
      </c>
      <c r="E144" s="331">
        <f t="shared" si="7"/>
        <v>-0.0022624434389140274</v>
      </c>
      <c r="F144" s="264">
        <v>1</v>
      </c>
      <c r="G144" s="159">
        <f t="shared" si="5"/>
        <v>-1.5</v>
      </c>
    </row>
    <row r="145" spans="1:7" s="69" customFormat="1" ht="13.5">
      <c r="A145" s="193" t="s">
        <v>430</v>
      </c>
      <c r="B145" s="272">
        <f>Volume!J146</f>
        <v>515.5</v>
      </c>
      <c r="C145" s="70">
        <v>521.25</v>
      </c>
      <c r="D145" s="264">
        <f t="shared" si="6"/>
        <v>5.75</v>
      </c>
      <c r="E145" s="331">
        <f t="shared" si="7"/>
        <v>0.011154219204655674</v>
      </c>
      <c r="F145" s="264">
        <v>5.25</v>
      </c>
      <c r="G145" s="159">
        <f t="shared" si="5"/>
        <v>0.5</v>
      </c>
    </row>
    <row r="146" spans="1:7" s="69" customFormat="1" ht="13.5">
      <c r="A146" s="193" t="s">
        <v>227</v>
      </c>
      <c r="B146" s="272">
        <f>Volume!J147</f>
        <v>389.85</v>
      </c>
      <c r="C146" s="70">
        <v>391.2</v>
      </c>
      <c r="D146" s="264">
        <f t="shared" si="6"/>
        <v>1.349999999999966</v>
      </c>
      <c r="E146" s="331">
        <f t="shared" si="7"/>
        <v>0.003462870334744045</v>
      </c>
      <c r="F146" s="264">
        <v>3.900000000000034</v>
      </c>
      <c r="G146" s="159">
        <f t="shared" si="5"/>
        <v>-2.550000000000068</v>
      </c>
    </row>
    <row r="147" spans="1:7" s="69" customFormat="1" ht="13.5">
      <c r="A147" s="193" t="s">
        <v>234</v>
      </c>
      <c r="B147" s="272">
        <f>Volume!J148</f>
        <v>506.25</v>
      </c>
      <c r="C147" s="70">
        <v>509.65</v>
      </c>
      <c r="D147" s="264">
        <f t="shared" si="6"/>
        <v>3.3999999999999773</v>
      </c>
      <c r="E147" s="331">
        <f t="shared" si="7"/>
        <v>0.006716049382716005</v>
      </c>
      <c r="F147" s="264">
        <v>5.650000000000034</v>
      </c>
      <c r="G147" s="159">
        <f t="shared" si="5"/>
        <v>-2.250000000000057</v>
      </c>
    </row>
    <row r="148" spans="1:7" s="69" customFormat="1" ht="13.5">
      <c r="A148" s="193" t="s">
        <v>98</v>
      </c>
      <c r="B148" s="272">
        <f>Volume!J149</f>
        <v>541.95</v>
      </c>
      <c r="C148" s="70">
        <v>539.15</v>
      </c>
      <c r="D148" s="264">
        <f t="shared" si="6"/>
        <v>-2.800000000000068</v>
      </c>
      <c r="E148" s="331">
        <f t="shared" si="7"/>
        <v>-0.005166528277516501</v>
      </c>
      <c r="F148" s="264">
        <v>2.2000000000000455</v>
      </c>
      <c r="G148" s="159">
        <f t="shared" si="5"/>
        <v>-5.000000000000114</v>
      </c>
    </row>
    <row r="149" spans="1:7" s="69" customFormat="1" ht="13.5">
      <c r="A149" s="193" t="s">
        <v>149</v>
      </c>
      <c r="B149" s="272">
        <f>Volume!J150</f>
        <v>971.95</v>
      </c>
      <c r="C149" s="70">
        <v>976.45</v>
      </c>
      <c r="D149" s="264">
        <f t="shared" si="6"/>
        <v>4.5</v>
      </c>
      <c r="E149" s="331">
        <f t="shared" si="7"/>
        <v>0.004629867791553063</v>
      </c>
      <c r="F149" s="264">
        <v>10.6</v>
      </c>
      <c r="G149" s="159">
        <f t="shared" si="5"/>
        <v>-6.1</v>
      </c>
    </row>
    <row r="150" spans="1:7" s="69" customFormat="1" ht="13.5">
      <c r="A150" s="193" t="s">
        <v>203</v>
      </c>
      <c r="B150" s="272">
        <f>Volume!J151</f>
        <v>1751.25</v>
      </c>
      <c r="C150" s="70">
        <v>1761.25</v>
      </c>
      <c r="D150" s="264">
        <f t="shared" si="6"/>
        <v>10</v>
      </c>
      <c r="E150" s="331">
        <f t="shared" si="7"/>
        <v>0.005710206995003569</v>
      </c>
      <c r="F150" s="264">
        <v>11.45</v>
      </c>
      <c r="G150" s="159">
        <f aca="true" t="shared" si="8" ref="G150:G193">D150-F150</f>
        <v>-1.4499999999999993</v>
      </c>
    </row>
    <row r="151" spans="1:7" s="69" customFormat="1" ht="13.5">
      <c r="A151" s="193" t="s">
        <v>298</v>
      </c>
      <c r="B151" s="272">
        <f>Volume!J152</f>
        <v>639</v>
      </c>
      <c r="C151" s="70">
        <v>644.25</v>
      </c>
      <c r="D151" s="264">
        <f t="shared" si="6"/>
        <v>5.25</v>
      </c>
      <c r="E151" s="331">
        <f t="shared" si="7"/>
        <v>0.008215962441314555</v>
      </c>
      <c r="F151" s="264">
        <v>6.149999999999977</v>
      </c>
      <c r="G151" s="159">
        <f t="shared" si="8"/>
        <v>-0.8999999999999773</v>
      </c>
    </row>
    <row r="152" spans="1:7" s="69" customFormat="1" ht="13.5">
      <c r="A152" s="193" t="s">
        <v>431</v>
      </c>
      <c r="B152" s="272">
        <f>Volume!J153</f>
        <v>35.6</v>
      </c>
      <c r="C152" s="70">
        <v>35.95</v>
      </c>
      <c r="D152" s="264">
        <f t="shared" si="6"/>
        <v>0.3500000000000014</v>
      </c>
      <c r="E152" s="331">
        <f t="shared" si="7"/>
        <v>0.009831460674157343</v>
      </c>
      <c r="F152" s="264">
        <v>0.45000000000000284</v>
      </c>
      <c r="G152" s="159">
        <f t="shared" si="8"/>
        <v>-0.10000000000000142</v>
      </c>
    </row>
    <row r="153" spans="1:7" s="69" customFormat="1" ht="13.5">
      <c r="A153" s="193" t="s">
        <v>432</v>
      </c>
      <c r="B153" s="272">
        <f>Volume!J154</f>
        <v>454.5</v>
      </c>
      <c r="C153" s="70">
        <v>456.25</v>
      </c>
      <c r="D153" s="264">
        <f t="shared" si="6"/>
        <v>1.75</v>
      </c>
      <c r="E153" s="331">
        <f t="shared" si="7"/>
        <v>0.0038503850385038503</v>
      </c>
      <c r="F153" s="264">
        <v>5.449999999999989</v>
      </c>
      <c r="G153" s="159">
        <f t="shared" si="8"/>
        <v>-3.6999999999999886</v>
      </c>
    </row>
    <row r="154" spans="1:7" s="69" customFormat="1" ht="13.5">
      <c r="A154" s="193" t="s">
        <v>216</v>
      </c>
      <c r="B154" s="272">
        <f>Volume!J155</f>
        <v>99.2</v>
      </c>
      <c r="C154" s="70">
        <v>100</v>
      </c>
      <c r="D154" s="264">
        <f t="shared" si="6"/>
        <v>0.7999999999999972</v>
      </c>
      <c r="E154" s="331">
        <f t="shared" si="7"/>
        <v>0.008064516129032228</v>
      </c>
      <c r="F154" s="264">
        <v>1.0999999999999943</v>
      </c>
      <c r="G154" s="159">
        <f t="shared" si="8"/>
        <v>-0.29999999999999716</v>
      </c>
    </row>
    <row r="155" spans="1:7" s="69" customFormat="1" ht="13.5">
      <c r="A155" s="193" t="s">
        <v>235</v>
      </c>
      <c r="B155" s="272">
        <f>Volume!J156</f>
        <v>138.65</v>
      </c>
      <c r="C155" s="70">
        <v>139.35</v>
      </c>
      <c r="D155" s="264">
        <f t="shared" si="6"/>
        <v>0.6999999999999886</v>
      </c>
      <c r="E155" s="331">
        <f t="shared" si="7"/>
        <v>0.005048683736025883</v>
      </c>
      <c r="F155" s="264">
        <v>-0.05000000000001137</v>
      </c>
      <c r="G155" s="159">
        <f t="shared" si="8"/>
        <v>0.75</v>
      </c>
    </row>
    <row r="156" spans="1:7" s="69" customFormat="1" ht="13.5">
      <c r="A156" s="193" t="s">
        <v>204</v>
      </c>
      <c r="B156" s="272">
        <f>Volume!J157</f>
        <v>478.45</v>
      </c>
      <c r="C156" s="70">
        <v>477.3</v>
      </c>
      <c r="D156" s="264">
        <f t="shared" si="6"/>
        <v>-1.1499999999999773</v>
      </c>
      <c r="E156" s="331">
        <f t="shared" si="7"/>
        <v>-0.0024035949420001617</v>
      </c>
      <c r="F156" s="264">
        <v>0.05000000000001137</v>
      </c>
      <c r="G156" s="159">
        <f t="shared" si="8"/>
        <v>-1.1999999999999886</v>
      </c>
    </row>
    <row r="157" spans="1:7" s="69" customFormat="1" ht="13.5">
      <c r="A157" s="193" t="s">
        <v>205</v>
      </c>
      <c r="B157" s="272">
        <f>Volume!J158</f>
        <v>1378.9</v>
      </c>
      <c r="C157" s="70">
        <v>1377.2</v>
      </c>
      <c r="D157" s="264">
        <f t="shared" si="6"/>
        <v>-1.7000000000000455</v>
      </c>
      <c r="E157" s="331">
        <f t="shared" si="7"/>
        <v>-0.0012328667778664481</v>
      </c>
      <c r="F157" s="264">
        <v>0.049999999999954525</v>
      </c>
      <c r="G157" s="159">
        <f t="shared" si="8"/>
        <v>-1.75</v>
      </c>
    </row>
    <row r="158" spans="1:7" s="69" customFormat="1" ht="13.5">
      <c r="A158" s="193" t="s">
        <v>37</v>
      </c>
      <c r="B158" s="272">
        <f>Volume!J159</f>
        <v>207.35</v>
      </c>
      <c r="C158" s="70">
        <v>209.95</v>
      </c>
      <c r="D158" s="264">
        <f t="shared" si="6"/>
        <v>2.5999999999999943</v>
      </c>
      <c r="E158" s="331">
        <f t="shared" si="7"/>
        <v>0.01253918495297803</v>
      </c>
      <c r="F158" s="264">
        <v>2.75</v>
      </c>
      <c r="G158" s="159">
        <f t="shared" si="8"/>
        <v>-0.15000000000000568</v>
      </c>
    </row>
    <row r="159" spans="1:12" s="69" customFormat="1" ht="13.5">
      <c r="A159" s="193" t="s">
        <v>299</v>
      </c>
      <c r="B159" s="272">
        <f>Volume!J160</f>
        <v>1675.75</v>
      </c>
      <c r="C159" s="70">
        <v>1680.15</v>
      </c>
      <c r="D159" s="264">
        <f t="shared" si="6"/>
        <v>4.400000000000091</v>
      </c>
      <c r="E159" s="331">
        <f t="shared" si="7"/>
        <v>0.002625689989556969</v>
      </c>
      <c r="F159" s="264">
        <v>12.600000000000136</v>
      </c>
      <c r="G159" s="159">
        <f t="shared" si="8"/>
        <v>-8.200000000000045</v>
      </c>
      <c r="L159" s="267"/>
    </row>
    <row r="160" spans="1:12" s="69" customFormat="1" ht="13.5">
      <c r="A160" s="193" t="s">
        <v>433</v>
      </c>
      <c r="B160" s="272">
        <f>Volume!J161</f>
        <v>1188.35</v>
      </c>
      <c r="C160" s="70">
        <v>1200.6</v>
      </c>
      <c r="D160" s="264">
        <f t="shared" si="6"/>
        <v>12.25</v>
      </c>
      <c r="E160" s="331">
        <f t="shared" si="7"/>
        <v>0.010308410821727607</v>
      </c>
      <c r="F160" s="264">
        <v>13.550000000000182</v>
      </c>
      <c r="G160" s="159">
        <f t="shared" si="8"/>
        <v>-1.300000000000182</v>
      </c>
      <c r="L160" s="267"/>
    </row>
    <row r="161" spans="1:12" s="69" customFormat="1" ht="13.5">
      <c r="A161" s="193" t="s">
        <v>228</v>
      </c>
      <c r="B161" s="272">
        <f>Volume!J162</f>
        <v>1292.85</v>
      </c>
      <c r="C161" s="70">
        <v>1303.05</v>
      </c>
      <c r="D161" s="264">
        <f t="shared" si="6"/>
        <v>10.200000000000045</v>
      </c>
      <c r="E161" s="331">
        <f t="shared" si="7"/>
        <v>0.007889546351084848</v>
      </c>
      <c r="F161" s="264">
        <v>11.050000000000182</v>
      </c>
      <c r="G161" s="159">
        <f t="shared" si="8"/>
        <v>-0.8500000000001364</v>
      </c>
      <c r="L161" s="267"/>
    </row>
    <row r="162" spans="1:12" s="69" customFormat="1" ht="13.5">
      <c r="A162" s="193" t="s">
        <v>434</v>
      </c>
      <c r="B162" s="272">
        <f>Volume!J163</f>
        <v>81</v>
      </c>
      <c r="C162" s="70">
        <v>81.95</v>
      </c>
      <c r="D162" s="264">
        <f t="shared" si="6"/>
        <v>0.9500000000000028</v>
      </c>
      <c r="E162" s="331">
        <f t="shared" si="7"/>
        <v>0.01172839506172843</v>
      </c>
      <c r="F162" s="264">
        <v>0.9499999999999886</v>
      </c>
      <c r="G162" s="159">
        <f t="shared" si="8"/>
        <v>1.4210854715202004E-14</v>
      </c>
      <c r="L162" s="267"/>
    </row>
    <row r="163" spans="1:12" s="69" customFormat="1" ht="13.5">
      <c r="A163" s="193" t="s">
        <v>276</v>
      </c>
      <c r="B163" s="272">
        <f>Volume!J164</f>
        <v>928</v>
      </c>
      <c r="C163" s="70">
        <v>935.3</v>
      </c>
      <c r="D163" s="264">
        <f t="shared" si="6"/>
        <v>7.2999999999999545</v>
      </c>
      <c r="E163" s="331">
        <f t="shared" si="7"/>
        <v>0.007866379310344779</v>
      </c>
      <c r="F163" s="264">
        <v>11.2</v>
      </c>
      <c r="G163" s="159">
        <f t="shared" si="8"/>
        <v>-3.9000000000000448</v>
      </c>
      <c r="L163" s="267"/>
    </row>
    <row r="164" spans="1:12" s="69" customFormat="1" ht="13.5">
      <c r="A164" s="193" t="s">
        <v>180</v>
      </c>
      <c r="B164" s="272">
        <f>Volume!J165</f>
        <v>159.95</v>
      </c>
      <c r="C164" s="70">
        <v>161.6</v>
      </c>
      <c r="D164" s="264">
        <f t="shared" si="6"/>
        <v>1.6500000000000057</v>
      </c>
      <c r="E164" s="331">
        <f t="shared" si="7"/>
        <v>0.010315723663644926</v>
      </c>
      <c r="F164" s="264">
        <v>2.200000000000017</v>
      </c>
      <c r="G164" s="159">
        <f t="shared" si="8"/>
        <v>-0.5500000000000114</v>
      </c>
      <c r="L164" s="267"/>
    </row>
    <row r="165" spans="1:12" s="69" customFormat="1" ht="13.5">
      <c r="A165" s="193" t="s">
        <v>181</v>
      </c>
      <c r="B165" s="272">
        <f>Volume!J166</f>
        <v>334.25</v>
      </c>
      <c r="C165" s="70">
        <v>335.8</v>
      </c>
      <c r="D165" s="264">
        <f t="shared" si="6"/>
        <v>1.5500000000000114</v>
      </c>
      <c r="E165" s="331">
        <f t="shared" si="7"/>
        <v>0.004637247569184776</v>
      </c>
      <c r="F165" s="264">
        <v>3.1000000000000227</v>
      </c>
      <c r="G165" s="159">
        <f t="shared" si="8"/>
        <v>-1.5500000000000114</v>
      </c>
      <c r="L165" s="267"/>
    </row>
    <row r="166" spans="1:12" s="69" customFormat="1" ht="13.5">
      <c r="A166" s="193" t="s">
        <v>150</v>
      </c>
      <c r="B166" s="272">
        <f>Volume!J167</f>
        <v>549.3</v>
      </c>
      <c r="C166" s="70">
        <v>550.85</v>
      </c>
      <c r="D166" s="264">
        <f t="shared" si="6"/>
        <v>1.5500000000000682</v>
      </c>
      <c r="E166" s="331">
        <f t="shared" si="7"/>
        <v>0.0028217731658475667</v>
      </c>
      <c r="F166" s="264">
        <v>4.900000000000091</v>
      </c>
      <c r="G166" s="159">
        <f t="shared" si="8"/>
        <v>-3.3500000000000227</v>
      </c>
      <c r="L166" s="267"/>
    </row>
    <row r="167" spans="1:12" s="69" customFormat="1" ht="13.5">
      <c r="A167" s="193" t="s">
        <v>435</v>
      </c>
      <c r="B167" s="272">
        <f>Volume!J168</f>
        <v>164.95</v>
      </c>
      <c r="C167" s="70">
        <v>163.95</v>
      </c>
      <c r="D167" s="264">
        <f t="shared" si="6"/>
        <v>-1</v>
      </c>
      <c r="E167" s="331">
        <f t="shared" si="7"/>
        <v>-0.006062443164595332</v>
      </c>
      <c r="F167" s="264">
        <v>-13.9</v>
      </c>
      <c r="G167" s="159">
        <f t="shared" si="8"/>
        <v>12.9</v>
      </c>
      <c r="L167" s="267"/>
    </row>
    <row r="168" spans="1:12" s="69" customFormat="1" ht="13.5">
      <c r="A168" s="193" t="s">
        <v>436</v>
      </c>
      <c r="B168" s="272">
        <f>Volume!J169</f>
        <v>211.35</v>
      </c>
      <c r="C168" s="70">
        <v>214</v>
      </c>
      <c r="D168" s="264">
        <f t="shared" si="6"/>
        <v>2.6500000000000057</v>
      </c>
      <c r="E168" s="331">
        <f t="shared" si="7"/>
        <v>0.012538443340430593</v>
      </c>
      <c r="F168" s="264">
        <v>1.5</v>
      </c>
      <c r="G168" s="159">
        <f t="shared" si="8"/>
        <v>1.1500000000000057</v>
      </c>
      <c r="L168" s="267"/>
    </row>
    <row r="169" spans="1:12" s="69" customFormat="1" ht="13.5">
      <c r="A169" s="193" t="s">
        <v>151</v>
      </c>
      <c r="B169" s="272">
        <f>Volume!J170</f>
        <v>1096.65</v>
      </c>
      <c r="C169" s="70">
        <v>1082.8</v>
      </c>
      <c r="D169" s="264">
        <f t="shared" si="6"/>
        <v>-13.850000000000136</v>
      </c>
      <c r="E169" s="331">
        <f t="shared" si="7"/>
        <v>-0.012629371267040656</v>
      </c>
      <c r="F169" s="264">
        <v>-21</v>
      </c>
      <c r="G169" s="159">
        <f t="shared" si="8"/>
        <v>7.149999999999864</v>
      </c>
      <c r="L169" s="267"/>
    </row>
    <row r="170" spans="1:12" s="69" customFormat="1" ht="13.5">
      <c r="A170" s="193" t="s">
        <v>214</v>
      </c>
      <c r="B170" s="272">
        <f>Volume!J171</f>
        <v>1426.85</v>
      </c>
      <c r="C170" s="70">
        <v>1433.35</v>
      </c>
      <c r="D170" s="264">
        <f t="shared" si="6"/>
        <v>6.5</v>
      </c>
      <c r="E170" s="331">
        <f t="shared" si="7"/>
        <v>0.004555489364684445</v>
      </c>
      <c r="F170" s="264">
        <v>10.45</v>
      </c>
      <c r="G170" s="159">
        <f t="shared" si="8"/>
        <v>-3.9499999999999993</v>
      </c>
      <c r="L170" s="267"/>
    </row>
    <row r="171" spans="1:12" s="69" customFormat="1" ht="13.5">
      <c r="A171" s="193" t="s">
        <v>229</v>
      </c>
      <c r="B171" s="272">
        <f>Volume!J172</f>
        <v>1288.5</v>
      </c>
      <c r="C171" s="70">
        <v>1293.1</v>
      </c>
      <c r="D171" s="264">
        <f t="shared" si="6"/>
        <v>4.599999999999909</v>
      </c>
      <c r="E171" s="331">
        <f t="shared" si="7"/>
        <v>0.0035700426852929056</v>
      </c>
      <c r="F171" s="264">
        <v>8.75</v>
      </c>
      <c r="G171" s="159">
        <f t="shared" si="8"/>
        <v>-4.150000000000091</v>
      </c>
      <c r="L171" s="267"/>
    </row>
    <row r="172" spans="1:12" s="69" customFormat="1" ht="13.5">
      <c r="A172" s="193" t="s">
        <v>91</v>
      </c>
      <c r="B172" s="272">
        <f>Volume!J173</f>
        <v>78.3</v>
      </c>
      <c r="C172" s="70">
        <v>77.7</v>
      </c>
      <c r="D172" s="264">
        <f t="shared" si="6"/>
        <v>-0.5999999999999943</v>
      </c>
      <c r="E172" s="331">
        <f t="shared" si="7"/>
        <v>-0.007662835249042073</v>
      </c>
      <c r="F172" s="264">
        <v>-0.19999999999998863</v>
      </c>
      <c r="G172" s="159">
        <f t="shared" si="8"/>
        <v>-0.4000000000000057</v>
      </c>
      <c r="L172" s="267"/>
    </row>
    <row r="173" spans="1:12" s="69" customFormat="1" ht="13.5">
      <c r="A173" s="193" t="s">
        <v>152</v>
      </c>
      <c r="B173" s="272">
        <f>Volume!J174</f>
        <v>251.25</v>
      </c>
      <c r="C173" s="70">
        <v>239.35</v>
      </c>
      <c r="D173" s="264">
        <f t="shared" si="6"/>
        <v>-11.900000000000006</v>
      </c>
      <c r="E173" s="331">
        <f t="shared" si="7"/>
        <v>-0.047363184079602015</v>
      </c>
      <c r="F173" s="264">
        <v>-11.05</v>
      </c>
      <c r="G173" s="159">
        <f t="shared" si="8"/>
        <v>-0.850000000000005</v>
      </c>
      <c r="L173" s="267"/>
    </row>
    <row r="174" spans="1:12" s="69" customFormat="1" ht="13.5">
      <c r="A174" s="193" t="s">
        <v>208</v>
      </c>
      <c r="B174" s="272">
        <f>Volume!J175</f>
        <v>747.95</v>
      </c>
      <c r="C174" s="70">
        <v>743.8</v>
      </c>
      <c r="D174" s="264">
        <f t="shared" si="6"/>
        <v>-4.150000000000091</v>
      </c>
      <c r="E174" s="331">
        <f t="shared" si="7"/>
        <v>-0.005548499231232155</v>
      </c>
      <c r="F174" s="264">
        <v>-13.5</v>
      </c>
      <c r="G174" s="159">
        <f t="shared" si="8"/>
        <v>9.349999999999909</v>
      </c>
      <c r="L174" s="267"/>
    </row>
    <row r="175" spans="1:12" s="69" customFormat="1" ht="13.5">
      <c r="A175" s="193" t="s">
        <v>230</v>
      </c>
      <c r="B175" s="272">
        <f>Volume!J176</f>
        <v>590.15</v>
      </c>
      <c r="C175" s="70">
        <v>577.8</v>
      </c>
      <c r="D175" s="264">
        <f t="shared" si="6"/>
        <v>-12.350000000000023</v>
      </c>
      <c r="E175" s="331">
        <f t="shared" si="7"/>
        <v>-0.020926882995848554</v>
      </c>
      <c r="F175" s="264">
        <v>-13.3</v>
      </c>
      <c r="G175" s="159">
        <f t="shared" si="8"/>
        <v>0.949999999999978</v>
      </c>
      <c r="L175" s="267"/>
    </row>
    <row r="176" spans="1:12" s="69" customFormat="1" ht="13.5">
      <c r="A176" s="193" t="s">
        <v>185</v>
      </c>
      <c r="B176" s="272">
        <f>Volume!J177</f>
        <v>635.1</v>
      </c>
      <c r="C176" s="70">
        <v>624.9</v>
      </c>
      <c r="D176" s="264">
        <f t="shared" si="6"/>
        <v>-10.200000000000045</v>
      </c>
      <c r="E176" s="331">
        <f t="shared" si="7"/>
        <v>-0.01606046291922539</v>
      </c>
      <c r="F176" s="264">
        <v>-8.199999999999932</v>
      </c>
      <c r="G176" s="159">
        <f t="shared" si="8"/>
        <v>-2.0000000000001137</v>
      </c>
      <c r="L176" s="267"/>
    </row>
    <row r="177" spans="1:12" s="69" customFormat="1" ht="13.5">
      <c r="A177" s="193" t="s">
        <v>206</v>
      </c>
      <c r="B177" s="272">
        <f>Volume!J178</f>
        <v>952.45</v>
      </c>
      <c r="C177" s="70">
        <v>953.65</v>
      </c>
      <c r="D177" s="264">
        <f t="shared" si="6"/>
        <v>1.1999999999999318</v>
      </c>
      <c r="E177" s="331">
        <f t="shared" si="7"/>
        <v>0.0012599086566223233</v>
      </c>
      <c r="F177" s="264">
        <v>10.95</v>
      </c>
      <c r="G177" s="159">
        <f t="shared" si="8"/>
        <v>-9.750000000000068</v>
      </c>
      <c r="L177" s="267"/>
    </row>
    <row r="178" spans="1:12" s="69" customFormat="1" ht="13.5">
      <c r="A178" s="193" t="s">
        <v>118</v>
      </c>
      <c r="B178" s="272">
        <f>Volume!J179</f>
        <v>1218.7</v>
      </c>
      <c r="C178" s="70">
        <v>1220.1</v>
      </c>
      <c r="D178" s="264">
        <f t="shared" si="6"/>
        <v>1.3999999999998636</v>
      </c>
      <c r="E178" s="331">
        <f t="shared" si="7"/>
        <v>0.0011487650775415306</v>
      </c>
      <c r="F178" s="264">
        <v>7.300000000000182</v>
      </c>
      <c r="G178" s="159">
        <f t="shared" si="8"/>
        <v>-5.900000000000318</v>
      </c>
      <c r="L178" s="267"/>
    </row>
    <row r="179" spans="1:12" s="69" customFormat="1" ht="13.5">
      <c r="A179" s="193" t="s">
        <v>231</v>
      </c>
      <c r="B179" s="272">
        <f>Volume!J180</f>
        <v>1144.25</v>
      </c>
      <c r="C179" s="70">
        <v>1149.1</v>
      </c>
      <c r="D179" s="264">
        <f t="shared" si="6"/>
        <v>4.849999999999909</v>
      </c>
      <c r="E179" s="331">
        <f t="shared" si="7"/>
        <v>0.004238584225475122</v>
      </c>
      <c r="F179" s="264">
        <v>12.95</v>
      </c>
      <c r="G179" s="159">
        <f t="shared" si="8"/>
        <v>-8.10000000000009</v>
      </c>
      <c r="L179" s="267"/>
    </row>
    <row r="180" spans="1:12" s="69" customFormat="1" ht="13.5">
      <c r="A180" s="193" t="s">
        <v>300</v>
      </c>
      <c r="B180" s="272">
        <f>Volume!J181</f>
        <v>55.65</v>
      </c>
      <c r="C180" s="70">
        <v>56.25</v>
      </c>
      <c r="D180" s="264">
        <f t="shared" si="6"/>
        <v>0.6000000000000014</v>
      </c>
      <c r="E180" s="331">
        <f t="shared" si="7"/>
        <v>0.010781671159029676</v>
      </c>
      <c r="F180" s="264">
        <v>0.6000000000000014</v>
      </c>
      <c r="G180" s="159">
        <f t="shared" si="8"/>
        <v>0</v>
      </c>
      <c r="L180" s="267"/>
    </row>
    <row r="181" spans="1:12" s="69" customFormat="1" ht="13.5">
      <c r="A181" s="193" t="s">
        <v>301</v>
      </c>
      <c r="B181" s="272">
        <f>Volume!J182</f>
        <v>27.4</v>
      </c>
      <c r="C181" s="70">
        <v>27.7</v>
      </c>
      <c r="D181" s="264">
        <f t="shared" si="6"/>
        <v>0.3000000000000007</v>
      </c>
      <c r="E181" s="331">
        <f t="shared" si="7"/>
        <v>0.010948905109489078</v>
      </c>
      <c r="F181" s="264">
        <v>0.3500000000000014</v>
      </c>
      <c r="G181" s="159">
        <f t="shared" si="8"/>
        <v>-0.05000000000000071</v>
      </c>
      <c r="L181" s="267"/>
    </row>
    <row r="182" spans="1:12" s="69" customFormat="1" ht="13.5">
      <c r="A182" s="193" t="s">
        <v>173</v>
      </c>
      <c r="B182" s="272">
        <f>Volume!J183</f>
        <v>69.2</v>
      </c>
      <c r="C182" s="70">
        <v>67.9</v>
      </c>
      <c r="D182" s="264">
        <f t="shared" si="6"/>
        <v>-1.2999999999999972</v>
      </c>
      <c r="E182" s="331">
        <f t="shared" si="7"/>
        <v>-0.018786127167630017</v>
      </c>
      <c r="F182" s="264">
        <v>0.75</v>
      </c>
      <c r="G182" s="159">
        <f t="shared" si="8"/>
        <v>-2.049999999999997</v>
      </c>
      <c r="L182" s="267"/>
    </row>
    <row r="183" spans="1:12" s="69" customFormat="1" ht="13.5">
      <c r="A183" s="193" t="s">
        <v>302</v>
      </c>
      <c r="B183" s="272">
        <f>Volume!J184</f>
        <v>835.6</v>
      </c>
      <c r="C183" s="70">
        <v>844.3</v>
      </c>
      <c r="D183" s="264">
        <f t="shared" si="6"/>
        <v>8.699999999999932</v>
      </c>
      <c r="E183" s="331">
        <f t="shared" si="7"/>
        <v>0.01041168022977493</v>
      </c>
      <c r="F183" s="264">
        <v>2.1000000000000227</v>
      </c>
      <c r="G183" s="159">
        <f t="shared" si="8"/>
        <v>6.599999999999909</v>
      </c>
      <c r="L183" s="267"/>
    </row>
    <row r="184" spans="1:12" s="69" customFormat="1" ht="13.5">
      <c r="A184" s="193" t="s">
        <v>82</v>
      </c>
      <c r="B184" s="272">
        <f>Volume!J185</f>
        <v>121.45</v>
      </c>
      <c r="C184" s="70">
        <v>120.4</v>
      </c>
      <c r="D184" s="264">
        <f t="shared" si="6"/>
        <v>-1.0499999999999972</v>
      </c>
      <c r="E184" s="331">
        <f t="shared" si="7"/>
        <v>-0.008645533141210351</v>
      </c>
      <c r="F184" s="264">
        <v>0.3500000000000085</v>
      </c>
      <c r="G184" s="159">
        <f t="shared" si="8"/>
        <v>-1.4000000000000057</v>
      </c>
      <c r="L184" s="267"/>
    </row>
    <row r="185" spans="1:12" s="69" customFormat="1" ht="13.5">
      <c r="A185" s="193" t="s">
        <v>437</v>
      </c>
      <c r="B185" s="272">
        <f>Volume!J186</f>
        <v>292.8</v>
      </c>
      <c r="C185" s="70">
        <v>295.8</v>
      </c>
      <c r="D185" s="264">
        <f t="shared" si="6"/>
        <v>3</v>
      </c>
      <c r="E185" s="331">
        <f t="shared" si="7"/>
        <v>0.010245901639344262</v>
      </c>
      <c r="F185" s="264">
        <v>2.8000000000000114</v>
      </c>
      <c r="G185" s="159">
        <f t="shared" si="8"/>
        <v>0.19999999999998863</v>
      </c>
      <c r="L185" s="267"/>
    </row>
    <row r="186" spans="1:12" s="69" customFormat="1" ht="13.5">
      <c r="A186" s="193" t="s">
        <v>438</v>
      </c>
      <c r="B186" s="272">
        <f>Volume!J187</f>
        <v>569.5</v>
      </c>
      <c r="C186" s="70">
        <v>574.65</v>
      </c>
      <c r="D186" s="264">
        <f t="shared" si="6"/>
        <v>5.149999999999977</v>
      </c>
      <c r="E186" s="331">
        <f t="shared" si="7"/>
        <v>0.009043020193151848</v>
      </c>
      <c r="F186" s="264">
        <v>4.399999999999977</v>
      </c>
      <c r="G186" s="159">
        <f t="shared" si="8"/>
        <v>0.75</v>
      </c>
      <c r="L186" s="267"/>
    </row>
    <row r="187" spans="1:12" s="69" customFormat="1" ht="13.5">
      <c r="A187" s="193" t="s">
        <v>153</v>
      </c>
      <c r="B187" s="272">
        <f>Volume!J188</f>
        <v>577</v>
      </c>
      <c r="C187" s="70">
        <v>576.45</v>
      </c>
      <c r="D187" s="264">
        <f t="shared" si="6"/>
        <v>-0.5499999999999545</v>
      </c>
      <c r="E187" s="331">
        <f t="shared" si="7"/>
        <v>-0.0009532062391680321</v>
      </c>
      <c r="F187" s="264">
        <v>1.6999999999999318</v>
      </c>
      <c r="G187" s="159">
        <f t="shared" si="8"/>
        <v>-2.2499999999998863</v>
      </c>
      <c r="L187" s="267"/>
    </row>
    <row r="188" spans="1:12" s="69" customFormat="1" ht="13.5">
      <c r="A188" s="193" t="s">
        <v>154</v>
      </c>
      <c r="B188" s="272">
        <f>Volume!J189</f>
        <v>46.1</v>
      </c>
      <c r="C188" s="70">
        <v>45.75</v>
      </c>
      <c r="D188" s="264">
        <f t="shared" si="6"/>
        <v>-0.3500000000000014</v>
      </c>
      <c r="E188" s="331">
        <f t="shared" si="7"/>
        <v>-0.0075921908893709636</v>
      </c>
      <c r="F188" s="264">
        <v>-0.09999999999999432</v>
      </c>
      <c r="G188" s="159">
        <f t="shared" si="8"/>
        <v>-0.2500000000000071</v>
      </c>
      <c r="L188" s="267"/>
    </row>
    <row r="189" spans="1:12" s="69" customFormat="1" ht="13.5">
      <c r="A189" s="193" t="s">
        <v>303</v>
      </c>
      <c r="B189" s="272">
        <f>Volume!J190</f>
        <v>98</v>
      </c>
      <c r="C189" s="70">
        <v>98.2</v>
      </c>
      <c r="D189" s="264">
        <f t="shared" si="6"/>
        <v>0.20000000000000284</v>
      </c>
      <c r="E189" s="331">
        <f t="shared" si="7"/>
        <v>0.002040816326530641</v>
      </c>
      <c r="F189" s="264">
        <v>1.25</v>
      </c>
      <c r="G189" s="159">
        <f t="shared" si="8"/>
        <v>-1.0499999999999972</v>
      </c>
      <c r="L189" s="267"/>
    </row>
    <row r="190" spans="1:12" s="69" customFormat="1" ht="13.5">
      <c r="A190" s="193" t="s">
        <v>155</v>
      </c>
      <c r="B190" s="272">
        <f>Volume!J191</f>
        <v>458.55</v>
      </c>
      <c r="C190" s="70">
        <v>457</v>
      </c>
      <c r="D190" s="264">
        <f t="shared" si="6"/>
        <v>-1.5500000000000114</v>
      </c>
      <c r="E190" s="331">
        <f t="shared" si="7"/>
        <v>-0.0033802202595137093</v>
      </c>
      <c r="F190" s="264">
        <v>-3.849999999999966</v>
      </c>
      <c r="G190" s="159">
        <f t="shared" si="8"/>
        <v>2.2999999999999545</v>
      </c>
      <c r="L190" s="267"/>
    </row>
    <row r="191" spans="1:12" s="69" customFormat="1" ht="13.5">
      <c r="A191" s="193" t="s">
        <v>38</v>
      </c>
      <c r="B191" s="272">
        <f>Volume!J192</f>
        <v>544.25</v>
      </c>
      <c r="C191" s="70">
        <v>548.05</v>
      </c>
      <c r="D191" s="264">
        <f t="shared" si="6"/>
        <v>3.7999999999999545</v>
      </c>
      <c r="E191" s="331">
        <f t="shared" si="7"/>
        <v>0.006982085438676995</v>
      </c>
      <c r="F191" s="264">
        <v>1.599999999999909</v>
      </c>
      <c r="G191" s="159">
        <f t="shared" si="8"/>
        <v>2.2000000000000455</v>
      </c>
      <c r="L191" s="267"/>
    </row>
    <row r="192" spans="1:7" ht="13.5">
      <c r="A192" s="193" t="s">
        <v>156</v>
      </c>
      <c r="B192" s="272">
        <f>Volume!J193</f>
        <v>425.3</v>
      </c>
      <c r="C192" s="70">
        <v>430.05</v>
      </c>
      <c r="D192" s="264">
        <f t="shared" si="6"/>
        <v>4.75</v>
      </c>
      <c r="E192" s="331">
        <f t="shared" si="7"/>
        <v>0.011168586879849517</v>
      </c>
      <c r="F192" s="264">
        <v>2.1999999999999886</v>
      </c>
      <c r="G192" s="159">
        <f t="shared" si="8"/>
        <v>2.5500000000000114</v>
      </c>
    </row>
    <row r="193" spans="1:7" ht="14.25" thickBot="1">
      <c r="A193" s="194" t="s">
        <v>395</v>
      </c>
      <c r="B193" s="272">
        <f>Volume!J194</f>
        <v>307.4</v>
      </c>
      <c r="C193" s="70">
        <v>309.9</v>
      </c>
      <c r="D193" s="264">
        <f t="shared" si="6"/>
        <v>2.5</v>
      </c>
      <c r="E193" s="331">
        <f t="shared" si="7"/>
        <v>0.008132726089785297</v>
      </c>
      <c r="F193" s="264">
        <v>2.8000000000000114</v>
      </c>
      <c r="G193" s="159">
        <f t="shared" si="8"/>
        <v>-0.30000000000001137</v>
      </c>
    </row>
    <row r="194" ht="11.25" hidden="1">
      <c r="C194"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F127" sqref="F127"/>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VLOOKUP(A3,Margins!$A$2:$M$194,2,FALSE)</f>
        <v>50</v>
      </c>
      <c r="C3" s="270">
        <f>VLOOKUP(A3,Basis!$A$3:$G$193,2,FALSE)</f>
        <v>4297.05</v>
      </c>
      <c r="D3" s="270">
        <f>VLOOKUP(A3,Basis!$A$3:$G$193,3,FALSE)</f>
        <v>4284.8</v>
      </c>
      <c r="E3" s="179">
        <f>VLOOKUP(A3,Margins!$A$2:$M$194,7,FALSE)</f>
        <v>21811.575</v>
      </c>
    </row>
    <row r="4" spans="1:5" s="69" customFormat="1" ht="13.5">
      <c r="A4" s="201" t="s">
        <v>134</v>
      </c>
      <c r="B4" s="179">
        <f>VLOOKUP(A4,Margins!$A$2:$M$194,2,FALSE)</f>
        <v>100</v>
      </c>
      <c r="C4" s="272">
        <f>VLOOKUP(A4,Basis!$A$3:$G$193,2,FALSE)</f>
        <v>4698.35</v>
      </c>
      <c r="D4" s="273">
        <f>VLOOKUP(A4,Basis!$A$3:$G$193,3,FALSE)</f>
        <v>4717.1</v>
      </c>
      <c r="E4" s="374">
        <f>VLOOKUP(A4,Margins!$A$2:$M$194,7,FALSE)</f>
        <v>73129.75</v>
      </c>
    </row>
    <row r="5" spans="1:5" s="69" customFormat="1" ht="13.5">
      <c r="A5" s="201" t="s">
        <v>0</v>
      </c>
      <c r="B5" s="179">
        <f>VLOOKUP(A5,Margins!$A$2:$M$194,2,FALSE)</f>
        <v>375</v>
      </c>
      <c r="C5" s="272">
        <f>VLOOKUP(A5,Basis!$A$3:$G$193,2,FALSE)</f>
        <v>852.35</v>
      </c>
      <c r="D5" s="273">
        <f>VLOOKUP(A5,Basis!$A$3:$G$193,3,FALSE)</f>
        <v>858.55</v>
      </c>
      <c r="E5" s="374">
        <f>VLOOKUP(A5,Margins!$A$2:$M$194,7,FALSE)</f>
        <v>50402.8125</v>
      </c>
    </row>
    <row r="6" spans="1:5" s="69" customFormat="1" ht="13.5">
      <c r="A6" s="193" t="s">
        <v>193</v>
      </c>
      <c r="B6" s="179">
        <f>VLOOKUP(A6,Margins!$A$2:$M$194,2,FALSE)</f>
        <v>100</v>
      </c>
      <c r="C6" s="272">
        <f>VLOOKUP(A6,Basis!$A$3:$G$193,2,FALSE)</f>
        <v>2242.05</v>
      </c>
      <c r="D6" s="273">
        <f>VLOOKUP(A6,Basis!$A$3:$G$193,3,FALSE)</f>
        <v>2210.75</v>
      </c>
      <c r="E6" s="374">
        <f>VLOOKUP(A6,Margins!$A$2:$M$194,7,FALSE)</f>
        <v>42602.296</v>
      </c>
    </row>
    <row r="7" spans="1:5" s="14" customFormat="1" ht="13.5">
      <c r="A7" s="201" t="s">
        <v>232</v>
      </c>
      <c r="B7" s="179">
        <f>VLOOKUP(A7,Margins!$A$2:$M$194,2,FALSE)</f>
        <v>500</v>
      </c>
      <c r="C7" s="272">
        <f>VLOOKUP(A7,Basis!$A$3:$G$193,2,FALSE)</f>
        <v>841.3</v>
      </c>
      <c r="D7" s="273">
        <f>VLOOKUP(A7,Basis!$A$3:$G$193,3,FALSE)</f>
        <v>834.9</v>
      </c>
      <c r="E7" s="374">
        <f>VLOOKUP(A7,Margins!$A$2:$M$194,7,FALSE)</f>
        <v>66822.5</v>
      </c>
    </row>
    <row r="8" spans="1:5" s="69" customFormat="1" ht="13.5">
      <c r="A8" s="201" t="s">
        <v>1</v>
      </c>
      <c r="B8" s="179">
        <f>VLOOKUP(A8,Margins!$A$2:$M$194,2,FALSE)</f>
        <v>300</v>
      </c>
      <c r="C8" s="272">
        <f>VLOOKUP(A8,Basis!$A$3:$G$193,2,FALSE)</f>
        <v>1418.75</v>
      </c>
      <c r="D8" s="273">
        <f>VLOOKUP(A8,Basis!$A$3:$G$193,3,FALSE)</f>
        <v>1412.7</v>
      </c>
      <c r="E8" s="374">
        <f>VLOOKUP(A8,Margins!$A$2:$M$194,7,FALSE)</f>
        <v>66548.25</v>
      </c>
    </row>
    <row r="9" spans="1:5" s="69" customFormat="1" ht="13.5">
      <c r="A9" s="201" t="s">
        <v>2</v>
      </c>
      <c r="B9" s="179">
        <f>VLOOKUP(A9,Margins!$A$2:$M$194,2,FALSE)</f>
        <v>1100</v>
      </c>
      <c r="C9" s="272">
        <f>VLOOKUP(A9,Basis!$A$3:$G$193,2,FALSE)</f>
        <v>360.95</v>
      </c>
      <c r="D9" s="273">
        <f>VLOOKUP(A9,Basis!$A$3:$G$193,3,FALSE)</f>
        <v>361.8</v>
      </c>
      <c r="E9" s="374">
        <f>VLOOKUP(A9,Margins!$A$2:$M$194,7,FALSE)</f>
        <v>66030.25</v>
      </c>
    </row>
    <row r="10" spans="1:5" s="69" customFormat="1" ht="13.5">
      <c r="A10" s="201" t="s">
        <v>3</v>
      </c>
      <c r="B10" s="179">
        <f>VLOOKUP(A10,Margins!$A$2:$M$194,2,FALSE)</f>
        <v>1250</v>
      </c>
      <c r="C10" s="272">
        <f>VLOOKUP(A10,Basis!$A$3:$G$193,2,FALSE)</f>
        <v>223.75</v>
      </c>
      <c r="D10" s="273">
        <f>VLOOKUP(A10,Basis!$A$3:$G$193,3,FALSE)</f>
        <v>226.1</v>
      </c>
      <c r="E10" s="374">
        <f>VLOOKUP(A10,Margins!$A$2:$M$194,7,FALSE)</f>
        <v>50509.375</v>
      </c>
    </row>
    <row r="11" spans="1:5" s="69" customFormat="1" ht="13.5">
      <c r="A11" s="201" t="s">
        <v>139</v>
      </c>
      <c r="B11" s="179">
        <f>VLOOKUP(A11,Margins!$A$2:$M$194,2,FALSE)</f>
        <v>2700</v>
      </c>
      <c r="C11" s="272">
        <f>VLOOKUP(A11,Basis!$A$3:$G$193,2,FALSE)</f>
        <v>98.05</v>
      </c>
      <c r="D11" s="273">
        <f>VLOOKUP(A11,Basis!$A$3:$G$193,3,FALSE)</f>
        <v>96.6</v>
      </c>
      <c r="E11" s="374">
        <f>VLOOKUP(A11,Margins!$A$2:$M$194,7,FALSE)</f>
        <v>42477.75</v>
      </c>
    </row>
    <row r="12" spans="1:5" s="69" customFormat="1" ht="13.5">
      <c r="A12" s="201" t="s">
        <v>304</v>
      </c>
      <c r="B12" s="179">
        <f>VLOOKUP(A12,Margins!$A$2:$M$194,2,FALSE)</f>
        <v>400</v>
      </c>
      <c r="C12" s="272">
        <f>VLOOKUP(A12,Basis!$A$3:$G$193,2,FALSE)</f>
        <v>648.35</v>
      </c>
      <c r="D12" s="273">
        <f>VLOOKUP(A12,Basis!$A$3:$G$193,3,FALSE)</f>
        <v>654.55</v>
      </c>
      <c r="E12" s="374">
        <f>VLOOKUP(A12,Margins!$A$2:$M$194,7,FALSE)</f>
        <v>41471.746</v>
      </c>
    </row>
    <row r="13" spans="1:5" s="69" customFormat="1" ht="13.5">
      <c r="A13" s="201" t="s">
        <v>89</v>
      </c>
      <c r="B13" s="179">
        <f>VLOOKUP(A13,Margins!$A$2:$M$194,2,FALSE)</f>
        <v>750</v>
      </c>
      <c r="C13" s="272">
        <f>VLOOKUP(A13,Basis!$A$3:$G$193,2,FALSE)</f>
        <v>315.75</v>
      </c>
      <c r="D13" s="273">
        <f>VLOOKUP(A13,Basis!$A$3:$G$193,3,FALSE)</f>
        <v>313.95</v>
      </c>
      <c r="E13" s="374">
        <f>VLOOKUP(A13,Margins!$A$2:$M$194,7,FALSE)</f>
        <v>36914.6625</v>
      </c>
    </row>
    <row r="14" spans="1:5" s="69" customFormat="1" ht="13.5">
      <c r="A14" s="201" t="s">
        <v>140</v>
      </c>
      <c r="B14" s="179">
        <f>VLOOKUP(A14,Margins!$A$2:$M$194,2,FALSE)</f>
        <v>300</v>
      </c>
      <c r="C14" s="272">
        <f>VLOOKUP(A14,Basis!$A$3:$G$193,2,FALSE)</f>
        <v>1299.95</v>
      </c>
      <c r="D14" s="273">
        <f>VLOOKUP(A14,Basis!$A$3:$G$193,3,FALSE)</f>
        <v>1298</v>
      </c>
      <c r="E14" s="374">
        <f>VLOOKUP(A14,Margins!$A$2:$M$194,7,FALSE)</f>
        <v>61031.25</v>
      </c>
    </row>
    <row r="15" spans="1:5" s="69" customFormat="1" ht="13.5">
      <c r="A15" s="201" t="s">
        <v>24</v>
      </c>
      <c r="B15" s="179">
        <f>VLOOKUP(A15,Margins!$A$2:$M$194,2,FALSE)</f>
        <v>88</v>
      </c>
      <c r="C15" s="272">
        <f>VLOOKUP(A15,Basis!$A$3:$G$193,2,FALSE)</f>
        <v>2518.85</v>
      </c>
      <c r="D15" s="273">
        <f>VLOOKUP(A15,Basis!$A$3:$G$193,3,FALSE)</f>
        <v>2515.7</v>
      </c>
      <c r="E15" s="374">
        <f>VLOOKUP(A15,Margins!$A$2:$M$194,7,FALSE)</f>
        <v>34806.86</v>
      </c>
    </row>
    <row r="16" spans="1:5" s="69" customFormat="1" ht="13.5">
      <c r="A16" s="193" t="s">
        <v>195</v>
      </c>
      <c r="B16" s="179">
        <f>VLOOKUP(A16,Margins!$A$2:$M$194,2,FALSE)</f>
        <v>2062</v>
      </c>
      <c r="C16" s="272">
        <f>VLOOKUP(A16,Basis!$A$3:$G$193,2,FALSE)</f>
        <v>114.8</v>
      </c>
      <c r="D16" s="273">
        <f>VLOOKUP(A16,Basis!$A$3:$G$193,3,FALSE)</f>
        <v>115.2</v>
      </c>
      <c r="E16" s="374">
        <f>VLOOKUP(A16,Margins!$A$2:$M$194,7,FALSE)</f>
        <v>37301.58</v>
      </c>
    </row>
    <row r="17" spans="1:5" s="69" customFormat="1" ht="13.5">
      <c r="A17" s="201" t="s">
        <v>197</v>
      </c>
      <c r="B17" s="179">
        <f>VLOOKUP(A17,Margins!$A$2:$M$194,2,FALSE)</f>
        <v>650</v>
      </c>
      <c r="C17" s="272">
        <f>VLOOKUP(A17,Basis!$A$3:$G$193,2,FALSE)</f>
        <v>345.15</v>
      </c>
      <c r="D17" s="273">
        <f>VLOOKUP(A17,Basis!$A$3:$G$193,3,FALSE)</f>
        <v>347.65</v>
      </c>
      <c r="E17" s="374">
        <f>VLOOKUP(A17,Margins!$A$2:$M$194,7,FALSE)</f>
        <v>36404.875</v>
      </c>
    </row>
    <row r="18" spans="1:5" s="69" customFormat="1" ht="13.5">
      <c r="A18" s="201" t="s">
        <v>4</v>
      </c>
      <c r="B18" s="179">
        <f>VLOOKUP(A18,Margins!$A$2:$M$194,2,FALSE)</f>
        <v>150</v>
      </c>
      <c r="C18" s="272">
        <f>VLOOKUP(A18,Basis!$A$3:$G$193,2,FALSE)</f>
        <v>1863.4</v>
      </c>
      <c r="D18" s="273">
        <f>VLOOKUP(A18,Basis!$A$3:$G$193,3,FALSE)</f>
        <v>1842.5</v>
      </c>
      <c r="E18" s="374">
        <f>VLOOKUP(A18,Margins!$A$2:$M$194,7,FALSE)</f>
        <v>46329</v>
      </c>
    </row>
    <row r="19" spans="1:5" s="69" customFormat="1" ht="13.5">
      <c r="A19" s="201" t="s">
        <v>79</v>
      </c>
      <c r="B19" s="179">
        <f>VLOOKUP(A19,Margins!$A$2:$M$194,2,FALSE)</f>
        <v>200</v>
      </c>
      <c r="C19" s="272">
        <f>VLOOKUP(A19,Basis!$A$3:$G$193,2,FALSE)</f>
        <v>1153.45</v>
      </c>
      <c r="D19" s="273">
        <f>VLOOKUP(A19,Basis!$A$3:$G$193,3,FALSE)</f>
        <v>1149.45</v>
      </c>
      <c r="E19" s="374">
        <f>VLOOKUP(A19,Margins!$A$2:$M$194,7,FALSE)</f>
        <v>39670.5</v>
      </c>
    </row>
    <row r="20" spans="1:5" s="69" customFormat="1" ht="13.5">
      <c r="A20" s="201" t="s">
        <v>196</v>
      </c>
      <c r="B20" s="179">
        <f>VLOOKUP(A20,Margins!$A$2:$M$194,2,FALSE)</f>
        <v>400</v>
      </c>
      <c r="C20" s="272">
        <f>VLOOKUP(A20,Basis!$A$3:$G$193,2,FALSE)</f>
        <v>716.65</v>
      </c>
      <c r="D20" s="273">
        <f>VLOOKUP(A20,Basis!$A$3:$G$193,3,FALSE)</f>
        <v>717</v>
      </c>
      <c r="E20" s="374">
        <f>VLOOKUP(A20,Margins!$A$2:$M$194,7,FALSE)</f>
        <v>45949</v>
      </c>
    </row>
    <row r="21" spans="1:5" s="69" customFormat="1" ht="13.5">
      <c r="A21" s="201" t="s">
        <v>5</v>
      </c>
      <c r="B21" s="179">
        <f>VLOOKUP(A21,Margins!$A$2:$M$194,2,FALSE)</f>
        <v>1595</v>
      </c>
      <c r="C21" s="272">
        <f>VLOOKUP(A21,Basis!$A$3:$G$193,2,FALSE)</f>
        <v>140.95</v>
      </c>
      <c r="D21" s="273">
        <f>VLOOKUP(A21,Basis!$A$3:$G$193,3,FALSE)</f>
        <v>141.85</v>
      </c>
      <c r="E21" s="374">
        <f>VLOOKUP(A21,Margins!$A$2:$M$194,7,FALSE)</f>
        <v>35612.362499999996</v>
      </c>
    </row>
    <row r="22" spans="1:5" s="69" customFormat="1" ht="13.5">
      <c r="A22" s="201" t="s">
        <v>198</v>
      </c>
      <c r="B22" s="179">
        <f>VLOOKUP(A22,Margins!$A$2:$M$194,2,FALSE)</f>
        <v>1000</v>
      </c>
      <c r="C22" s="272">
        <f>VLOOKUP(A22,Basis!$A$3:$G$193,2,FALSE)</f>
        <v>201.55</v>
      </c>
      <c r="D22" s="273">
        <f>VLOOKUP(A22,Basis!$A$3:$G$193,3,FALSE)</f>
        <v>202.25</v>
      </c>
      <c r="E22" s="374">
        <f>VLOOKUP(A22,Margins!$A$2:$M$194,7,FALSE)</f>
        <v>32037.5</v>
      </c>
    </row>
    <row r="23" spans="1:5" s="69" customFormat="1" ht="13.5">
      <c r="A23" s="201" t="s">
        <v>199</v>
      </c>
      <c r="B23" s="179">
        <f>VLOOKUP(A23,Margins!$A$2:$M$194,2,FALSE)</f>
        <v>1300</v>
      </c>
      <c r="C23" s="272">
        <f>VLOOKUP(A23,Basis!$A$3:$G$193,2,FALSE)</f>
        <v>295.8</v>
      </c>
      <c r="D23" s="273">
        <f>VLOOKUP(A23,Basis!$A$3:$G$193,3,FALSE)</f>
        <v>292.65</v>
      </c>
      <c r="E23" s="374">
        <f>VLOOKUP(A23,Margins!$A$2:$M$194,7,FALSE)</f>
        <v>67730</v>
      </c>
    </row>
    <row r="24" spans="1:5" s="69" customFormat="1" ht="13.5">
      <c r="A24" s="201" t="s">
        <v>305</v>
      </c>
      <c r="B24" s="179">
        <f>VLOOKUP(A24,Margins!$A$2:$M$194,2,FALSE)</f>
        <v>350</v>
      </c>
      <c r="C24" s="272">
        <f>VLOOKUP(A24,Basis!$A$3:$G$193,2,FALSE)</f>
        <v>930.45</v>
      </c>
      <c r="D24" s="273">
        <f>VLOOKUP(A24,Basis!$A$3:$G$193,3,FALSE)</f>
        <v>927.6</v>
      </c>
      <c r="E24" s="374">
        <f>VLOOKUP(A24,Margins!$A$2:$M$194,7,FALSE)</f>
        <v>50992.375</v>
      </c>
    </row>
    <row r="25" spans="1:5" s="69" customFormat="1" ht="13.5">
      <c r="A25" s="193" t="s">
        <v>201</v>
      </c>
      <c r="B25" s="179">
        <f>VLOOKUP(A25,Margins!$A$2:$M$194,2,FALSE)</f>
        <v>100</v>
      </c>
      <c r="C25" s="272">
        <f>VLOOKUP(A25,Basis!$A$3:$G$193,2,FALSE)</f>
        <v>1938.55</v>
      </c>
      <c r="D25" s="273">
        <f>VLOOKUP(A25,Basis!$A$3:$G$193,3,FALSE)</f>
        <v>1940.35</v>
      </c>
      <c r="E25" s="374">
        <f>VLOOKUP(A25,Margins!$A$2:$M$194,7,FALSE)</f>
        <v>30438.75</v>
      </c>
    </row>
    <row r="26" spans="1:5" s="69" customFormat="1" ht="13.5">
      <c r="A26" s="201" t="s">
        <v>35</v>
      </c>
      <c r="B26" s="179">
        <f>VLOOKUP(A26,Margins!$A$2:$M$194,2,FALSE)</f>
        <v>1100</v>
      </c>
      <c r="C26" s="272">
        <f>VLOOKUP(A26,Basis!$A$3:$G$193,2,FALSE)</f>
        <v>349.7</v>
      </c>
      <c r="D26" s="273">
        <f>VLOOKUP(A26,Basis!$A$3:$G$193,3,FALSE)</f>
        <v>349.95</v>
      </c>
      <c r="E26" s="374">
        <f>VLOOKUP(A26,Margins!$A$2:$M$194,7,FALSE)</f>
        <v>61539.5</v>
      </c>
    </row>
    <row r="27" spans="1:5" s="69" customFormat="1" ht="13.5">
      <c r="A27" s="201" t="s">
        <v>6</v>
      </c>
      <c r="B27" s="179">
        <f>VLOOKUP(A27,Margins!$A$2:$M$194,2,FALSE)</f>
        <v>2250</v>
      </c>
      <c r="C27" s="272">
        <f>VLOOKUP(A27,Basis!$A$3:$G$193,2,FALSE)</f>
        <v>161.05</v>
      </c>
      <c r="D27" s="273">
        <f>VLOOKUP(A27,Basis!$A$3:$G$193,3,FALSE)</f>
        <v>162.3</v>
      </c>
      <c r="E27" s="374">
        <f>VLOOKUP(A27,Margins!$A$2:$M$194,7,FALSE)</f>
        <v>57965.625</v>
      </c>
    </row>
    <row r="28" spans="1:5" s="69" customFormat="1" ht="13.5">
      <c r="A28" s="201" t="s">
        <v>210</v>
      </c>
      <c r="B28" s="179">
        <f>VLOOKUP(A28,Margins!$A$2:$M$194,2,FALSE)</f>
        <v>200</v>
      </c>
      <c r="C28" s="272">
        <f>VLOOKUP(A28,Basis!$A$3:$G$193,2,FALSE)</f>
        <v>1999.95</v>
      </c>
      <c r="D28" s="273">
        <f>VLOOKUP(A28,Basis!$A$3:$G$193,3,FALSE)</f>
        <v>2003.25</v>
      </c>
      <c r="E28" s="374">
        <f>VLOOKUP(A28,Margins!$A$2:$M$194,7,FALSE)</f>
        <v>69555.5</v>
      </c>
    </row>
    <row r="29" spans="1:5" s="69" customFormat="1" ht="13.5">
      <c r="A29" s="201" t="s">
        <v>7</v>
      </c>
      <c r="B29" s="179">
        <f>VLOOKUP(A29,Margins!$A$2:$M$194,2,FALSE)</f>
        <v>312</v>
      </c>
      <c r="C29" s="272">
        <f>VLOOKUP(A29,Basis!$A$3:$G$193,2,FALSE)</f>
        <v>761.6</v>
      </c>
      <c r="D29" s="273">
        <f>VLOOKUP(A29,Basis!$A$3:$G$193,3,FALSE)</f>
        <v>766.85</v>
      </c>
      <c r="E29" s="374">
        <f>VLOOKUP(A29,Margins!$A$2:$M$194,7,FALSE)</f>
        <v>37455.6</v>
      </c>
    </row>
    <row r="30" spans="1:5" s="69" customFormat="1" ht="13.5">
      <c r="A30" s="201" t="s">
        <v>44</v>
      </c>
      <c r="B30" s="179">
        <f>VLOOKUP(A30,Margins!$A$2:$M$194,2,FALSE)</f>
        <v>400</v>
      </c>
      <c r="C30" s="272">
        <f>VLOOKUP(A30,Basis!$A$3:$G$193,2,FALSE)</f>
        <v>811.25</v>
      </c>
      <c r="D30" s="273">
        <f>VLOOKUP(A30,Basis!$A$3:$G$193,3,FALSE)</f>
        <v>817.3</v>
      </c>
      <c r="E30" s="374">
        <f>VLOOKUP(A30,Margins!$A$2:$M$194,7,FALSE)</f>
        <v>51481</v>
      </c>
    </row>
    <row r="31" spans="1:5" s="69" customFormat="1" ht="13.5">
      <c r="A31" s="201" t="s">
        <v>8</v>
      </c>
      <c r="B31" s="179">
        <f>VLOOKUP(A31,Margins!$A$2:$M$194,2,FALSE)</f>
        <v>1600</v>
      </c>
      <c r="C31" s="272">
        <f>VLOOKUP(A31,Basis!$A$3:$G$193,2,FALSE)</f>
        <v>163.45</v>
      </c>
      <c r="D31" s="273">
        <f>VLOOKUP(A31,Basis!$A$3:$G$193,3,FALSE)</f>
        <v>165.1</v>
      </c>
      <c r="E31" s="374">
        <f>VLOOKUP(A31,Margins!$A$2:$M$194,7,FALSE)</f>
        <v>39636</v>
      </c>
    </row>
    <row r="32" spans="1:5" s="69" customFormat="1" ht="13.5">
      <c r="A32" s="193" t="s">
        <v>202</v>
      </c>
      <c r="B32" s="179">
        <f>VLOOKUP(A32,Margins!$A$2:$M$194,2,FALSE)</f>
        <v>1150</v>
      </c>
      <c r="C32" s="272">
        <f>VLOOKUP(A32,Basis!$A$3:$G$193,2,FALSE)</f>
        <v>254.45</v>
      </c>
      <c r="D32" s="273">
        <f>VLOOKUP(A32,Basis!$A$3:$G$193,3,FALSE)</f>
        <v>245.2</v>
      </c>
      <c r="E32" s="374">
        <f>VLOOKUP(A32,Margins!$A$2:$M$194,7,FALSE)</f>
        <v>45473.875</v>
      </c>
    </row>
    <row r="33" spans="1:5" s="69" customFormat="1" ht="13.5">
      <c r="A33" s="201" t="s">
        <v>36</v>
      </c>
      <c r="B33" s="179">
        <f>VLOOKUP(A33,Margins!$A$2:$M$194,2,FALSE)</f>
        <v>225</v>
      </c>
      <c r="C33" s="272">
        <f>VLOOKUP(A33,Basis!$A$3:$G$193,2,FALSE)</f>
        <v>911.35</v>
      </c>
      <c r="D33" s="273">
        <f>VLOOKUP(A33,Basis!$A$3:$G$193,3,FALSE)</f>
        <v>896.35</v>
      </c>
      <c r="E33" s="374">
        <f>VLOOKUP(A33,Margins!$A$2:$M$194,7,FALSE)</f>
        <v>32635.6875</v>
      </c>
    </row>
    <row r="34" spans="1:5" s="69" customFormat="1" ht="13.5">
      <c r="A34" s="201" t="s">
        <v>81</v>
      </c>
      <c r="B34" s="179">
        <f>VLOOKUP(A34,Margins!$A$2:$M$194,2,FALSE)</f>
        <v>600</v>
      </c>
      <c r="C34" s="272">
        <f>VLOOKUP(A34,Basis!$A$3:$G$193,2,FALSE)</f>
        <v>536.75</v>
      </c>
      <c r="D34" s="273">
        <f>VLOOKUP(A34,Basis!$A$3:$G$193,3,FALSE)</f>
        <v>535</v>
      </c>
      <c r="E34" s="374">
        <f>VLOOKUP(A34,Margins!$A$2:$M$194,7,FALSE)</f>
        <v>52888.5</v>
      </c>
    </row>
    <row r="35" spans="1:5" s="69" customFormat="1" ht="13.5">
      <c r="A35" s="201" t="s">
        <v>23</v>
      </c>
      <c r="B35" s="179">
        <f>VLOOKUP(A35,Margins!$A$2:$M$194,2,FALSE)</f>
        <v>800</v>
      </c>
      <c r="C35" s="272">
        <f>VLOOKUP(A35,Basis!$A$3:$G$193,2,FALSE)</f>
        <v>389.85</v>
      </c>
      <c r="D35" s="273">
        <f>VLOOKUP(A35,Basis!$A$3:$G$193,3,FALSE)</f>
        <v>391.2</v>
      </c>
      <c r="E35" s="374">
        <f>VLOOKUP(A35,Margins!$A$2:$M$194,7,FALSE)</f>
        <v>49114</v>
      </c>
    </row>
    <row r="36" spans="1:5" s="69" customFormat="1" ht="13.5">
      <c r="A36" s="201" t="s">
        <v>234</v>
      </c>
      <c r="B36" s="179">
        <f>VLOOKUP(A36,Margins!$A$2:$M$194,2,FALSE)</f>
        <v>700</v>
      </c>
      <c r="C36" s="272">
        <f>VLOOKUP(A36,Basis!$A$3:$G$193,2,FALSE)</f>
        <v>506.25</v>
      </c>
      <c r="D36" s="273">
        <f>VLOOKUP(A36,Basis!$A$3:$G$193,3,FALSE)</f>
        <v>509.65</v>
      </c>
      <c r="E36" s="374">
        <f>VLOOKUP(A36,Margins!$A$2:$M$194,7,FALSE)</f>
        <v>58934.75</v>
      </c>
    </row>
    <row r="37" spans="1:5" s="69" customFormat="1" ht="13.5">
      <c r="A37" s="201" t="s">
        <v>98</v>
      </c>
      <c r="B37" s="179">
        <f>VLOOKUP(A37,Margins!$A$2:$M$194,2,FALSE)</f>
        <v>550</v>
      </c>
      <c r="C37" s="272">
        <f>VLOOKUP(A37,Basis!$A$3:$G$193,2,FALSE)</f>
        <v>541.95</v>
      </c>
      <c r="D37" s="273">
        <f>VLOOKUP(A37,Basis!$A$3:$G$193,3,FALSE)</f>
        <v>539.15</v>
      </c>
      <c r="E37" s="374">
        <f>VLOOKUP(A37,Margins!$A$2:$M$194,7,FALSE)</f>
        <v>48624.125</v>
      </c>
    </row>
    <row r="38" spans="1:5" s="69" customFormat="1" ht="13.5">
      <c r="A38" s="193" t="s">
        <v>203</v>
      </c>
      <c r="B38" s="179">
        <f>VLOOKUP(A38,Margins!$A$2:$M$194,2,FALSE)</f>
        <v>150</v>
      </c>
      <c r="C38" s="272">
        <f>VLOOKUP(A38,Basis!$A$3:$G$193,2,FALSE)</f>
        <v>1751.25</v>
      </c>
      <c r="D38" s="273">
        <f>VLOOKUP(A38,Basis!$A$3:$G$193,3,FALSE)</f>
        <v>1761.25</v>
      </c>
      <c r="E38" s="374">
        <f>VLOOKUP(A38,Margins!$A$2:$M$194,7,FALSE)</f>
        <v>41581.875</v>
      </c>
    </row>
    <row r="39" spans="1:5" s="69" customFormat="1" ht="13.5">
      <c r="A39" s="201" t="s">
        <v>216</v>
      </c>
      <c r="B39" s="179">
        <f>VLOOKUP(A39,Margins!$A$2:$M$194,2,FALSE)</f>
        <v>3350</v>
      </c>
      <c r="C39" s="272">
        <f>VLOOKUP(A39,Basis!$A$3:$G$193,2,FALSE)</f>
        <v>99.2</v>
      </c>
      <c r="D39" s="273">
        <f>VLOOKUP(A39,Basis!$A$3:$G$193,3,FALSE)</f>
        <v>100</v>
      </c>
      <c r="E39" s="374">
        <f>VLOOKUP(A39,Margins!$A$2:$M$194,7,FALSE)</f>
        <v>59965</v>
      </c>
    </row>
    <row r="40" spans="1:5" s="69" customFormat="1" ht="13.5">
      <c r="A40" s="201" t="s">
        <v>211</v>
      </c>
      <c r="B40" s="179">
        <f>VLOOKUP(A40,Margins!$A$2:$M$194,2,FALSE)</f>
        <v>2700</v>
      </c>
      <c r="C40" s="272">
        <f>VLOOKUP(A40,Basis!$A$3:$G$193,2,FALSE)</f>
        <v>138.65</v>
      </c>
      <c r="D40" s="273">
        <f>VLOOKUP(A40,Basis!$A$3:$G$193,3,FALSE)</f>
        <v>139.35</v>
      </c>
      <c r="E40" s="374">
        <f>VLOOKUP(A40,Margins!$A$2:$M$194,7,FALSE)</f>
        <v>59703.75</v>
      </c>
    </row>
    <row r="41" spans="1:5" s="69" customFormat="1" ht="13.5">
      <c r="A41" s="201" t="s">
        <v>204</v>
      </c>
      <c r="B41" s="179">
        <f>VLOOKUP(A41,Margins!$A$2:$M$194,2,FALSE)</f>
        <v>600</v>
      </c>
      <c r="C41" s="272">
        <f>VLOOKUP(A41,Basis!$A$3:$G$193,2,FALSE)</f>
        <v>478.45</v>
      </c>
      <c r="D41" s="273">
        <f>VLOOKUP(A41,Basis!$A$3:$G$193,3,FALSE)</f>
        <v>477.3</v>
      </c>
      <c r="E41" s="374">
        <f>VLOOKUP(A41,Margins!$A$2:$M$194,7,FALSE)</f>
        <v>44773.5</v>
      </c>
    </row>
    <row r="42" spans="1:5" s="69" customFormat="1" ht="13.5">
      <c r="A42" s="193" t="s">
        <v>205</v>
      </c>
      <c r="B42" s="179">
        <f>VLOOKUP(A42,Margins!$A$2:$M$194,2,FALSE)</f>
        <v>250</v>
      </c>
      <c r="C42" s="272">
        <f>VLOOKUP(A42,Basis!$A$3:$G$193,2,FALSE)</f>
        <v>1378.9</v>
      </c>
      <c r="D42" s="273">
        <f>VLOOKUP(A42,Basis!$A$3:$G$193,3,FALSE)</f>
        <v>1377.2</v>
      </c>
      <c r="E42" s="374">
        <f>VLOOKUP(A42,Margins!$A$2:$M$194,7,FALSE)</f>
        <v>56763.75</v>
      </c>
    </row>
    <row r="43" spans="1:5" s="69" customFormat="1" ht="13.5">
      <c r="A43" s="201" t="s">
        <v>228</v>
      </c>
      <c r="B43" s="179">
        <f>VLOOKUP(A43,Margins!$A$2:$M$194,2,FALSE)</f>
        <v>188</v>
      </c>
      <c r="C43" s="272">
        <f>VLOOKUP(A43,Basis!$A$3:$G$193,2,FALSE)</f>
        <v>1292.85</v>
      </c>
      <c r="D43" s="273">
        <f>VLOOKUP(A43,Basis!$A$3:$G$193,3,FALSE)</f>
        <v>1303.05</v>
      </c>
      <c r="E43" s="374">
        <f>VLOOKUP(A43,Margins!$A$2:$M$194,7,FALSE)</f>
        <v>46220.49372</v>
      </c>
    </row>
    <row r="44" spans="1:5" s="69" customFormat="1" ht="13.5">
      <c r="A44" s="201" t="s">
        <v>150</v>
      </c>
      <c r="B44" s="179">
        <f>VLOOKUP(A44,Margins!$A$2:$M$194,2,FALSE)</f>
        <v>438</v>
      </c>
      <c r="C44" s="272">
        <f>VLOOKUP(A44,Basis!$A$3:$G$193,2,FALSE)</f>
        <v>549.3</v>
      </c>
      <c r="D44" s="273">
        <f>VLOOKUP(A44,Basis!$A$3:$G$193,3,FALSE)</f>
        <v>550.85</v>
      </c>
      <c r="E44" s="374">
        <f>VLOOKUP(A44,Margins!$A$2:$M$194,7,FALSE)</f>
        <v>39501.03</v>
      </c>
    </row>
    <row r="45" spans="1:5" s="69" customFormat="1" ht="13.5">
      <c r="A45" s="201" t="s">
        <v>151</v>
      </c>
      <c r="B45" s="179">
        <f>VLOOKUP(A45,Margins!$A$2:$M$194,2,FALSE)</f>
        <v>225</v>
      </c>
      <c r="C45" s="272">
        <f>VLOOKUP(A45,Basis!$A$3:$G$193,2,FALSE)</f>
        <v>1096.65</v>
      </c>
      <c r="D45" s="273">
        <f>VLOOKUP(A45,Basis!$A$3:$G$193,3,FALSE)</f>
        <v>1082.8</v>
      </c>
      <c r="E45" s="374">
        <f>VLOOKUP(A45,Margins!$A$2:$M$194,7,FALSE)</f>
        <v>39501.5625</v>
      </c>
    </row>
    <row r="46" spans="1:5" s="69" customFormat="1" ht="13.5">
      <c r="A46" s="201" t="s">
        <v>229</v>
      </c>
      <c r="B46" s="179">
        <f>VLOOKUP(A46,Margins!$A$2:$M$194,2,FALSE)</f>
        <v>200</v>
      </c>
      <c r="C46" s="272">
        <f>VLOOKUP(A46,Basis!$A$3:$G$193,2,FALSE)</f>
        <v>1288.5</v>
      </c>
      <c r="D46" s="273">
        <f>VLOOKUP(A46,Basis!$A$3:$G$193,3,FALSE)</f>
        <v>1293.1</v>
      </c>
      <c r="E46" s="374">
        <f>VLOOKUP(A46,Margins!$A$2:$M$194,7,FALSE)</f>
        <v>74245</v>
      </c>
    </row>
    <row r="47" spans="1:5" s="69" customFormat="1" ht="13.5">
      <c r="A47" s="201" t="s">
        <v>306</v>
      </c>
      <c r="B47" s="179">
        <f>VLOOKUP(A47,Margins!$A$2:$M$194,2,FALSE)</f>
        <v>412</v>
      </c>
      <c r="C47" s="272">
        <f>VLOOKUP(A47,Basis!$A$3:$G$193,2,FALSE)</f>
        <v>747.95</v>
      </c>
      <c r="D47" s="273">
        <f>VLOOKUP(A47,Basis!$A$3:$G$193,3,FALSE)</f>
        <v>743.8</v>
      </c>
      <c r="E47" s="374">
        <f>VLOOKUP(A47,Margins!$A$2:$M$194,7,FALSE)</f>
        <v>49014.61</v>
      </c>
    </row>
    <row r="48" spans="1:5" s="69" customFormat="1" ht="13.5">
      <c r="A48" s="201" t="s">
        <v>307</v>
      </c>
      <c r="B48" s="179">
        <f>VLOOKUP(A48,Margins!$A$2:$M$194,2,FALSE)</f>
        <v>400</v>
      </c>
      <c r="C48" s="272">
        <f>VLOOKUP(A48,Basis!$A$3:$G$193,2,FALSE)</f>
        <v>590.15</v>
      </c>
      <c r="D48" s="273">
        <f>VLOOKUP(A48,Basis!$A$3:$G$193,3,FALSE)</f>
        <v>577.8</v>
      </c>
      <c r="E48" s="374">
        <f>VLOOKUP(A48,Margins!$A$2:$M$194,7,FALSE)</f>
        <v>37063</v>
      </c>
    </row>
    <row r="49" spans="1:5" s="69" customFormat="1" ht="13.5">
      <c r="A49" s="201" t="s">
        <v>185</v>
      </c>
      <c r="B49" s="179">
        <f>VLOOKUP(A49,Margins!$A$2:$M$194,2,FALSE)</f>
        <v>675</v>
      </c>
      <c r="C49" s="272">
        <f>VLOOKUP(A49,Basis!$A$3:$G$193,2,FALSE)</f>
        <v>635.1</v>
      </c>
      <c r="D49" s="273">
        <f>VLOOKUP(A49,Basis!$A$3:$G$193,3,FALSE)</f>
        <v>624.9</v>
      </c>
      <c r="E49" s="374">
        <f>VLOOKUP(A49,Margins!$A$2:$M$194,7,FALSE)</f>
        <v>75900.375</v>
      </c>
    </row>
    <row r="50" spans="1:5" ht="13.5">
      <c r="A50" s="201" t="s">
        <v>118</v>
      </c>
      <c r="B50" s="179">
        <f>VLOOKUP(A50,Margins!$A$2:$M$194,2,FALSE)</f>
        <v>250</v>
      </c>
      <c r="C50" s="272">
        <f>VLOOKUP(A50,Basis!$A$3:$G$193,2,FALSE)</f>
        <v>1218.7</v>
      </c>
      <c r="D50" s="273">
        <f>VLOOKUP(A50,Basis!$A$3:$G$193,3,FALSE)</f>
        <v>1220.1</v>
      </c>
      <c r="E50" s="374">
        <f>VLOOKUP(A50,Margins!$A$2:$M$194,7,FALSE)</f>
        <v>47818.75</v>
      </c>
    </row>
    <row r="51" spans="1:5" ht="13.5">
      <c r="A51" s="201" t="s">
        <v>155</v>
      </c>
      <c r="B51" s="179">
        <f>VLOOKUP(A51,Margins!$A$2:$M$194,2,FALSE)</f>
        <v>525</v>
      </c>
      <c r="C51" s="272">
        <f>VLOOKUP(A51,Basis!$A$3:$G$193,2,FALSE)</f>
        <v>458.55</v>
      </c>
      <c r="D51" s="273">
        <f>VLOOKUP(A51,Basis!$A$3:$G$193,3,FALSE)</f>
        <v>457</v>
      </c>
      <c r="E51" s="374">
        <f>VLOOKUP(A51,Margins!$A$2:$M$194,7,FALSE)</f>
        <v>38386.6875</v>
      </c>
    </row>
    <row r="52" spans="1:5" ht="13.5">
      <c r="A52" s="201" t="s">
        <v>38</v>
      </c>
      <c r="B52" s="179">
        <f>VLOOKUP(A52,Margins!$A$2:$M$194,2,FALSE)</f>
        <v>600</v>
      </c>
      <c r="C52" s="272">
        <f>VLOOKUP(A52,Basis!$A$3:$G$193,2,FALSE)</f>
        <v>544.25</v>
      </c>
      <c r="D52" s="273">
        <f>VLOOKUP(A52,Basis!$A$3:$G$193,3,FALSE)</f>
        <v>548.05</v>
      </c>
      <c r="E52" s="374">
        <f>VLOOKUP(A52,Margins!$A$2:$M$194,7,FALSE)</f>
        <v>51541.5</v>
      </c>
    </row>
    <row r="53" spans="1:5" ht="14.25" thickBot="1">
      <c r="A53" s="201" t="s">
        <v>395</v>
      </c>
      <c r="B53" s="179">
        <f>VLOOKUP(A53,Margins!$A$2:$M$194,2,FALSE)</f>
        <v>700</v>
      </c>
      <c r="C53" s="166">
        <f>VLOOKUP(A53,Basis!$A$3:$G$193,2,FALSE)</f>
        <v>307.4</v>
      </c>
      <c r="D53" s="273">
        <f>VLOOKUP(A53,Basis!$A$3:$G$193,3,FALSE)</f>
        <v>309.9</v>
      </c>
      <c r="E53" s="374">
        <f>VLOOKUP(A53,Margins!$A$2:$M$194,7,FALSE)</f>
        <v>44919</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8"/>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J253" sqref="J253"/>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583200</v>
      </c>
      <c r="C3" s="236">
        <f>'Open Int.'!R9</f>
        <v>155.215764</v>
      </c>
      <c r="D3" s="239">
        <f>B3/H3</f>
        <v>0.20965852837831717</v>
      </c>
      <c r="E3" s="240">
        <f>'Open Int.'!B9/'Open Int.'!K9</f>
        <v>0.997599451303155</v>
      </c>
      <c r="F3" s="241">
        <f>'Open Int.'!E9/'Open Int.'!K9</f>
        <v>0.0024005486968449933</v>
      </c>
      <c r="G3" s="242">
        <f>'Open Int.'!H9/'Open Int.'!K9</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Int.'!K10</f>
        <v>281900</v>
      </c>
      <c r="C4" s="237">
        <f>'Open Int.'!R10</f>
        <v>132.4464865</v>
      </c>
      <c r="D4" s="161">
        <f aca="true" t="shared" si="0" ref="D4:D67">B4/H4</f>
        <v>0.06944165607634198</v>
      </c>
      <c r="E4" s="243">
        <f>'Open Int.'!B10/'Open Int.'!K10</f>
        <v>0.9996452642781128</v>
      </c>
      <c r="F4" s="228">
        <f>'Open Int.'!E10/'Open Int.'!K10</f>
        <v>0.000354735721887194</v>
      </c>
      <c r="G4" s="244">
        <f>'Open Int.'!H10/'Open Int.'!K10</f>
        <v>0</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408</v>
      </c>
      <c r="B5" s="235">
        <f>'Open Int.'!K11</f>
        <v>452200</v>
      </c>
      <c r="C5" s="237">
        <f>'Open Int.'!R11</f>
        <v>61.9514</v>
      </c>
      <c r="D5" s="161">
        <f t="shared" si="0"/>
        <v>0.04223692035501056</v>
      </c>
      <c r="E5" s="243">
        <f>'Open Int.'!B11/'Open Int.'!K11</f>
        <v>1</v>
      </c>
      <c r="F5" s="228">
        <f>'Open Int.'!E11/'Open Int.'!K11</f>
        <v>0</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1641750</v>
      </c>
      <c r="C6" s="237">
        <f>'Open Int.'!R12</f>
        <v>139.93456125</v>
      </c>
      <c r="D6" s="161">
        <f t="shared" si="0"/>
        <v>0.07081195334239536</v>
      </c>
      <c r="E6" s="243">
        <f>'Open Int.'!B12/'Open Int.'!K12</f>
        <v>0.9940612151667428</v>
      </c>
      <c r="F6" s="228">
        <f>'Open Int.'!E12/'Open Int.'!K12</f>
        <v>0.005710370031978072</v>
      </c>
      <c r="G6" s="244">
        <f>'Open Int.'!H12/'Open Int.'!K12</f>
        <v>0.00022841480127912289</v>
      </c>
      <c r="H6" s="165">
        <v>23184645</v>
      </c>
      <c r="I6" s="230">
        <v>3574500</v>
      </c>
      <c r="J6" s="355">
        <v>1787250</v>
      </c>
      <c r="K6" s="117" t="str">
        <f t="shared" si="1"/>
        <v>Gross Exposure is less then 30%</v>
      </c>
      <c r="M6"/>
      <c r="N6"/>
    </row>
    <row r="7" spans="1:14" s="7" customFormat="1" ht="15">
      <c r="A7" s="201" t="s">
        <v>409</v>
      </c>
      <c r="B7" s="235">
        <f>'Open Int.'!K13</f>
        <v>994500</v>
      </c>
      <c r="C7" s="237">
        <f>'Open Int.'!R13</f>
        <v>52.3455075</v>
      </c>
      <c r="D7" s="161">
        <f t="shared" si="0"/>
        <v>0.2770851037153644</v>
      </c>
      <c r="E7" s="243">
        <f>'Open Int.'!B13/'Open Int.'!K13</f>
        <v>0.9995475113122172</v>
      </c>
      <c r="F7" s="228">
        <f>'Open Int.'!E13/'Open Int.'!K13</f>
        <v>0.00045248868778280545</v>
      </c>
      <c r="G7" s="244">
        <f>'Open Int.'!H13/'Open Int.'!K13</f>
        <v>0</v>
      </c>
      <c r="H7" s="165">
        <v>3589150</v>
      </c>
      <c r="I7" s="230">
        <v>717750</v>
      </c>
      <c r="J7" s="355">
        <v>717750</v>
      </c>
      <c r="K7" s="117" t="str">
        <f t="shared" si="1"/>
        <v>Gross Exposure is less then 30%</v>
      </c>
      <c r="M7"/>
      <c r="N7"/>
    </row>
    <row r="8" spans="1:14" s="7" customFormat="1" ht="15">
      <c r="A8" s="201" t="s">
        <v>410</v>
      </c>
      <c r="B8" s="235">
        <f>'Open Int.'!K14</f>
        <v>283400</v>
      </c>
      <c r="C8" s="237">
        <f>'Open Int.'!R14</f>
        <v>43.687527</v>
      </c>
      <c r="D8" s="161">
        <f t="shared" si="0"/>
        <v>0.2480968155364284</v>
      </c>
      <c r="E8" s="243">
        <f>'Open Int.'!B14/'Open Int.'!K14</f>
        <v>1</v>
      </c>
      <c r="F8" s="228">
        <f>'Open Int.'!E14/'Open Int.'!K14</f>
        <v>0</v>
      </c>
      <c r="G8" s="244">
        <f>'Open Int.'!H14/'Open Int.'!K14</f>
        <v>0</v>
      </c>
      <c r="H8" s="165">
        <v>1142296</v>
      </c>
      <c r="I8" s="230">
        <v>228400</v>
      </c>
      <c r="J8" s="355">
        <v>228400</v>
      </c>
      <c r="K8" s="117" t="str">
        <f t="shared" si="1"/>
        <v>Gross Exposure is less then 30%</v>
      </c>
      <c r="M8"/>
      <c r="N8"/>
    </row>
    <row r="9" spans="1:14" s="7" customFormat="1" ht="15">
      <c r="A9" s="201" t="s">
        <v>411</v>
      </c>
      <c r="B9" s="235">
        <f>'Open Int.'!K15</f>
        <v>5174800</v>
      </c>
      <c r="C9" s="237">
        <f>'Open Int.'!R15</f>
        <v>75.241592</v>
      </c>
      <c r="D9" s="161">
        <f t="shared" si="0"/>
        <v>0.3317896450572749</v>
      </c>
      <c r="E9" s="243">
        <f>'Open Int.'!B15/'Open Int.'!K15</f>
        <v>0.9586070959264126</v>
      </c>
      <c r="F9" s="228">
        <f>'Open Int.'!E15/'Open Int.'!K15</f>
        <v>0.03942181340341656</v>
      </c>
      <c r="G9" s="244">
        <f>'Open Int.'!H15/'Open Int.'!K15</f>
        <v>0.0019710906701708277</v>
      </c>
      <c r="H9" s="165">
        <v>15596629</v>
      </c>
      <c r="I9" s="230">
        <v>3117800</v>
      </c>
      <c r="J9" s="355">
        <v>3117800</v>
      </c>
      <c r="K9" s="117" t="str">
        <f t="shared" si="1"/>
        <v>Some sign of build up Gross exposure crosses 30%</v>
      </c>
      <c r="M9"/>
      <c r="N9"/>
    </row>
    <row r="10" spans="1:14" s="7" customFormat="1" ht="15">
      <c r="A10" s="201" t="s">
        <v>135</v>
      </c>
      <c r="B10" s="235">
        <f>'Open Int.'!K16</f>
        <v>2834650</v>
      </c>
      <c r="C10" s="237">
        <f>'Open Int.'!R16</f>
        <v>24.420509750000004</v>
      </c>
      <c r="D10" s="161">
        <f t="shared" si="0"/>
        <v>0.07086625</v>
      </c>
      <c r="E10" s="243">
        <f>'Open Int.'!B16/'Open Int.'!K16</f>
        <v>0.9170267934312878</v>
      </c>
      <c r="F10" s="228">
        <f>'Open Int.'!E16/'Open Int.'!K16</f>
        <v>0.08297320656871218</v>
      </c>
      <c r="G10" s="244">
        <f>'Open Int.'!H16/'Open Int.'!K16</f>
        <v>0</v>
      </c>
      <c r="H10" s="188">
        <v>40000000</v>
      </c>
      <c r="I10" s="168">
        <v>7999250</v>
      </c>
      <c r="J10" s="356">
        <v>6323450</v>
      </c>
      <c r="K10" s="367" t="str">
        <f t="shared" si="1"/>
        <v>Gross Exposure is less then 30%</v>
      </c>
      <c r="M10"/>
      <c r="N10"/>
    </row>
    <row r="11" spans="1:14" s="7" customFormat="1" ht="15">
      <c r="A11" s="201" t="s">
        <v>174</v>
      </c>
      <c r="B11" s="235">
        <f>'Open Int.'!K17</f>
        <v>7624600</v>
      </c>
      <c r="C11" s="237">
        <f>'Open Int.'!R17</f>
        <v>44.60391</v>
      </c>
      <c r="D11" s="161">
        <f t="shared" si="0"/>
        <v>0.3193830527760325</v>
      </c>
      <c r="E11" s="243">
        <f>'Open Int.'!B17/'Open Int.'!K17</f>
        <v>0.9859402460456942</v>
      </c>
      <c r="F11" s="228">
        <f>'Open Int.'!E17/'Open Int.'!K17</f>
        <v>0.014059753954305799</v>
      </c>
      <c r="G11" s="244">
        <f>'Open Int.'!H17/'Open Int.'!K17</f>
        <v>0</v>
      </c>
      <c r="H11" s="247">
        <v>23872901</v>
      </c>
      <c r="I11" s="231">
        <v>4773750</v>
      </c>
      <c r="J11" s="354">
        <v>4773750</v>
      </c>
      <c r="K11" s="117" t="str">
        <f t="shared" si="1"/>
        <v>Some sign of build up Gross exposure crosses 30%</v>
      </c>
      <c r="M11"/>
      <c r="N11"/>
    </row>
    <row r="12" spans="1:14" s="7" customFormat="1" ht="15">
      <c r="A12" s="201" t="s">
        <v>280</v>
      </c>
      <c r="B12" s="235">
        <f>'Open Int.'!K18</f>
        <v>1437000</v>
      </c>
      <c r="C12" s="237">
        <f>'Open Int.'!R18</f>
        <v>59.110995</v>
      </c>
      <c r="D12" s="161">
        <f t="shared" si="0"/>
        <v>0.08336276458540919</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3307400</v>
      </c>
      <c r="C13" s="237">
        <f>'Open Int.'!R19</f>
        <v>28.857065</v>
      </c>
      <c r="D13" s="161">
        <f t="shared" si="0"/>
        <v>0.07037021276595745</v>
      </c>
      <c r="E13" s="243">
        <f>'Open Int.'!B19/'Open Int.'!K19</f>
        <v>0.9923504867872045</v>
      </c>
      <c r="F13" s="228">
        <f>'Open Int.'!E19/'Open Int.'!K19</f>
        <v>0.0076495132127955496</v>
      </c>
      <c r="G13" s="244">
        <f>'Open Int.'!H19/'Open Int.'!K19</f>
        <v>0</v>
      </c>
      <c r="H13" s="165">
        <v>47000000</v>
      </c>
      <c r="I13" s="230">
        <v>9397800</v>
      </c>
      <c r="J13" s="355">
        <v>6129500</v>
      </c>
      <c r="K13" s="117" t="str">
        <f t="shared" si="1"/>
        <v>Gross Exposure is less then 30%</v>
      </c>
      <c r="M13"/>
      <c r="N13"/>
    </row>
    <row r="14" spans="1:14" s="7" customFormat="1" ht="15">
      <c r="A14" s="201" t="s">
        <v>412</v>
      </c>
      <c r="B14" s="235">
        <f>'Open Int.'!K20</f>
        <v>1018550</v>
      </c>
      <c r="C14" s="237">
        <f>'Open Int.'!R20</f>
        <v>34.2945785</v>
      </c>
      <c r="D14" s="161">
        <f t="shared" si="0"/>
        <v>0.2648539084511162</v>
      </c>
      <c r="E14" s="243">
        <f>'Open Int.'!B20/'Open Int.'!K20</f>
        <v>1</v>
      </c>
      <c r="F14" s="228">
        <f>'Open Int.'!E20/'Open Int.'!K20</f>
        <v>0</v>
      </c>
      <c r="G14" s="244">
        <f>'Open Int.'!H20/'Open Int.'!K20</f>
        <v>0</v>
      </c>
      <c r="H14" s="165">
        <v>3845705</v>
      </c>
      <c r="I14" s="230">
        <v>768950</v>
      </c>
      <c r="J14" s="355">
        <v>768950</v>
      </c>
      <c r="K14" s="117" t="str">
        <f t="shared" si="1"/>
        <v>Gross Exposure is less then 30%</v>
      </c>
      <c r="M14"/>
      <c r="N14"/>
    </row>
    <row r="15" spans="1:14" s="7" customFormat="1" ht="15">
      <c r="A15" s="201" t="s">
        <v>413</v>
      </c>
      <c r="B15" s="235">
        <f>'Open Int.'!K21</f>
        <v>786400</v>
      </c>
      <c r="C15" s="237">
        <f>'Open Int.'!R21</f>
        <v>46.49983199999999</v>
      </c>
      <c r="D15" s="161">
        <f t="shared" si="0"/>
        <v>0.17502626284208464</v>
      </c>
      <c r="E15" s="243">
        <f>'Open Int.'!B21/'Open Int.'!K21</f>
        <v>0.9989827060020345</v>
      </c>
      <c r="F15" s="228">
        <f>'Open Int.'!E21/'Open Int.'!K21</f>
        <v>0.001017293997965412</v>
      </c>
      <c r="G15" s="244">
        <f>'Open Int.'!H21/'Open Int.'!K21</f>
        <v>0</v>
      </c>
      <c r="H15" s="165">
        <v>4493040</v>
      </c>
      <c r="I15" s="230">
        <v>898400</v>
      </c>
      <c r="J15" s="355">
        <v>898400</v>
      </c>
      <c r="K15" s="117" t="str">
        <f t="shared" si="1"/>
        <v>Gross Exposure is less then 30%</v>
      </c>
      <c r="M15"/>
      <c r="N15"/>
    </row>
    <row r="16" spans="1:14" s="7" customFormat="1" ht="15">
      <c r="A16" s="201" t="s">
        <v>88</v>
      </c>
      <c r="B16" s="235">
        <f>'Open Int.'!K22</f>
        <v>20317500</v>
      </c>
      <c r="C16" s="237">
        <f>'Open Int.'!R22</f>
        <v>93.1557375</v>
      </c>
      <c r="D16" s="161">
        <f t="shared" si="0"/>
        <v>0.7380335582142563</v>
      </c>
      <c r="E16" s="243">
        <f>'Open Int.'!B22/'Open Int.'!K22</f>
        <v>0.9517460317460318</v>
      </c>
      <c r="F16" s="228">
        <f>'Open Int.'!E22/'Open Int.'!K22</f>
        <v>0.04613756613756614</v>
      </c>
      <c r="G16" s="244">
        <f>'Open Int.'!H22/'Open Int.'!K22</f>
        <v>0.0021164021164021165</v>
      </c>
      <c r="H16" s="165">
        <v>27529236</v>
      </c>
      <c r="I16" s="230">
        <v>5504000</v>
      </c>
      <c r="J16" s="355">
        <v>5504000</v>
      </c>
      <c r="K16" s="367" t="str">
        <f t="shared" si="1"/>
        <v>Gross exposure is Substantial as Open interest has crossed 60%</v>
      </c>
      <c r="M16"/>
      <c r="N16"/>
    </row>
    <row r="17" spans="1:14" s="7" customFormat="1" ht="15">
      <c r="A17" s="201" t="s">
        <v>136</v>
      </c>
      <c r="B17" s="235">
        <f>'Open Int.'!K23</f>
        <v>33983675</v>
      </c>
      <c r="C17" s="237">
        <f>'Open Int.'!R23</f>
        <v>130.327393625</v>
      </c>
      <c r="D17" s="161">
        <f t="shared" si="0"/>
        <v>0.2690561339957965</v>
      </c>
      <c r="E17" s="243">
        <f>'Open Int.'!B23/'Open Int.'!K23</f>
        <v>0.8697484895321063</v>
      </c>
      <c r="F17" s="228">
        <f>'Open Int.'!E23/'Open Int.'!K23</f>
        <v>0.10777012786286357</v>
      </c>
      <c r="G17" s="244">
        <f>'Open Int.'!H23/'Open Int.'!K23</f>
        <v>0.022481382605030208</v>
      </c>
      <c r="H17" s="247">
        <v>126307007</v>
      </c>
      <c r="I17" s="231">
        <v>25259750</v>
      </c>
      <c r="J17" s="354">
        <v>12835200</v>
      </c>
      <c r="K17" s="117" t="str">
        <f t="shared" si="1"/>
        <v>Gross Exposure is less then 30%</v>
      </c>
      <c r="M17"/>
      <c r="N17"/>
    </row>
    <row r="18" spans="1:14" s="7" customFormat="1" ht="15">
      <c r="A18" s="201" t="s">
        <v>157</v>
      </c>
      <c r="B18" s="235">
        <f>'Open Int.'!K24</f>
        <v>1159550</v>
      </c>
      <c r="C18" s="237">
        <f>'Open Int.'!R24</f>
        <v>81.04674725</v>
      </c>
      <c r="D18" s="161">
        <f t="shared" si="0"/>
        <v>0.24528899382118388</v>
      </c>
      <c r="E18" s="243">
        <f>'Open Int.'!B24/'Open Int.'!K24</f>
        <v>0.9939631753697555</v>
      </c>
      <c r="F18" s="228">
        <f>'Open Int.'!E24/'Open Int.'!K24</f>
        <v>0.006036824630244492</v>
      </c>
      <c r="G18" s="244">
        <f>'Open Int.'!H24/'Open Int.'!K24</f>
        <v>0</v>
      </c>
      <c r="H18" s="247">
        <v>4727281</v>
      </c>
      <c r="I18" s="231">
        <v>945350</v>
      </c>
      <c r="J18" s="354">
        <v>729750</v>
      </c>
      <c r="K18" s="117" t="str">
        <f t="shared" si="1"/>
        <v>Gross Exposure is less then 30%</v>
      </c>
      <c r="M18"/>
      <c r="N18"/>
    </row>
    <row r="19" spans="1:14" s="7" customFormat="1" ht="15">
      <c r="A19" s="201" t="s">
        <v>193</v>
      </c>
      <c r="B19" s="235">
        <f>'Open Int.'!K25</f>
        <v>2051400</v>
      </c>
      <c r="C19" s="237">
        <f>'Open Int.'!R25</f>
        <v>459.934137</v>
      </c>
      <c r="D19" s="161">
        <f t="shared" si="0"/>
        <v>0.1486808973385728</v>
      </c>
      <c r="E19" s="243">
        <f>'Open Int.'!B25/'Open Int.'!K25</f>
        <v>0.982256020278834</v>
      </c>
      <c r="F19" s="228">
        <f>'Open Int.'!E25/'Open Int.'!K25</f>
        <v>0.016671541386370285</v>
      </c>
      <c r="G19" s="244">
        <f>'Open Int.'!H25/'Open Int.'!K25</f>
        <v>0.0010724383347957493</v>
      </c>
      <c r="H19" s="247">
        <v>13797334</v>
      </c>
      <c r="I19" s="231">
        <v>1225700</v>
      </c>
      <c r="J19" s="354">
        <v>612800</v>
      </c>
      <c r="K19" s="117" t="str">
        <f t="shared" si="1"/>
        <v>Gross Exposure is less then 30%</v>
      </c>
      <c r="M19"/>
      <c r="N19"/>
    </row>
    <row r="20" spans="1:14" s="7" customFormat="1" ht="15">
      <c r="A20" s="201" t="s">
        <v>281</v>
      </c>
      <c r="B20" s="235">
        <f>'Open Int.'!K26</f>
        <v>6878000</v>
      </c>
      <c r="C20" s="237">
        <f>'Open Int.'!R26</f>
        <v>120.33061</v>
      </c>
      <c r="D20" s="161">
        <f t="shared" si="0"/>
        <v>0.4197760795501914</v>
      </c>
      <c r="E20" s="243">
        <f>'Open Int.'!B26/'Open Int.'!K26</f>
        <v>0.9676795580110498</v>
      </c>
      <c r="F20" s="228">
        <f>'Open Int.'!E26/'Open Int.'!K26</f>
        <v>0.031215469613259668</v>
      </c>
      <c r="G20" s="244">
        <f>'Open Int.'!H26/'Open Int.'!K26</f>
        <v>0.0011049723756906078</v>
      </c>
      <c r="H20" s="247">
        <v>16384926</v>
      </c>
      <c r="I20" s="231">
        <v>3275600</v>
      </c>
      <c r="J20" s="354">
        <v>3091300</v>
      </c>
      <c r="K20" s="117" t="str">
        <f t="shared" si="1"/>
        <v>Gross exposure is building up andcrpsses 40% mark</v>
      </c>
      <c r="M20"/>
      <c r="N20"/>
    </row>
    <row r="21" spans="1:14" s="8" customFormat="1" ht="15">
      <c r="A21" s="201" t="s">
        <v>282</v>
      </c>
      <c r="B21" s="235">
        <f>'Open Int.'!K27</f>
        <v>9110400</v>
      </c>
      <c r="C21" s="237">
        <f>'Open Int.'!R27</f>
        <v>70.058976</v>
      </c>
      <c r="D21" s="161">
        <f t="shared" si="0"/>
        <v>0.2692421836160528</v>
      </c>
      <c r="E21" s="243">
        <f>'Open Int.'!B27/'Open Int.'!K27</f>
        <v>0.928345626975764</v>
      </c>
      <c r="F21" s="228">
        <f>'Open Int.'!E27/'Open Int.'!K27</f>
        <v>0.06796628029504742</v>
      </c>
      <c r="G21" s="244">
        <f>'Open Int.'!H27/'Open Int.'!K27</f>
        <v>0.0036880927291886197</v>
      </c>
      <c r="H21" s="248">
        <v>33837194</v>
      </c>
      <c r="I21" s="232">
        <v>6763200</v>
      </c>
      <c r="J21" s="355">
        <v>6763200</v>
      </c>
      <c r="K21" s="117" t="str">
        <f t="shared" si="1"/>
        <v>Gross Exposure is less then 30%</v>
      </c>
      <c r="M21"/>
      <c r="N21"/>
    </row>
    <row r="22" spans="1:14" s="8" customFormat="1" ht="15">
      <c r="A22" s="201" t="s">
        <v>76</v>
      </c>
      <c r="B22" s="235">
        <f>'Open Int.'!K28</f>
        <v>5854800</v>
      </c>
      <c r="C22" s="237">
        <f>'Open Int.'!R28</f>
        <v>159.426204</v>
      </c>
      <c r="D22" s="161">
        <f t="shared" si="0"/>
        <v>0.173974540311174</v>
      </c>
      <c r="E22" s="243">
        <f>'Open Int.'!B28/'Open Int.'!K28</f>
        <v>0.9995217599234816</v>
      </c>
      <c r="F22" s="228">
        <f>'Open Int.'!E28/'Open Int.'!K28</f>
        <v>0.00047824007651841227</v>
      </c>
      <c r="G22" s="244">
        <f>'Open Int.'!H28/'Open Int.'!K28</f>
        <v>0</v>
      </c>
      <c r="H22" s="248">
        <v>33653200</v>
      </c>
      <c r="I22" s="232">
        <v>6729800</v>
      </c>
      <c r="J22" s="355">
        <v>3364200</v>
      </c>
      <c r="K22" s="117" t="str">
        <f t="shared" si="1"/>
        <v>Gross Exposure is less then 30%</v>
      </c>
      <c r="M22"/>
      <c r="N22"/>
    </row>
    <row r="23" spans="1:14" s="7" customFormat="1" ht="15">
      <c r="A23" s="201" t="s">
        <v>77</v>
      </c>
      <c r="B23" s="235">
        <f>'Open Int.'!K29</f>
        <v>3864600</v>
      </c>
      <c r="C23" s="237">
        <f>'Open Int.'!R29</f>
        <v>81.813582</v>
      </c>
      <c r="D23" s="161">
        <f t="shared" si="0"/>
        <v>0.129839848731839</v>
      </c>
      <c r="E23" s="243">
        <f>'Open Int.'!B29/'Open Int.'!K29</f>
        <v>0.9818092428711898</v>
      </c>
      <c r="F23" s="228">
        <f>'Open Int.'!E29/'Open Int.'!K29</f>
        <v>0.014749262536873156</v>
      </c>
      <c r="G23" s="244">
        <f>'Open Int.'!H29/'Open Int.'!K29</f>
        <v>0.00344149459193707</v>
      </c>
      <c r="H23" s="247">
        <v>29764360</v>
      </c>
      <c r="I23" s="231">
        <v>5952700</v>
      </c>
      <c r="J23" s="354">
        <v>2975400</v>
      </c>
      <c r="K23" s="117" t="str">
        <f t="shared" si="1"/>
        <v>Gross Exposure is less then 30%</v>
      </c>
      <c r="M23"/>
      <c r="N23"/>
    </row>
    <row r="24" spans="1:14" s="7" customFormat="1" ht="15">
      <c r="A24" s="201" t="s">
        <v>283</v>
      </c>
      <c r="B24" s="235">
        <f>'Open Int.'!K30</f>
        <v>1939350</v>
      </c>
      <c r="C24" s="237">
        <f>'Open Int.'!R30</f>
        <v>35.63555625</v>
      </c>
      <c r="D24" s="161">
        <f t="shared" si="0"/>
        <v>0.30804094314993885</v>
      </c>
      <c r="E24" s="243">
        <f>'Open Int.'!B30/'Open Int.'!K30</f>
        <v>0.9967514889009204</v>
      </c>
      <c r="F24" s="228">
        <f>'Open Int.'!E30/'Open Int.'!K30</f>
        <v>0.0032485110990795887</v>
      </c>
      <c r="G24" s="244">
        <f>'Open Int.'!H30/'Open Int.'!K30</f>
        <v>0</v>
      </c>
      <c r="H24" s="165">
        <v>6295754</v>
      </c>
      <c r="I24" s="229">
        <v>1258950</v>
      </c>
      <c r="J24" s="355">
        <v>1258950</v>
      </c>
      <c r="K24" s="367" t="str">
        <f t="shared" si="1"/>
        <v>Some sign of build up Gross exposure crosses 30%</v>
      </c>
      <c r="M24"/>
      <c r="N24"/>
    </row>
    <row r="25" spans="1:14" s="7" customFormat="1" ht="15">
      <c r="A25" s="201" t="s">
        <v>34</v>
      </c>
      <c r="B25" s="235">
        <f>'Open Int.'!K31</f>
        <v>918225</v>
      </c>
      <c r="C25" s="237">
        <f>'Open Int.'!R31</f>
        <v>173.53534275</v>
      </c>
      <c r="D25" s="161">
        <f t="shared" si="0"/>
        <v>0.2377540082028337</v>
      </c>
      <c r="E25" s="243">
        <f>'Open Int.'!B31/'Open Int.'!K31</f>
        <v>0.9988020365378856</v>
      </c>
      <c r="F25" s="228">
        <f>'Open Int.'!E31/'Open Int.'!K31</f>
        <v>0.0008984725965858042</v>
      </c>
      <c r="G25" s="244">
        <f>'Open Int.'!H31/'Open Int.'!K31</f>
        <v>0.0002994908655286014</v>
      </c>
      <c r="H25" s="165">
        <v>3862080</v>
      </c>
      <c r="I25" s="229">
        <v>772200</v>
      </c>
      <c r="J25" s="355">
        <v>386100</v>
      </c>
      <c r="K25" s="367" t="str">
        <f t="shared" si="1"/>
        <v>Gross Exposure is less then 30%</v>
      </c>
      <c r="M25"/>
      <c r="N25"/>
    </row>
    <row r="26" spans="1:14" s="7" customFormat="1" ht="15">
      <c r="A26" s="201" t="s">
        <v>284</v>
      </c>
      <c r="B26" s="235">
        <f>'Open Int.'!K32</f>
        <v>492250</v>
      </c>
      <c r="C26" s="237">
        <f>'Open Int.'!R32</f>
        <v>52.57968375000001</v>
      </c>
      <c r="D26" s="161">
        <f t="shared" si="0"/>
        <v>0.17278598757415142</v>
      </c>
      <c r="E26" s="243">
        <f>'Open Int.'!B32/'Open Int.'!K32</f>
        <v>0.9984763839512443</v>
      </c>
      <c r="F26" s="228">
        <f>'Open Int.'!E32/'Open Int.'!K32</f>
        <v>0.0015236160487557136</v>
      </c>
      <c r="G26" s="244">
        <f>'Open Int.'!H32/'Open Int.'!K32</f>
        <v>0</v>
      </c>
      <c r="H26" s="247">
        <v>2848900</v>
      </c>
      <c r="I26" s="231">
        <v>569750</v>
      </c>
      <c r="J26" s="354">
        <v>505750</v>
      </c>
      <c r="K26" s="117" t="str">
        <f t="shared" si="1"/>
        <v>Gross Exposure is less then 30%</v>
      </c>
      <c r="M26"/>
      <c r="N26"/>
    </row>
    <row r="27" spans="1:14" s="7" customFormat="1" ht="15">
      <c r="A27" s="201" t="s">
        <v>137</v>
      </c>
      <c r="B27" s="235">
        <f>'Open Int.'!K33</f>
        <v>7526000</v>
      </c>
      <c r="C27" s="237">
        <f>'Open Int.'!R33</f>
        <v>252.53493</v>
      </c>
      <c r="D27" s="161">
        <f t="shared" si="0"/>
        <v>0.2787386863333859</v>
      </c>
      <c r="E27" s="243">
        <f>'Open Int.'!B33/'Open Int.'!K33</f>
        <v>0.9969439277172468</v>
      </c>
      <c r="F27" s="228">
        <f>'Open Int.'!E33/'Open Int.'!K33</f>
        <v>0.0027903268668615466</v>
      </c>
      <c r="G27" s="244">
        <f>'Open Int.'!H33/'Open Int.'!K33</f>
        <v>0.00026574541589157585</v>
      </c>
      <c r="H27" s="247">
        <v>27000199</v>
      </c>
      <c r="I27" s="231">
        <v>5400000</v>
      </c>
      <c r="J27" s="354">
        <v>2700000</v>
      </c>
      <c r="K27" s="117" t="str">
        <f t="shared" si="1"/>
        <v>Gross Exposure is less then 30%</v>
      </c>
      <c r="M27"/>
      <c r="N27"/>
    </row>
    <row r="28" spans="1:11" s="7" customFormat="1" ht="15">
      <c r="A28" s="201" t="s">
        <v>232</v>
      </c>
      <c r="B28" s="235">
        <f>'Open Int.'!K34</f>
        <v>7175000</v>
      </c>
      <c r="C28" s="237">
        <f>'Open Int.'!R34</f>
        <v>603.63275</v>
      </c>
      <c r="D28" s="161">
        <f t="shared" si="0"/>
        <v>0.0484608381887885</v>
      </c>
      <c r="E28" s="243">
        <f>'Open Int.'!B34/'Open Int.'!K34</f>
        <v>0.9939372822299651</v>
      </c>
      <c r="F28" s="228">
        <f>'Open Int.'!E34/'Open Int.'!K34</f>
        <v>0.005365853658536586</v>
      </c>
      <c r="G28" s="244">
        <f>'Open Int.'!H34/'Open Int.'!K34</f>
        <v>0.0006968641114982578</v>
      </c>
      <c r="H28" s="165">
        <v>148057695</v>
      </c>
      <c r="I28" s="230">
        <v>3697500</v>
      </c>
      <c r="J28" s="355">
        <v>1848500</v>
      </c>
      <c r="K28" s="117" t="str">
        <f t="shared" si="1"/>
        <v>Gross Exposure is less then 30%</v>
      </c>
    </row>
    <row r="29" spans="1:11" s="7" customFormat="1" ht="15">
      <c r="A29" s="201" t="s">
        <v>1</v>
      </c>
      <c r="B29" s="235">
        <f>'Open Int.'!K35</f>
        <v>2513400</v>
      </c>
      <c r="C29" s="237">
        <f>'Open Int.'!R35</f>
        <v>356.588625</v>
      </c>
      <c r="D29" s="161">
        <f t="shared" si="0"/>
        <v>0.07953465234996512</v>
      </c>
      <c r="E29" s="243">
        <f>'Open Int.'!B35/'Open Int.'!K35</f>
        <v>0.9952255908331344</v>
      </c>
      <c r="F29" s="228">
        <f>'Open Int.'!E35/'Open Int.'!K35</f>
        <v>0.00453568870852232</v>
      </c>
      <c r="G29" s="244">
        <f>'Open Int.'!H35/'Open Int.'!K35</f>
        <v>0.00023872045834328001</v>
      </c>
      <c r="H29" s="249">
        <v>31601320</v>
      </c>
      <c r="I29" s="233">
        <v>2411700</v>
      </c>
      <c r="J29" s="355">
        <v>1205700</v>
      </c>
      <c r="K29" s="367" t="str">
        <f t="shared" si="1"/>
        <v>Gross Exposure is less then 30%</v>
      </c>
    </row>
    <row r="30" spans="1:11" s="7" customFormat="1" ht="15">
      <c r="A30" s="201" t="s">
        <v>158</v>
      </c>
      <c r="B30" s="235">
        <f>'Open Int.'!K36</f>
        <v>2293300</v>
      </c>
      <c r="C30" s="237">
        <f>'Open Int.'!R36</f>
        <v>26.854543</v>
      </c>
      <c r="D30" s="161">
        <f t="shared" si="0"/>
        <v>0.1158529269497106</v>
      </c>
      <c r="E30" s="243">
        <f>'Open Int.'!B36/'Open Int.'!K36</f>
        <v>0.9809444904722452</v>
      </c>
      <c r="F30" s="228">
        <f>'Open Int.'!E36/'Open Int.'!K36</f>
        <v>0.019055509527754765</v>
      </c>
      <c r="G30" s="244">
        <f>'Open Int.'!H36/'Open Int.'!K36</f>
        <v>0</v>
      </c>
      <c r="H30" s="249">
        <v>19794925</v>
      </c>
      <c r="I30" s="233">
        <v>3957700</v>
      </c>
      <c r="J30" s="355">
        <v>3957700</v>
      </c>
      <c r="K30" s="367" t="str">
        <f t="shared" si="1"/>
        <v>Gross Exposure is less then 30%</v>
      </c>
    </row>
    <row r="31" spans="1:14" s="7" customFormat="1" ht="15">
      <c r="A31" s="201" t="s">
        <v>414</v>
      </c>
      <c r="B31" s="235">
        <f>'Open Int.'!K37</f>
        <v>13419450</v>
      </c>
      <c r="C31" s="237">
        <f>'Open Int.'!R37</f>
        <v>56.4958845</v>
      </c>
      <c r="D31" s="161">
        <f t="shared" si="0"/>
        <v>0.5305824104168587</v>
      </c>
      <c r="E31" s="243">
        <f>'Open Int.'!B37/'Open Int.'!K37</f>
        <v>0.9907783105864995</v>
      </c>
      <c r="F31" s="228">
        <f>'Open Int.'!E37/'Open Int.'!K37</f>
        <v>0.009221689413500553</v>
      </c>
      <c r="G31" s="244">
        <f>'Open Int.'!H37/'Open Int.'!K37</f>
        <v>0</v>
      </c>
      <c r="H31" s="249">
        <v>25291924</v>
      </c>
      <c r="I31" s="233">
        <v>5053950</v>
      </c>
      <c r="J31" s="355">
        <v>5053950</v>
      </c>
      <c r="K31" s="367" t="str">
        <f t="shared" si="1"/>
        <v>Gross exposure is building up andcrpsses 40% mark</v>
      </c>
      <c r="M31"/>
      <c r="N31"/>
    </row>
    <row r="32" spans="1:14" s="7" customFormat="1" ht="15">
      <c r="A32" s="201" t="s">
        <v>415</v>
      </c>
      <c r="B32" s="235">
        <f>'Open Int.'!K38</f>
        <v>729300</v>
      </c>
      <c r="C32" s="237">
        <f>'Open Int.'!R38</f>
        <v>17.969952</v>
      </c>
      <c r="D32" s="161">
        <f t="shared" si="0"/>
        <v>0.12762872204501358</v>
      </c>
      <c r="E32" s="243">
        <f>'Open Int.'!B38/'Open Int.'!K38</f>
        <v>1</v>
      </c>
      <c r="F32" s="228">
        <f>'Open Int.'!E38/'Open Int.'!K38</f>
        <v>0</v>
      </c>
      <c r="G32" s="244">
        <f>'Open Int.'!H38/'Open Int.'!K38</f>
        <v>0</v>
      </c>
      <c r="H32" s="249">
        <v>5714231</v>
      </c>
      <c r="I32" s="233">
        <v>1142400</v>
      </c>
      <c r="J32" s="355">
        <v>1142400</v>
      </c>
      <c r="K32" s="367" t="str">
        <f t="shared" si="1"/>
        <v>Gross Exposure is less then 30%</v>
      </c>
      <c r="M32"/>
      <c r="N32"/>
    </row>
    <row r="33" spans="1:14" s="7" customFormat="1" ht="15">
      <c r="A33" s="201" t="s">
        <v>285</v>
      </c>
      <c r="B33" s="235">
        <f>'Open Int.'!K39</f>
        <v>566700</v>
      </c>
      <c r="C33" s="237">
        <f>'Open Int.'!R39</f>
        <v>31.774869</v>
      </c>
      <c r="D33" s="161">
        <f t="shared" si="0"/>
        <v>0.13230524199112034</v>
      </c>
      <c r="E33" s="243">
        <f>'Open Int.'!B39/'Open Int.'!K39</f>
        <v>1</v>
      </c>
      <c r="F33" s="228">
        <f>'Open Int.'!E39/'Open Int.'!K39</f>
        <v>0</v>
      </c>
      <c r="G33" s="244">
        <f>'Open Int.'!H39/'Open Int.'!K39</f>
        <v>0</v>
      </c>
      <c r="H33" s="247">
        <v>4283277</v>
      </c>
      <c r="I33" s="231">
        <v>856500</v>
      </c>
      <c r="J33" s="354">
        <v>856500</v>
      </c>
      <c r="K33" s="117" t="str">
        <f t="shared" si="1"/>
        <v>Gross Exposure is less then 30%</v>
      </c>
      <c r="M33"/>
      <c r="N33"/>
    </row>
    <row r="34" spans="1:14" s="7" customFormat="1" ht="15">
      <c r="A34" s="201" t="s">
        <v>159</v>
      </c>
      <c r="B34" s="235">
        <f>'Open Int.'!K40</f>
        <v>2205000</v>
      </c>
      <c r="C34" s="237">
        <f>'Open Int.'!R40</f>
        <v>11.13525</v>
      </c>
      <c r="D34" s="161">
        <f t="shared" si="0"/>
        <v>0.21607449190156724</v>
      </c>
      <c r="E34" s="243">
        <f>'Open Int.'!B40/'Open Int.'!K40</f>
        <v>0.9816326530612245</v>
      </c>
      <c r="F34" s="228">
        <f>'Open Int.'!E40/'Open Int.'!K40</f>
        <v>0.018367346938775512</v>
      </c>
      <c r="G34" s="244">
        <f>'Open Int.'!H40/'Open Int.'!K40</f>
        <v>0</v>
      </c>
      <c r="H34" s="165">
        <v>10204814</v>
      </c>
      <c r="I34" s="230">
        <v>2038500</v>
      </c>
      <c r="J34" s="355">
        <v>2038500</v>
      </c>
      <c r="K34" s="117" t="str">
        <f t="shared" si="1"/>
        <v>Gross Exposure is less then 30%</v>
      </c>
      <c r="M34"/>
      <c r="N34"/>
    </row>
    <row r="35" spans="1:14" s="7" customFormat="1" ht="15">
      <c r="A35" s="201" t="s">
        <v>2</v>
      </c>
      <c r="B35" s="235">
        <f>'Open Int.'!K41</f>
        <v>2156000</v>
      </c>
      <c r="C35" s="237">
        <f>'Open Int.'!R41</f>
        <v>77.82082</v>
      </c>
      <c r="D35" s="161">
        <f t="shared" si="0"/>
        <v>0.08342792819548603</v>
      </c>
      <c r="E35" s="243">
        <f>'Open Int.'!B41/'Open Int.'!K41</f>
        <v>0.9994897959183674</v>
      </c>
      <c r="F35" s="228">
        <f>'Open Int.'!E41/'Open Int.'!K41</f>
        <v>0.0005102040816326531</v>
      </c>
      <c r="G35" s="244">
        <f>'Open Int.'!H41/'Open Int.'!K41</f>
        <v>0</v>
      </c>
      <c r="H35" s="249">
        <v>25842665</v>
      </c>
      <c r="I35" s="233">
        <v>5167800</v>
      </c>
      <c r="J35" s="355">
        <v>2583900</v>
      </c>
      <c r="K35" s="367" t="str">
        <f t="shared" si="1"/>
        <v>Gross Exposure is less then 30%</v>
      </c>
      <c r="M35"/>
      <c r="N35"/>
    </row>
    <row r="36" spans="1:14" s="7" customFormat="1" ht="15">
      <c r="A36" s="201" t="s">
        <v>416</v>
      </c>
      <c r="B36" s="235">
        <f>'Open Int.'!K42</f>
        <v>5576350</v>
      </c>
      <c r="C36" s="237">
        <f>'Open Int.'!R42</f>
        <v>129.00885725</v>
      </c>
      <c r="D36" s="161">
        <f t="shared" si="0"/>
        <v>0.7822977797380758</v>
      </c>
      <c r="E36" s="243">
        <f>'Open Int.'!B42/'Open Int.'!K42</f>
        <v>1</v>
      </c>
      <c r="F36" s="228">
        <f>'Open Int.'!E42/'Open Int.'!K42</f>
        <v>0</v>
      </c>
      <c r="G36" s="244">
        <f>'Open Int.'!H42/'Open Int.'!K42</f>
        <v>0</v>
      </c>
      <c r="H36" s="249">
        <v>7128168</v>
      </c>
      <c r="I36" s="233">
        <v>1424850</v>
      </c>
      <c r="J36" s="355">
        <v>1424850</v>
      </c>
      <c r="K36" s="367" t="str">
        <f t="shared" si="1"/>
        <v>Gross exposure is Substantial as Open interest has crossed 60%</v>
      </c>
      <c r="M36"/>
      <c r="N36"/>
    </row>
    <row r="37" spans="1:14" s="7" customFormat="1" ht="15">
      <c r="A37" s="201" t="s">
        <v>391</v>
      </c>
      <c r="B37" s="235">
        <f>'Open Int.'!K43</f>
        <v>12147500</v>
      </c>
      <c r="C37" s="237">
        <f>'Open Int.'!R43</f>
        <v>173.7699875</v>
      </c>
      <c r="D37" s="161">
        <f t="shared" si="0"/>
        <v>0.11012035277493544</v>
      </c>
      <c r="E37" s="243">
        <f>'Open Int.'!B43/'Open Int.'!K43</f>
        <v>0.9732455237703231</v>
      </c>
      <c r="F37" s="228">
        <f>'Open Int.'!E43/'Open Int.'!K43</f>
        <v>0.02469643959662482</v>
      </c>
      <c r="G37" s="244">
        <f>'Open Int.'!H43/'Open Int.'!K43</f>
        <v>0.0020580366330520683</v>
      </c>
      <c r="H37" s="249">
        <v>110311125</v>
      </c>
      <c r="I37" s="233">
        <v>22060000</v>
      </c>
      <c r="J37" s="355">
        <v>11030000</v>
      </c>
      <c r="K37" s="367" t="str">
        <f t="shared" si="1"/>
        <v>Gross Exposure is less then 30%</v>
      </c>
      <c r="M37"/>
      <c r="N37"/>
    </row>
    <row r="38" spans="1:14" s="7" customFormat="1" ht="15">
      <c r="A38" s="201" t="s">
        <v>78</v>
      </c>
      <c r="B38" s="235">
        <f>'Open Int.'!K44</f>
        <v>1452800</v>
      </c>
      <c r="C38" s="237">
        <f>'Open Int.'!R44</f>
        <v>37.140832</v>
      </c>
      <c r="D38" s="161">
        <f t="shared" si="0"/>
        <v>0.06603636363636364</v>
      </c>
      <c r="E38" s="243">
        <f>'Open Int.'!B44/'Open Int.'!K44</f>
        <v>1</v>
      </c>
      <c r="F38" s="228">
        <f>'Open Int.'!E44/'Open Int.'!K44</f>
        <v>0</v>
      </c>
      <c r="G38" s="244">
        <f>'Open Int.'!H44/'Open Int.'!K44</f>
        <v>0</v>
      </c>
      <c r="H38" s="165">
        <v>22000000</v>
      </c>
      <c r="I38" s="230">
        <v>4400000</v>
      </c>
      <c r="J38" s="355">
        <v>2304000</v>
      </c>
      <c r="K38" s="117" t="str">
        <f t="shared" si="1"/>
        <v>Gross Exposure is less then 30%</v>
      </c>
      <c r="M38"/>
      <c r="N38"/>
    </row>
    <row r="39" spans="1:14" s="7" customFormat="1" ht="15">
      <c r="A39" s="201" t="s">
        <v>138</v>
      </c>
      <c r="B39" s="235">
        <f>'Open Int.'!K45</f>
        <v>5680125</v>
      </c>
      <c r="C39" s="237">
        <f>'Open Int.'!R45</f>
        <v>348.07805999999994</v>
      </c>
      <c r="D39" s="161">
        <f t="shared" si="0"/>
        <v>0.531814343953095</v>
      </c>
      <c r="E39" s="243">
        <f>'Open Int.'!B45/'Open Int.'!K45</f>
        <v>0.996258885147774</v>
      </c>
      <c r="F39" s="228">
        <f>'Open Int.'!E45/'Open Int.'!K45</f>
        <v>0.003591470258136925</v>
      </c>
      <c r="G39" s="244">
        <f>'Open Int.'!H45/'Open Int.'!K45</f>
        <v>0.00014964459408903854</v>
      </c>
      <c r="H39" s="165">
        <v>10680654</v>
      </c>
      <c r="I39" s="230">
        <v>2136050</v>
      </c>
      <c r="J39" s="355">
        <v>1068025</v>
      </c>
      <c r="K39" s="117" t="str">
        <f t="shared" si="1"/>
        <v>Gross exposure is building up andcrpsses 40% mark</v>
      </c>
      <c r="M39"/>
      <c r="N39"/>
    </row>
    <row r="40" spans="1:14" s="7" customFormat="1" ht="15">
      <c r="A40" s="201" t="s">
        <v>160</v>
      </c>
      <c r="B40" s="235">
        <f>'Open Int.'!K46</f>
        <v>1988800</v>
      </c>
      <c r="C40" s="237">
        <f>'Open Int.'!R46</f>
        <v>72.302824</v>
      </c>
      <c r="D40" s="161">
        <f t="shared" si="0"/>
        <v>0.20023595785943252</v>
      </c>
      <c r="E40" s="243">
        <f>'Open Int.'!B46/'Open Int.'!K46</f>
        <v>0.9975110619469026</v>
      </c>
      <c r="F40" s="228">
        <f>'Open Int.'!E46/'Open Int.'!K46</f>
        <v>0.002488938053097345</v>
      </c>
      <c r="G40" s="244">
        <f>'Open Int.'!H46/'Open Int.'!K46</f>
        <v>0</v>
      </c>
      <c r="H40" s="249">
        <v>9932282</v>
      </c>
      <c r="I40" s="233">
        <v>1986050</v>
      </c>
      <c r="J40" s="355">
        <v>1277100</v>
      </c>
      <c r="K40" s="367" t="str">
        <f t="shared" si="1"/>
        <v>Gross Exposure is less then 30%</v>
      </c>
      <c r="M40"/>
      <c r="N40"/>
    </row>
    <row r="41" spans="1:14" s="7" customFormat="1" ht="15">
      <c r="A41" s="201" t="s">
        <v>161</v>
      </c>
      <c r="B41" s="235">
        <f>'Open Int.'!K47</f>
        <v>7983300</v>
      </c>
      <c r="C41" s="237">
        <f>'Open Int.'!R47</f>
        <v>27.8218005</v>
      </c>
      <c r="D41" s="161">
        <f t="shared" si="0"/>
        <v>0.18581424510708125</v>
      </c>
      <c r="E41" s="243">
        <f>'Open Int.'!B47/'Open Int.'!K47</f>
        <v>0.9222126188418324</v>
      </c>
      <c r="F41" s="228">
        <f>'Open Int.'!E47/'Open Int.'!K47</f>
        <v>0.07692307692307693</v>
      </c>
      <c r="G41" s="244">
        <f>'Open Int.'!H47/'Open Int.'!K47</f>
        <v>0.000864304235090752</v>
      </c>
      <c r="H41" s="247">
        <v>42963875</v>
      </c>
      <c r="I41" s="231">
        <v>8590500</v>
      </c>
      <c r="J41" s="354">
        <v>8590500</v>
      </c>
      <c r="K41" s="117" t="str">
        <f t="shared" si="1"/>
        <v>Gross Exposure is less then 30%</v>
      </c>
      <c r="M41"/>
      <c r="N41"/>
    </row>
    <row r="42" spans="1:14" s="7" customFormat="1" ht="15">
      <c r="A42" s="201" t="s">
        <v>392</v>
      </c>
      <c r="B42" s="235">
        <f>'Open Int.'!K48</f>
        <v>309600</v>
      </c>
      <c r="C42" s="237">
        <f>'Open Int.'!R48</f>
        <v>7.721424</v>
      </c>
      <c r="D42" s="161">
        <f t="shared" si="0"/>
        <v>0.03177776911028405</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8882500</v>
      </c>
      <c r="C43" s="237">
        <f>'Open Int.'!R49</f>
        <v>198.7459375</v>
      </c>
      <c r="D43" s="161">
        <f t="shared" si="0"/>
        <v>0.09608451049433779</v>
      </c>
      <c r="E43" s="243">
        <f>'Open Int.'!B49/'Open Int.'!K49</f>
        <v>0.9573599774838165</v>
      </c>
      <c r="F43" s="228">
        <f>'Open Int.'!E49/'Open Int.'!K49</f>
        <v>0.040106951871657755</v>
      </c>
      <c r="G43" s="244">
        <f>'Open Int.'!H49/'Open Int.'!K49</f>
        <v>0.0025330706445257528</v>
      </c>
      <c r="H43" s="188">
        <v>92444661</v>
      </c>
      <c r="I43" s="168">
        <v>14221250</v>
      </c>
      <c r="J43" s="356">
        <v>7110000</v>
      </c>
      <c r="K43" s="367" t="str">
        <f t="shared" si="1"/>
        <v>Gross Exposure is less then 30%</v>
      </c>
      <c r="M43"/>
      <c r="N43"/>
    </row>
    <row r="44" spans="1:14" s="7" customFormat="1" ht="15">
      <c r="A44" s="201" t="s">
        <v>218</v>
      </c>
      <c r="B44" s="235">
        <f>'Open Int.'!K50</f>
        <v>956550</v>
      </c>
      <c r="C44" s="237">
        <f>'Open Int.'!R50</f>
        <v>34.27796925</v>
      </c>
      <c r="D44" s="161">
        <f t="shared" si="0"/>
        <v>0.07177374915361676</v>
      </c>
      <c r="E44" s="243">
        <f>'Open Int.'!B50/'Open Int.'!K50</f>
        <v>0.9967069154774972</v>
      </c>
      <c r="F44" s="228">
        <f>'Open Int.'!E50/'Open Int.'!K50</f>
        <v>0.0021953896816684962</v>
      </c>
      <c r="G44" s="244">
        <f>'Open Int.'!H50/'Open Int.'!K50</f>
        <v>0.0010976948408342481</v>
      </c>
      <c r="H44" s="249">
        <v>13327296</v>
      </c>
      <c r="I44" s="233">
        <v>2664900</v>
      </c>
      <c r="J44" s="355">
        <v>1453200</v>
      </c>
      <c r="K44" s="367" t="str">
        <f t="shared" si="1"/>
        <v>Gross Exposure is less then 30%</v>
      </c>
      <c r="M44"/>
      <c r="N44"/>
    </row>
    <row r="45" spans="1:14" s="7" customFormat="1" ht="15">
      <c r="A45" s="201" t="s">
        <v>162</v>
      </c>
      <c r="B45" s="235">
        <f>'Open Int.'!K51</f>
        <v>476400</v>
      </c>
      <c r="C45" s="237">
        <f>'Open Int.'!R51</f>
        <v>15.821244</v>
      </c>
      <c r="D45" s="161">
        <f t="shared" si="0"/>
        <v>0.03876953125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787000</v>
      </c>
      <c r="C46" s="237">
        <f>'Open Int.'!R52</f>
        <v>19.678935</v>
      </c>
      <c r="D46" s="161">
        <f t="shared" si="0"/>
        <v>0.017838340795857006</v>
      </c>
      <c r="E46" s="243">
        <f>'Open Int.'!B52/'Open Int.'!K52</f>
        <v>0.9974587039390089</v>
      </c>
      <c r="F46" s="228">
        <f>'Open Int.'!E52/'Open Int.'!K52</f>
        <v>0.0025412960609911056</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1270150</v>
      </c>
      <c r="C47" s="237">
        <f>'Open Int.'!R53</f>
        <v>39.96526975</v>
      </c>
      <c r="D47" s="161">
        <f t="shared" si="0"/>
        <v>0.06545848355655476</v>
      </c>
      <c r="E47" s="243">
        <f>'Open Int.'!B53/'Open Int.'!K53</f>
        <v>1</v>
      </c>
      <c r="F47" s="228">
        <f>'Open Int.'!E53/'Open Int.'!K53</f>
        <v>0</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5521500</v>
      </c>
      <c r="C48" s="237">
        <f>'Open Int.'!R54</f>
        <v>54.1383075</v>
      </c>
      <c r="D48" s="161">
        <f t="shared" si="0"/>
        <v>0.12213447125838454</v>
      </c>
      <c r="E48" s="243">
        <f>'Open Int.'!B54/'Open Int.'!K54</f>
        <v>0.9740831295843521</v>
      </c>
      <c r="F48" s="228">
        <f>'Open Int.'!E54/'Open Int.'!K54</f>
        <v>0.02591687041564792</v>
      </c>
      <c r="G48" s="244">
        <f>'Open Int.'!H54/'Open Int.'!K54</f>
        <v>0</v>
      </c>
      <c r="H48" s="247">
        <v>45208367</v>
      </c>
      <c r="I48" s="231">
        <v>9039600</v>
      </c>
      <c r="J48" s="354">
        <v>5251500</v>
      </c>
      <c r="K48" s="117" t="str">
        <f t="shared" si="1"/>
        <v>Gross Exposure is less then 30%</v>
      </c>
      <c r="M48"/>
      <c r="N48"/>
    </row>
    <row r="49" spans="1:14" s="7" customFormat="1" ht="15">
      <c r="A49" s="201" t="s">
        <v>417</v>
      </c>
      <c r="B49" s="235">
        <f>'Open Int.'!K55</f>
        <v>12967500</v>
      </c>
      <c r="C49" s="237">
        <f>'Open Int.'!R55</f>
        <v>58.1592375</v>
      </c>
      <c r="D49" s="161">
        <f t="shared" si="0"/>
        <v>0.46311441452766794</v>
      </c>
      <c r="E49" s="243">
        <f>'Open Int.'!B55/'Open Int.'!K55</f>
        <v>0.9676113360323887</v>
      </c>
      <c r="F49" s="228">
        <f>'Open Int.'!E55/'Open Int.'!K55</f>
        <v>0.02834008097165992</v>
      </c>
      <c r="G49" s="244">
        <f>'Open Int.'!H55/'Open Int.'!K55</f>
        <v>0.004048582995951417</v>
      </c>
      <c r="H49" s="247">
        <v>28000640</v>
      </c>
      <c r="I49" s="231">
        <v>5596500</v>
      </c>
      <c r="J49" s="354">
        <v>5596500</v>
      </c>
      <c r="K49" s="117" t="str">
        <f t="shared" si="1"/>
        <v>Gross exposure is building up andcrpsses 40% mark</v>
      </c>
      <c r="M49"/>
      <c r="N49"/>
    </row>
    <row r="50" spans="1:14" s="7" customFormat="1" ht="15">
      <c r="A50" s="201" t="s">
        <v>163</v>
      </c>
      <c r="B50" s="235">
        <f>'Open Int.'!K56</f>
        <v>345526</v>
      </c>
      <c r="C50" s="237">
        <f>'Open Int.'!R56</f>
        <v>171.94237575</v>
      </c>
      <c r="D50" s="161">
        <f t="shared" si="0"/>
        <v>0.2880141770666275</v>
      </c>
      <c r="E50" s="243">
        <f>'Open Int.'!B56/'Open Int.'!K56</f>
        <v>0.998205634308272</v>
      </c>
      <c r="F50" s="228">
        <f>'Open Int.'!E56/'Open Int.'!K56</f>
        <v>0.0010766194150367845</v>
      </c>
      <c r="G50" s="244">
        <f>'Open Int.'!H56/'Open Int.'!K56</f>
        <v>0.0007177462766911897</v>
      </c>
      <c r="H50" s="247">
        <v>1199684</v>
      </c>
      <c r="I50" s="231">
        <v>239878</v>
      </c>
      <c r="J50" s="354">
        <v>137020</v>
      </c>
      <c r="K50" s="117" t="str">
        <f t="shared" si="1"/>
        <v>Gross Exposure is less then 30%</v>
      </c>
      <c r="M50"/>
      <c r="N50"/>
    </row>
    <row r="51" spans="1:14" s="7" customFormat="1" ht="15">
      <c r="A51" s="201" t="s">
        <v>194</v>
      </c>
      <c r="B51" s="235">
        <f>'Open Int.'!K57</f>
        <v>5342800</v>
      </c>
      <c r="C51" s="237">
        <f>'Open Int.'!R57</f>
        <v>346.400438</v>
      </c>
      <c r="D51" s="161">
        <f t="shared" si="0"/>
        <v>0.27328318742680463</v>
      </c>
      <c r="E51" s="243">
        <f>'Open Int.'!B57/'Open Int.'!K57</f>
        <v>0.9820318933892341</v>
      </c>
      <c r="F51" s="228">
        <f>'Open Int.'!E57/'Open Int.'!K57</f>
        <v>0.01662049861495845</v>
      </c>
      <c r="G51" s="244">
        <f>'Open Int.'!H57/'Open Int.'!K57</f>
        <v>0.0013476079958074417</v>
      </c>
      <c r="H51" s="247">
        <v>19550416</v>
      </c>
      <c r="I51" s="231">
        <v>3910000</v>
      </c>
      <c r="J51" s="354">
        <v>1954800</v>
      </c>
      <c r="K51" s="117" t="str">
        <f t="shared" si="1"/>
        <v>Gross Exposure is less then 30%</v>
      </c>
      <c r="M51"/>
      <c r="N51"/>
    </row>
    <row r="52" spans="1:14" s="7" customFormat="1" ht="15">
      <c r="A52" s="201" t="s">
        <v>418</v>
      </c>
      <c r="B52" s="235">
        <f>'Open Int.'!K58</f>
        <v>152250</v>
      </c>
      <c r="C52" s="237">
        <f>'Open Int.'!R58</f>
        <v>28.5818925</v>
      </c>
      <c r="D52" s="161">
        <f t="shared" si="0"/>
        <v>0.1277935158954989</v>
      </c>
      <c r="E52" s="243">
        <f>'Open Int.'!B58/'Open Int.'!K58</f>
        <v>1</v>
      </c>
      <c r="F52" s="228">
        <f>'Open Int.'!E58/'Open Int.'!K58</f>
        <v>0</v>
      </c>
      <c r="G52" s="244">
        <f>'Open Int.'!H58/'Open Int.'!K58</f>
        <v>0</v>
      </c>
      <c r="H52" s="247">
        <v>1191375</v>
      </c>
      <c r="I52" s="231">
        <v>238200</v>
      </c>
      <c r="J52" s="354">
        <v>238200</v>
      </c>
      <c r="K52" s="117" t="str">
        <f t="shared" si="1"/>
        <v>Gross Exposure is less then 30%</v>
      </c>
      <c r="M52"/>
      <c r="N52"/>
    </row>
    <row r="53" spans="1:14" s="7" customFormat="1" ht="15">
      <c r="A53" s="201" t="s">
        <v>419</v>
      </c>
      <c r="B53" s="235">
        <f>'Open Int.'!K59</f>
        <v>362400</v>
      </c>
      <c r="C53" s="237">
        <f>'Open Int.'!R59</f>
        <v>40.96569600000001</v>
      </c>
      <c r="D53" s="161">
        <f t="shared" si="0"/>
        <v>0.2430606323600624</v>
      </c>
      <c r="E53" s="243">
        <f>'Open Int.'!B59/'Open Int.'!K59</f>
        <v>0.9994481236203091</v>
      </c>
      <c r="F53" s="228">
        <f>'Open Int.'!E59/'Open Int.'!K59</f>
        <v>0.0005518763796909492</v>
      </c>
      <c r="G53" s="244">
        <f>'Open Int.'!H59/'Open Int.'!K59</f>
        <v>0</v>
      </c>
      <c r="H53" s="247">
        <v>1490986</v>
      </c>
      <c r="I53" s="231">
        <v>298000</v>
      </c>
      <c r="J53" s="354">
        <v>298000</v>
      </c>
      <c r="K53" s="117" t="str">
        <f t="shared" si="1"/>
        <v>Gross Exposure is less then 30%</v>
      </c>
      <c r="M53"/>
      <c r="N53"/>
    </row>
    <row r="54" spans="1:14" s="7" customFormat="1" ht="15">
      <c r="A54" s="201" t="s">
        <v>220</v>
      </c>
      <c r="B54" s="235">
        <f>'Open Int.'!K60</f>
        <v>5373600</v>
      </c>
      <c r="C54" s="237">
        <f>'Open Int.'!R60</f>
        <v>66.90132</v>
      </c>
      <c r="D54" s="161">
        <f t="shared" si="0"/>
        <v>0.5302623849511898</v>
      </c>
      <c r="E54" s="243">
        <f>'Open Int.'!B60/'Open Int.'!K60</f>
        <v>0.9866011612326931</v>
      </c>
      <c r="F54" s="228">
        <f>'Open Int.'!E60/'Open Int.'!K60</f>
        <v>0.01205895489057615</v>
      </c>
      <c r="G54" s="244">
        <f>'Open Int.'!H60/'Open Int.'!K60</f>
        <v>0.0013398838767306833</v>
      </c>
      <c r="H54" s="247">
        <v>10133851</v>
      </c>
      <c r="I54" s="231">
        <v>2025600</v>
      </c>
      <c r="J54" s="354">
        <v>2025600</v>
      </c>
      <c r="K54" s="117" t="str">
        <f t="shared" si="1"/>
        <v>Gross exposure is building up andcrpsses 40% mark</v>
      </c>
      <c r="M54"/>
      <c r="N54"/>
    </row>
    <row r="55" spans="1:14" s="7" customFormat="1" ht="15">
      <c r="A55" s="201" t="s">
        <v>164</v>
      </c>
      <c r="B55" s="235">
        <f>'Open Int.'!K61</f>
        <v>20594250</v>
      </c>
      <c r="C55" s="237">
        <f>'Open Int.'!R61</f>
        <v>113.78323125</v>
      </c>
      <c r="D55" s="161">
        <f t="shared" si="0"/>
        <v>0.7507248339997451</v>
      </c>
      <c r="E55" s="243">
        <f>'Open Int.'!B61/'Open Int.'!K61</f>
        <v>0.9832647462277092</v>
      </c>
      <c r="F55" s="228">
        <f>'Open Int.'!E61/'Open Int.'!K61</f>
        <v>0.01646090534979424</v>
      </c>
      <c r="G55" s="244">
        <f>'Open Int.'!H61/'Open Int.'!K61</f>
        <v>0.00027434842249657066</v>
      </c>
      <c r="H55" s="247">
        <v>27432488</v>
      </c>
      <c r="I55" s="231">
        <v>5486150</v>
      </c>
      <c r="J55" s="354">
        <v>5486150</v>
      </c>
      <c r="K55" s="117" t="str">
        <f t="shared" si="1"/>
        <v>Gross exposure is Substantial as Open interest has crossed 60%</v>
      </c>
      <c r="M55"/>
      <c r="N55"/>
    </row>
    <row r="56" spans="1:14" s="7" customFormat="1" ht="15">
      <c r="A56" s="201" t="s">
        <v>165</v>
      </c>
      <c r="B56" s="235">
        <f>'Open Int.'!K62</f>
        <v>263900</v>
      </c>
      <c r="C56" s="237">
        <f>'Open Int.'!R62</f>
        <v>7.1424535</v>
      </c>
      <c r="D56" s="161">
        <f t="shared" si="0"/>
        <v>0.018220581717790046</v>
      </c>
      <c r="E56" s="243">
        <f>'Open Int.'!B62/'Open Int.'!K62</f>
        <v>0.9950738916256158</v>
      </c>
      <c r="F56" s="228">
        <f>'Open Int.'!E62/'Open Int.'!K62</f>
        <v>0.0049261083743842365</v>
      </c>
      <c r="G56" s="244">
        <f>'Open Int.'!H62/'Open Int.'!K62</f>
        <v>0</v>
      </c>
      <c r="H56" s="247">
        <v>14483621</v>
      </c>
      <c r="I56" s="231">
        <v>2896400</v>
      </c>
      <c r="J56" s="354">
        <v>2048800</v>
      </c>
      <c r="K56" s="117" t="str">
        <f t="shared" si="1"/>
        <v>Gross Exposure is less then 30%</v>
      </c>
      <c r="M56"/>
      <c r="N56"/>
    </row>
    <row r="57" spans="1:14" s="7" customFormat="1" ht="15">
      <c r="A57" s="201" t="s">
        <v>420</v>
      </c>
      <c r="B57" s="235">
        <f>'Open Int.'!K63</f>
        <v>275250</v>
      </c>
      <c r="C57" s="237">
        <f>'Open Int.'!R63</f>
        <v>64.2626175</v>
      </c>
      <c r="D57" s="161">
        <f t="shared" si="0"/>
        <v>0.059508469768616366</v>
      </c>
      <c r="E57" s="243">
        <f>'Open Int.'!B63/'Open Int.'!K63</f>
        <v>0.9978201634877384</v>
      </c>
      <c r="F57" s="228">
        <f>'Open Int.'!E63/'Open Int.'!K63</f>
        <v>0.0021798365122615805</v>
      </c>
      <c r="G57" s="244">
        <f>'Open Int.'!H63/'Open Int.'!K63</f>
        <v>0</v>
      </c>
      <c r="H57" s="247">
        <v>4625392</v>
      </c>
      <c r="I57" s="231">
        <v>925050</v>
      </c>
      <c r="J57" s="354">
        <v>462450</v>
      </c>
      <c r="K57" s="117" t="str">
        <f t="shared" si="1"/>
        <v>Gross Exposure is less then 30%</v>
      </c>
      <c r="M57"/>
      <c r="N57"/>
    </row>
    <row r="58" spans="1:14" s="7" customFormat="1" ht="15">
      <c r="A58" s="201" t="s">
        <v>89</v>
      </c>
      <c r="B58" s="235">
        <f>'Open Int.'!K64</f>
        <v>3257250</v>
      </c>
      <c r="C58" s="237">
        <f>'Open Int.'!R64</f>
        <v>102.84766875</v>
      </c>
      <c r="D58" s="161">
        <f t="shared" si="0"/>
        <v>0.051977263120913865</v>
      </c>
      <c r="E58" s="243">
        <f>'Open Int.'!B64/'Open Int.'!K64</f>
        <v>0.9795072530508865</v>
      </c>
      <c r="F58" s="228">
        <f>'Open Int.'!E64/'Open Int.'!K64</f>
        <v>0.02026249136541561</v>
      </c>
      <c r="G58" s="244">
        <f>'Open Int.'!H64/'Open Int.'!K64</f>
        <v>0.00023025558369790466</v>
      </c>
      <c r="H58" s="247">
        <v>62666824</v>
      </c>
      <c r="I58" s="231">
        <v>10121250</v>
      </c>
      <c r="J58" s="354">
        <v>5060250</v>
      </c>
      <c r="K58" s="117" t="str">
        <f t="shared" si="1"/>
        <v>Gross Exposure is less then 30%</v>
      </c>
      <c r="M58"/>
      <c r="N58"/>
    </row>
    <row r="59" spans="1:14" s="7" customFormat="1" ht="15">
      <c r="A59" s="201" t="s">
        <v>287</v>
      </c>
      <c r="B59" s="235">
        <f>'Open Int.'!K65</f>
        <v>1776000</v>
      </c>
      <c r="C59" s="237">
        <f>'Open Int.'!R65</f>
        <v>32.42976</v>
      </c>
      <c r="D59" s="161">
        <f t="shared" si="0"/>
        <v>0.16132004853044793</v>
      </c>
      <c r="E59" s="243">
        <f>'Open Int.'!B65/'Open Int.'!K65</f>
        <v>1</v>
      </c>
      <c r="F59" s="228">
        <f>'Open Int.'!E65/'Open Int.'!K65</f>
        <v>0</v>
      </c>
      <c r="G59" s="244">
        <f>'Open Int.'!H65/'Open Int.'!K65</f>
        <v>0</v>
      </c>
      <c r="H59" s="247">
        <v>11009171</v>
      </c>
      <c r="I59" s="231">
        <v>2200000</v>
      </c>
      <c r="J59" s="354">
        <v>2200000</v>
      </c>
      <c r="K59" s="117" t="str">
        <f t="shared" si="1"/>
        <v>Gross Exposure is less then 30%</v>
      </c>
      <c r="M59"/>
      <c r="N59"/>
    </row>
    <row r="60" spans="1:14" s="7" customFormat="1" ht="15">
      <c r="A60" s="201" t="s">
        <v>421</v>
      </c>
      <c r="B60" s="235">
        <f>'Open Int.'!K66</f>
        <v>653800</v>
      </c>
      <c r="C60" s="237">
        <f>'Open Int.'!R66</f>
        <v>39.312994</v>
      </c>
      <c r="D60" s="161">
        <f t="shared" si="0"/>
        <v>0.1647612524274438</v>
      </c>
      <c r="E60" s="243">
        <f>'Open Int.'!B66/'Open Int.'!K66</f>
        <v>1</v>
      </c>
      <c r="F60" s="228">
        <f>'Open Int.'!E66/'Open Int.'!K66</f>
        <v>0</v>
      </c>
      <c r="G60" s="244">
        <f>'Open Int.'!H66/'Open Int.'!K66</f>
        <v>0</v>
      </c>
      <c r="H60" s="247">
        <v>3968166</v>
      </c>
      <c r="I60" s="231">
        <v>793450</v>
      </c>
      <c r="J60" s="354">
        <v>793450</v>
      </c>
      <c r="K60" s="117" t="str">
        <f t="shared" si="1"/>
        <v>Gross Exposure is less then 30%</v>
      </c>
      <c r="M60"/>
      <c r="N60"/>
    </row>
    <row r="61" spans="1:14" s="7" customFormat="1" ht="15">
      <c r="A61" s="201" t="s">
        <v>271</v>
      </c>
      <c r="B61" s="235">
        <f>'Open Int.'!K67</f>
        <v>1569600</v>
      </c>
      <c r="C61" s="237">
        <f>'Open Int.'!R67</f>
        <v>45.855864</v>
      </c>
      <c r="D61" s="161">
        <f t="shared" si="0"/>
        <v>0.07307528267205618</v>
      </c>
      <c r="E61" s="243">
        <f>'Open Int.'!B67/'Open Int.'!K67</f>
        <v>0.9938837920489296</v>
      </c>
      <c r="F61" s="228">
        <f>'Open Int.'!E67/'Open Int.'!K67</f>
        <v>0.0045871559633027525</v>
      </c>
      <c r="G61" s="244">
        <f>'Open Int.'!H67/'Open Int.'!K67</f>
        <v>0.0015290519877675841</v>
      </c>
      <c r="H61" s="247">
        <v>21479219</v>
      </c>
      <c r="I61" s="231">
        <v>4294800</v>
      </c>
      <c r="J61" s="354">
        <v>2146800</v>
      </c>
      <c r="K61" s="117" t="str">
        <f t="shared" si="1"/>
        <v>Gross Exposure is less then 30%</v>
      </c>
      <c r="M61"/>
      <c r="N61"/>
    </row>
    <row r="62" spans="1:14" s="7" customFormat="1" ht="15">
      <c r="A62" s="201" t="s">
        <v>221</v>
      </c>
      <c r="B62" s="235">
        <f>'Open Int.'!K68</f>
        <v>497700</v>
      </c>
      <c r="C62" s="237">
        <f>'Open Int.'!R68</f>
        <v>64.6985115</v>
      </c>
      <c r="D62" s="161">
        <f t="shared" si="0"/>
        <v>0.05955411592890122</v>
      </c>
      <c r="E62" s="243">
        <f>'Open Int.'!B68/'Open Int.'!K68</f>
        <v>0.9969861362266426</v>
      </c>
      <c r="F62" s="228">
        <f>'Open Int.'!E68/'Open Int.'!K68</f>
        <v>0.0030138637733574444</v>
      </c>
      <c r="G62" s="244">
        <f>'Open Int.'!H68/'Open Int.'!K68</f>
        <v>0</v>
      </c>
      <c r="H62" s="247">
        <v>8357105</v>
      </c>
      <c r="I62" s="231">
        <v>1671300</v>
      </c>
      <c r="J62" s="354">
        <v>835500</v>
      </c>
      <c r="K62" s="117" t="str">
        <f t="shared" si="1"/>
        <v>Gross Exposure is less then 30%</v>
      </c>
      <c r="M62"/>
      <c r="N62"/>
    </row>
    <row r="63" spans="1:14" s="7" customFormat="1" ht="15">
      <c r="A63" s="201" t="s">
        <v>233</v>
      </c>
      <c r="B63" s="235">
        <f>'Open Int.'!K69</f>
        <v>3464000</v>
      </c>
      <c r="C63" s="237">
        <f>'Open Int.'!R69</f>
        <v>173.2</v>
      </c>
      <c r="D63" s="161">
        <f t="shared" si="0"/>
        <v>0.2696337588938664</v>
      </c>
      <c r="E63" s="243">
        <f>'Open Int.'!B69/'Open Int.'!K69</f>
        <v>0.9924942263279446</v>
      </c>
      <c r="F63" s="228">
        <f>'Open Int.'!E69/'Open Int.'!K69</f>
        <v>0.007505773672055427</v>
      </c>
      <c r="G63" s="244">
        <f>'Open Int.'!H69/'Open Int.'!K69</f>
        <v>0</v>
      </c>
      <c r="H63" s="247">
        <v>12847056</v>
      </c>
      <c r="I63" s="231">
        <v>2569000</v>
      </c>
      <c r="J63" s="354">
        <v>1284000</v>
      </c>
      <c r="K63" s="117" t="str">
        <f t="shared" si="1"/>
        <v>Gross Exposure is less then 30%</v>
      </c>
      <c r="M63"/>
      <c r="N63"/>
    </row>
    <row r="64" spans="1:14" s="7" customFormat="1" ht="15">
      <c r="A64" s="201" t="s">
        <v>166</v>
      </c>
      <c r="B64" s="235">
        <f>'Open Int.'!K70</f>
        <v>3967750</v>
      </c>
      <c r="C64" s="237">
        <f>'Open Int.'!R70</f>
        <v>44.37928375</v>
      </c>
      <c r="D64" s="161">
        <f t="shared" si="0"/>
        <v>0.21850809703912785</v>
      </c>
      <c r="E64" s="243">
        <f>'Open Int.'!B70/'Open Int.'!K70</f>
        <v>0.9769516728624535</v>
      </c>
      <c r="F64" s="228">
        <f>'Open Int.'!E70/'Open Int.'!K70</f>
        <v>0.017843866171003718</v>
      </c>
      <c r="G64" s="244">
        <f>'Open Int.'!H70/'Open Int.'!K70</f>
        <v>0.0052044609665427505</v>
      </c>
      <c r="H64" s="247">
        <v>18158366</v>
      </c>
      <c r="I64" s="231">
        <v>3631450</v>
      </c>
      <c r="J64" s="354">
        <v>3631450</v>
      </c>
      <c r="K64" s="117" t="str">
        <f t="shared" si="1"/>
        <v>Gross Exposure is less then 30%</v>
      </c>
      <c r="M64"/>
      <c r="N64"/>
    </row>
    <row r="65" spans="1:14" s="7" customFormat="1" ht="15">
      <c r="A65" s="201" t="s">
        <v>222</v>
      </c>
      <c r="B65" s="235">
        <f>'Open Int.'!K71</f>
        <v>560208</v>
      </c>
      <c r="C65" s="237">
        <f>'Open Int.'!R71</f>
        <v>141.10799208</v>
      </c>
      <c r="D65" s="161">
        <f t="shared" si="0"/>
        <v>0.04787366455362974</v>
      </c>
      <c r="E65" s="243">
        <f>'Open Int.'!B71/'Open Int.'!K71</f>
        <v>0.9998429154885329</v>
      </c>
      <c r="F65" s="228">
        <f>'Open Int.'!E71/'Open Int.'!K71</f>
        <v>0.00015708451146716933</v>
      </c>
      <c r="G65" s="244">
        <f>'Open Int.'!H71/'Open Int.'!K71</f>
        <v>0</v>
      </c>
      <c r="H65" s="247">
        <v>11701799</v>
      </c>
      <c r="I65" s="231">
        <v>1225664</v>
      </c>
      <c r="J65" s="354">
        <v>612832</v>
      </c>
      <c r="K65" s="117" t="str">
        <f t="shared" si="1"/>
        <v>Gross Exposure is less then 30%</v>
      </c>
      <c r="M65"/>
      <c r="N65"/>
    </row>
    <row r="66" spans="1:14" s="7" customFormat="1" ht="15">
      <c r="A66" s="201" t="s">
        <v>288</v>
      </c>
      <c r="B66" s="235">
        <f>'Open Int.'!K72</f>
        <v>7705500</v>
      </c>
      <c r="C66" s="237">
        <f>'Open Int.'!R72</f>
        <v>162.5475225</v>
      </c>
      <c r="D66" s="161">
        <f t="shared" si="0"/>
        <v>0.5947678491139846</v>
      </c>
      <c r="E66" s="243">
        <f>'Open Int.'!B72/'Open Int.'!K72</f>
        <v>0.9536694568814483</v>
      </c>
      <c r="F66" s="228">
        <f>'Open Int.'!E72/'Open Int.'!K72</f>
        <v>0.04341055090519758</v>
      </c>
      <c r="G66" s="244">
        <f>'Open Int.'!H72/'Open Int.'!K72</f>
        <v>0.0029199922133540976</v>
      </c>
      <c r="H66" s="247">
        <v>12955475</v>
      </c>
      <c r="I66" s="231">
        <v>2590500</v>
      </c>
      <c r="J66" s="354">
        <v>2590500</v>
      </c>
      <c r="K66" s="117" t="str">
        <f t="shared" si="1"/>
        <v>Gross exposure is building up andcrpsses 40% mark</v>
      </c>
      <c r="M66"/>
      <c r="N66"/>
    </row>
    <row r="67" spans="1:14" s="7" customFormat="1" ht="15">
      <c r="A67" s="201" t="s">
        <v>289</v>
      </c>
      <c r="B67" s="235">
        <f>'Open Int.'!K73</f>
        <v>2867200</v>
      </c>
      <c r="C67" s="237">
        <f>'Open Int.'!R73</f>
        <v>44.14054399999999</v>
      </c>
      <c r="D67" s="161">
        <f t="shared" si="0"/>
        <v>0.30849439842516363</v>
      </c>
      <c r="E67" s="243">
        <f>'Open Int.'!B73/'Open Int.'!K73</f>
        <v>0.99609375</v>
      </c>
      <c r="F67" s="228">
        <f>'Open Int.'!E73/'Open Int.'!K73</f>
        <v>0.00390625</v>
      </c>
      <c r="G67" s="244">
        <f>'Open Int.'!H73/'Open Int.'!K73</f>
        <v>0</v>
      </c>
      <c r="H67" s="247">
        <v>9294172</v>
      </c>
      <c r="I67" s="231">
        <v>1857800</v>
      </c>
      <c r="J67" s="354">
        <v>1857800</v>
      </c>
      <c r="K67" s="117" t="str">
        <f t="shared" si="1"/>
        <v>Some sign of build up Gross exposure crosses 30%</v>
      </c>
      <c r="M67"/>
      <c r="N67"/>
    </row>
    <row r="68" spans="1:14" s="7" customFormat="1" ht="15">
      <c r="A68" s="201" t="s">
        <v>195</v>
      </c>
      <c r="B68" s="235">
        <f>'Open Int.'!K74</f>
        <v>18500264</v>
      </c>
      <c r="C68" s="237">
        <f>'Open Int.'!R74</f>
        <v>212.38303072</v>
      </c>
      <c r="D68" s="161">
        <f aca="true" t="shared" si="2" ref="D68:D131">B68/H68</f>
        <v>0.0953097539027538</v>
      </c>
      <c r="E68" s="243">
        <f>'Open Int.'!B74/'Open Int.'!K74</f>
        <v>0.9807177886758806</v>
      </c>
      <c r="F68" s="228">
        <f>'Open Int.'!E74/'Open Int.'!K74</f>
        <v>0.018390548372715115</v>
      </c>
      <c r="G68" s="244">
        <f>'Open Int.'!H74/'Open Int.'!K74</f>
        <v>0.0008916629514043691</v>
      </c>
      <c r="H68" s="247">
        <v>194106723</v>
      </c>
      <c r="I68" s="231">
        <v>25432708</v>
      </c>
      <c r="J68" s="354">
        <v>12716354</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Int.'!K75</f>
        <v>6693400</v>
      </c>
      <c r="C69" s="237">
        <f>'Open Int.'!R75</f>
        <v>65.863056</v>
      </c>
      <c r="D69" s="161">
        <f t="shared" si="2"/>
        <v>0.2550234483343007</v>
      </c>
      <c r="E69" s="243">
        <f>'Open Int.'!B75/'Open Int.'!K75</f>
        <v>0.972599874503242</v>
      </c>
      <c r="F69" s="228">
        <f>'Open Int.'!E75/'Open Int.'!K75</f>
        <v>0.02656348044342188</v>
      </c>
      <c r="G69" s="244">
        <f>'Open Int.'!H75/'Open Int.'!K75</f>
        <v>0.0008366450533361222</v>
      </c>
      <c r="H69" s="247">
        <v>26246214</v>
      </c>
      <c r="I69" s="231">
        <v>5248600</v>
      </c>
      <c r="J69" s="354">
        <v>5135200</v>
      </c>
      <c r="K69" s="117" t="str">
        <f t="shared" si="3"/>
        <v>Gross Exposure is less then 30%</v>
      </c>
      <c r="M69"/>
      <c r="N69"/>
    </row>
    <row r="70" spans="1:14" s="7" customFormat="1" ht="15">
      <c r="A70" s="201" t="s">
        <v>197</v>
      </c>
      <c r="B70" s="235">
        <f>'Open Int.'!K76</f>
        <v>2778750</v>
      </c>
      <c r="C70" s="237">
        <f>'Open Int.'!R76</f>
        <v>95.90855624999999</v>
      </c>
      <c r="D70" s="161">
        <f t="shared" si="2"/>
        <v>0.06450302793404165</v>
      </c>
      <c r="E70" s="243">
        <f>'Open Int.'!B76/'Open Int.'!K76</f>
        <v>0.9981286549707602</v>
      </c>
      <c r="F70" s="228">
        <f>'Open Int.'!E76/'Open Int.'!K76</f>
        <v>0.0018713450292397662</v>
      </c>
      <c r="G70" s="244">
        <f>'Open Int.'!H76/'Open Int.'!K76</f>
        <v>0</v>
      </c>
      <c r="H70" s="247">
        <v>43079373</v>
      </c>
      <c r="I70" s="231">
        <v>8615750</v>
      </c>
      <c r="J70" s="354">
        <v>4307550</v>
      </c>
      <c r="K70" s="117" t="str">
        <f t="shared" si="3"/>
        <v>Gross Exposure is less then 30%</v>
      </c>
      <c r="M70"/>
      <c r="N70"/>
    </row>
    <row r="71" spans="1:14" s="7" customFormat="1" ht="15">
      <c r="A71" s="201" t="s">
        <v>4</v>
      </c>
      <c r="B71" s="235">
        <f>'Open Int.'!K77</f>
        <v>840300</v>
      </c>
      <c r="C71" s="237">
        <f>'Open Int.'!R77</f>
        <v>156.581502</v>
      </c>
      <c r="D71" s="161">
        <f t="shared" si="2"/>
        <v>0.01660628583194498</v>
      </c>
      <c r="E71" s="243">
        <f>'Open Int.'!B77/'Open Int.'!K77</f>
        <v>1</v>
      </c>
      <c r="F71" s="228">
        <f>'Open Int.'!E77/'Open Int.'!K77</f>
        <v>0</v>
      </c>
      <c r="G71" s="244">
        <f>'Open Int.'!H77/'Open Int.'!K77</f>
        <v>0</v>
      </c>
      <c r="H71" s="247">
        <v>50601321</v>
      </c>
      <c r="I71" s="231">
        <v>1800300</v>
      </c>
      <c r="J71" s="354">
        <v>900150</v>
      </c>
      <c r="K71" s="117" t="str">
        <f t="shared" si="3"/>
        <v>Gross Exposure is less then 30%</v>
      </c>
      <c r="M71"/>
      <c r="N71"/>
    </row>
    <row r="72" spans="1:14" s="7" customFormat="1" ht="15">
      <c r="A72" s="201" t="s">
        <v>79</v>
      </c>
      <c r="B72" s="235">
        <f>'Open Int.'!K78</f>
        <v>1408800</v>
      </c>
      <c r="C72" s="237">
        <f>'Open Int.'!R78</f>
        <v>162.498036</v>
      </c>
      <c r="D72" s="161">
        <f t="shared" si="2"/>
        <v>0.0370365774585</v>
      </c>
      <c r="E72" s="243">
        <f>'Open Int.'!B78/'Open Int.'!K78</f>
        <v>0.9998580352072686</v>
      </c>
      <c r="F72" s="228">
        <f>'Open Int.'!E78/'Open Int.'!K78</f>
        <v>0.00014196479273140261</v>
      </c>
      <c r="G72" s="244">
        <f>'Open Int.'!H78/'Open Int.'!K78</f>
        <v>0</v>
      </c>
      <c r="H72" s="247">
        <v>38038072</v>
      </c>
      <c r="I72" s="231">
        <v>2929200</v>
      </c>
      <c r="J72" s="354">
        <v>1464600</v>
      </c>
      <c r="K72" s="117" t="str">
        <f t="shared" si="3"/>
        <v>Gross Exposure is less then 30%</v>
      </c>
      <c r="M72"/>
      <c r="N72"/>
    </row>
    <row r="73" spans="1:14" s="7" customFormat="1" ht="15">
      <c r="A73" s="201" t="s">
        <v>196</v>
      </c>
      <c r="B73" s="235">
        <f>'Open Int.'!K79</f>
        <v>1345200</v>
      </c>
      <c r="C73" s="237">
        <f>'Open Int.'!R79</f>
        <v>96.403758</v>
      </c>
      <c r="D73" s="161">
        <f t="shared" si="2"/>
        <v>0.07476899814544871</v>
      </c>
      <c r="E73" s="243">
        <f>'Open Int.'!B79/'Open Int.'!K79</f>
        <v>0.9991079393398751</v>
      </c>
      <c r="F73" s="228">
        <f>'Open Int.'!E79/'Open Int.'!K79</f>
        <v>0.0005947071067499256</v>
      </c>
      <c r="G73" s="244">
        <f>'Open Int.'!H79/'Open Int.'!K79</f>
        <v>0.0002973535533749628</v>
      </c>
      <c r="H73" s="247">
        <v>17991414</v>
      </c>
      <c r="I73" s="231">
        <v>3598000</v>
      </c>
      <c r="J73" s="354">
        <v>1798800</v>
      </c>
      <c r="K73" s="117" t="str">
        <f t="shared" si="3"/>
        <v>Gross Exposure is less then 30%</v>
      </c>
      <c r="M73"/>
      <c r="N73"/>
    </row>
    <row r="74" spans="1:14" s="7" customFormat="1" ht="15">
      <c r="A74" s="201" t="s">
        <v>5</v>
      </c>
      <c r="B74" s="235">
        <f>'Open Int.'!K80</f>
        <v>29569705</v>
      </c>
      <c r="C74" s="237">
        <f>'Open Int.'!R80</f>
        <v>416.78499197499997</v>
      </c>
      <c r="D74" s="161">
        <f t="shared" si="2"/>
        <v>0.20403937263608335</v>
      </c>
      <c r="E74" s="243">
        <f>'Open Int.'!B80/'Open Int.'!K80</f>
        <v>0.9598144452235827</v>
      </c>
      <c r="F74" s="228">
        <f>'Open Int.'!E80/'Open Int.'!K80</f>
        <v>0.034521818868331625</v>
      </c>
      <c r="G74" s="244">
        <f>'Open Int.'!H80/'Open Int.'!K80</f>
        <v>0.0056637359080856575</v>
      </c>
      <c r="H74" s="247">
        <v>144921564</v>
      </c>
      <c r="I74" s="231">
        <v>20540410</v>
      </c>
      <c r="J74" s="354">
        <v>10270205</v>
      </c>
      <c r="K74" s="117" t="str">
        <f t="shared" si="3"/>
        <v>Gross Exposure is less then 30%</v>
      </c>
      <c r="M74"/>
      <c r="N74"/>
    </row>
    <row r="75" spans="1:14" s="7" customFormat="1" ht="15">
      <c r="A75" s="201" t="s">
        <v>198</v>
      </c>
      <c r="B75" s="235">
        <f>'Open Int.'!K81</f>
        <v>8098000</v>
      </c>
      <c r="C75" s="237">
        <f>'Open Int.'!R81</f>
        <v>163.21519</v>
      </c>
      <c r="D75" s="161">
        <f t="shared" si="2"/>
        <v>0.03777113845928728</v>
      </c>
      <c r="E75" s="243">
        <f>'Open Int.'!B81/'Open Int.'!K81</f>
        <v>0.9423314398616942</v>
      </c>
      <c r="F75" s="228">
        <f>'Open Int.'!E81/'Open Int.'!K81</f>
        <v>0.051617683378612</v>
      </c>
      <c r="G75" s="244">
        <f>'Open Int.'!H81/'Open Int.'!K81</f>
        <v>0.006050876759693752</v>
      </c>
      <c r="H75" s="247">
        <v>214396503</v>
      </c>
      <c r="I75" s="231">
        <v>15052000</v>
      </c>
      <c r="J75" s="354">
        <v>7526000</v>
      </c>
      <c r="K75" s="117" t="str">
        <f t="shared" si="3"/>
        <v>Gross Exposure is less then 30%</v>
      </c>
      <c r="M75"/>
      <c r="N75"/>
    </row>
    <row r="76" spans="1:14" s="7" customFormat="1" ht="15">
      <c r="A76" s="201" t="s">
        <v>199</v>
      </c>
      <c r="B76" s="235">
        <f>'Open Int.'!K82</f>
        <v>3428100</v>
      </c>
      <c r="C76" s="237">
        <f>'Open Int.'!R82</f>
        <v>101.403198</v>
      </c>
      <c r="D76" s="161">
        <f t="shared" si="2"/>
        <v>0.1030987364156791</v>
      </c>
      <c r="E76" s="243">
        <f>'Open Int.'!B82/'Open Int.'!K82</f>
        <v>0.987485779294653</v>
      </c>
      <c r="F76" s="228">
        <f>'Open Int.'!E82/'Open Int.'!K82</f>
        <v>0.012135001896094046</v>
      </c>
      <c r="G76" s="244">
        <f>'Open Int.'!H82/'Open Int.'!K82</f>
        <v>0.0003792188092529389</v>
      </c>
      <c r="H76" s="247">
        <v>33250650</v>
      </c>
      <c r="I76" s="231">
        <v>6649500</v>
      </c>
      <c r="J76" s="354">
        <v>3324100</v>
      </c>
      <c r="K76" s="117" t="str">
        <f t="shared" si="3"/>
        <v>Gross Exposure is less then 30%</v>
      </c>
      <c r="M76"/>
      <c r="N76"/>
    </row>
    <row r="77" spans="1:14" s="7" customFormat="1" ht="15">
      <c r="A77" s="193" t="s">
        <v>401</v>
      </c>
      <c r="B77" s="235">
        <f>'Open Int.'!K83</f>
        <v>214500</v>
      </c>
      <c r="C77" s="237">
        <f>'Open Int.'!R83</f>
        <v>12.872145</v>
      </c>
      <c r="D77" s="161">
        <f t="shared" si="2"/>
        <v>0.07650192538761867</v>
      </c>
      <c r="E77" s="243">
        <f>'Open Int.'!B83/'Open Int.'!K83</f>
        <v>1</v>
      </c>
      <c r="F77" s="228">
        <f>'Open Int.'!E83/'Open Int.'!K83</f>
        <v>0</v>
      </c>
      <c r="G77" s="244">
        <f>'Open Int.'!H83/'Open Int.'!K83</f>
        <v>0</v>
      </c>
      <c r="H77" s="247">
        <v>2803851</v>
      </c>
      <c r="I77" s="231">
        <v>560750</v>
      </c>
      <c r="J77" s="354">
        <v>560750</v>
      </c>
      <c r="K77" s="117" t="str">
        <f t="shared" si="3"/>
        <v>Gross Exposure is less then 30%</v>
      </c>
      <c r="M77"/>
      <c r="N77"/>
    </row>
    <row r="78" spans="1:14" s="7" customFormat="1" ht="15">
      <c r="A78" s="201" t="s">
        <v>422</v>
      </c>
      <c r="B78" s="235">
        <f>'Open Int.'!K84</f>
        <v>9420000</v>
      </c>
      <c r="C78" s="237">
        <f>'Open Int.'!R84</f>
        <v>54.6831</v>
      </c>
      <c r="D78" s="161">
        <f t="shared" si="2"/>
        <v>0.24973872875033604</v>
      </c>
      <c r="E78" s="243">
        <f>'Open Int.'!B84/'Open Int.'!K84</f>
        <v>0.9669585987261147</v>
      </c>
      <c r="F78" s="228">
        <f>'Open Int.'!E84/'Open Int.'!K84</f>
        <v>0.032245222929936306</v>
      </c>
      <c r="G78" s="244">
        <f>'Open Int.'!H84/'Open Int.'!K84</f>
        <v>0.0007961783439490446</v>
      </c>
      <c r="H78" s="247">
        <v>37719420</v>
      </c>
      <c r="I78" s="231">
        <v>7541250</v>
      </c>
      <c r="J78" s="354">
        <v>7541250</v>
      </c>
      <c r="K78" s="117" t="str">
        <f t="shared" si="3"/>
        <v>Gross Exposure is less then 30%</v>
      </c>
      <c r="M78"/>
      <c r="N78"/>
    </row>
    <row r="79" spans="1:14" s="7" customFormat="1" ht="15">
      <c r="A79" s="201" t="s">
        <v>43</v>
      </c>
      <c r="B79" s="235">
        <f>'Open Int.'!K85</f>
        <v>571500</v>
      </c>
      <c r="C79" s="237">
        <f>'Open Int.'!R85</f>
        <v>128.4246225</v>
      </c>
      <c r="D79" s="161">
        <f t="shared" si="2"/>
        <v>0.1807757128541496</v>
      </c>
      <c r="E79" s="243">
        <f>'Open Int.'!B85/'Open Int.'!K85</f>
        <v>1</v>
      </c>
      <c r="F79" s="228">
        <f>'Open Int.'!E85/'Open Int.'!K85</f>
        <v>0</v>
      </c>
      <c r="G79" s="244">
        <f>'Open Int.'!H85/'Open Int.'!K85</f>
        <v>0</v>
      </c>
      <c r="H79" s="247">
        <v>3161376</v>
      </c>
      <c r="I79" s="231">
        <v>632250</v>
      </c>
      <c r="J79" s="354">
        <v>316050</v>
      </c>
      <c r="K79" s="117" t="str">
        <f t="shared" si="3"/>
        <v>Gross Exposure is less then 30%</v>
      </c>
      <c r="M79"/>
      <c r="N79"/>
    </row>
    <row r="80" spans="1:14" s="7" customFormat="1" ht="15">
      <c r="A80" s="201" t="s">
        <v>200</v>
      </c>
      <c r="B80" s="235">
        <f>'Open Int.'!K86</f>
        <v>6856500</v>
      </c>
      <c r="C80" s="237">
        <f>'Open Int.'!R86</f>
        <v>637.9630425</v>
      </c>
      <c r="D80" s="161">
        <f t="shared" si="2"/>
        <v>0.051885306902895695</v>
      </c>
      <c r="E80" s="243">
        <f>'Open Int.'!B86/'Open Int.'!K86</f>
        <v>0.987493619193466</v>
      </c>
      <c r="F80" s="228">
        <f>'Open Int.'!E86/'Open Int.'!K86</f>
        <v>0.011230219499744768</v>
      </c>
      <c r="G80" s="244">
        <f>'Open Int.'!H86/'Open Int.'!K86</f>
        <v>0.001276161306789178</v>
      </c>
      <c r="H80" s="247">
        <v>132147238</v>
      </c>
      <c r="I80" s="231">
        <v>3464650</v>
      </c>
      <c r="J80" s="354">
        <v>1732150</v>
      </c>
      <c r="K80" s="117" t="str">
        <f t="shared" si="3"/>
        <v>Gross Exposure is less then 30%</v>
      </c>
      <c r="M80"/>
      <c r="N80"/>
    </row>
    <row r="81" spans="1:14" s="7" customFormat="1" ht="15">
      <c r="A81" s="201" t="s">
        <v>141</v>
      </c>
      <c r="B81" s="235">
        <f>'Open Int.'!K87</f>
        <v>45504000</v>
      </c>
      <c r="C81" s="237">
        <f>'Open Int.'!R87</f>
        <v>445.02912</v>
      </c>
      <c r="D81" s="161">
        <f t="shared" si="2"/>
        <v>0.6641444337832281</v>
      </c>
      <c r="E81" s="243">
        <f>'Open Int.'!B87/'Open Int.'!K87</f>
        <v>0.940084388185654</v>
      </c>
      <c r="F81" s="228">
        <f>'Open Int.'!E87/'Open Int.'!K87</f>
        <v>0.0515295358649789</v>
      </c>
      <c r="G81" s="244">
        <f>'Open Int.'!H87/'Open Int.'!K87</f>
        <v>0.008386075949367088</v>
      </c>
      <c r="H81" s="247">
        <v>68515217</v>
      </c>
      <c r="I81" s="231">
        <v>13701600</v>
      </c>
      <c r="J81" s="354">
        <v>6849600</v>
      </c>
      <c r="K81" s="117" t="str">
        <f t="shared" si="3"/>
        <v>Gross exposure is Substantial as Open interest has crossed 60%</v>
      </c>
      <c r="M81"/>
      <c r="N81"/>
    </row>
    <row r="82" spans="1:14" s="7" customFormat="1" ht="15">
      <c r="A82" s="201" t="s">
        <v>398</v>
      </c>
      <c r="B82" s="235">
        <f>'Open Int.'!K88</f>
        <v>36128700</v>
      </c>
      <c r="C82" s="237">
        <f>'Open Int.'!R88</f>
        <v>451.60875</v>
      </c>
      <c r="D82" s="161">
        <f t="shared" si="2"/>
        <v>0.1620244846955013</v>
      </c>
      <c r="E82" s="243">
        <f>'Open Int.'!B88/'Open Int.'!K88</f>
        <v>0.9103206038412675</v>
      </c>
      <c r="F82" s="228">
        <f>'Open Int.'!E88/'Open Int.'!K88</f>
        <v>0.08250504446603393</v>
      </c>
      <c r="G82" s="244">
        <f>'Open Int.'!H88/'Open Int.'!K88</f>
        <v>0.007174351692698602</v>
      </c>
      <c r="H82" s="247">
        <v>222982965</v>
      </c>
      <c r="I82" s="231">
        <v>26268300</v>
      </c>
      <c r="J82" s="354">
        <v>13132800</v>
      </c>
      <c r="K82" s="117" t="str">
        <f t="shared" si="3"/>
        <v>Gross Exposure is less then 30%</v>
      </c>
      <c r="M82"/>
      <c r="N82"/>
    </row>
    <row r="83" spans="1:14" s="7" customFormat="1" ht="15">
      <c r="A83" s="201" t="s">
        <v>184</v>
      </c>
      <c r="B83" s="235">
        <f>'Open Int.'!K89</f>
        <v>13844350</v>
      </c>
      <c r="C83" s="237">
        <f>'Open Int.'!R89</f>
        <v>159.55613375</v>
      </c>
      <c r="D83" s="161">
        <f t="shared" si="2"/>
        <v>0.06147972776768462</v>
      </c>
      <c r="E83" s="243">
        <f>'Open Int.'!B89/'Open Int.'!K89</f>
        <v>0.9399105050074579</v>
      </c>
      <c r="F83" s="228">
        <f>'Open Int.'!E89/'Open Int.'!K89</f>
        <v>0.055827828681014276</v>
      </c>
      <c r="G83" s="244">
        <f>'Open Int.'!H89/'Open Int.'!K89</f>
        <v>0.004261666311527808</v>
      </c>
      <c r="H83" s="247">
        <v>225185610</v>
      </c>
      <c r="I83" s="231">
        <v>31231650</v>
      </c>
      <c r="J83" s="354">
        <v>15614350</v>
      </c>
      <c r="K83" s="117" t="str">
        <f t="shared" si="3"/>
        <v>Gross Exposure is less then 30%</v>
      </c>
      <c r="M83"/>
      <c r="N83"/>
    </row>
    <row r="84" spans="1:14" s="7" customFormat="1" ht="15">
      <c r="A84" s="201" t="s">
        <v>175</v>
      </c>
      <c r="B84" s="235">
        <f>'Open Int.'!K90</f>
        <v>91058625</v>
      </c>
      <c r="C84" s="237">
        <f>'Open Int.'!R90</f>
        <v>429.79671</v>
      </c>
      <c r="D84" s="161">
        <f t="shared" si="2"/>
        <v>0.7128705260396919</v>
      </c>
      <c r="E84" s="243">
        <f>'Open Int.'!B90/'Open Int.'!K90</f>
        <v>0.9116146328807403</v>
      </c>
      <c r="F84" s="228">
        <f>'Open Int.'!E90/'Open Int.'!K90</f>
        <v>0.07472109314191819</v>
      </c>
      <c r="G84" s="244">
        <f>'Open Int.'!H90/'Open Int.'!K90</f>
        <v>0.01366427397734152</v>
      </c>
      <c r="H84" s="247">
        <v>127735152</v>
      </c>
      <c r="I84" s="231">
        <v>25546500</v>
      </c>
      <c r="J84" s="354">
        <v>12773250</v>
      </c>
      <c r="K84" s="117" t="str">
        <f t="shared" si="3"/>
        <v>Gross exposure is Substantial as Open interest has crossed 60%</v>
      </c>
      <c r="M84"/>
      <c r="N84"/>
    </row>
    <row r="85" spans="1:14" s="7" customFormat="1" ht="15">
      <c r="A85" s="201" t="s">
        <v>142</v>
      </c>
      <c r="B85" s="235">
        <f>'Open Int.'!K91</f>
        <v>10272500</v>
      </c>
      <c r="C85" s="237">
        <f>'Open Int.'!R91</f>
        <v>152.957525</v>
      </c>
      <c r="D85" s="161">
        <f t="shared" si="2"/>
        <v>0.12322881742213279</v>
      </c>
      <c r="E85" s="243">
        <f>'Open Int.'!B91/'Open Int.'!K91</f>
        <v>0.9875638841567291</v>
      </c>
      <c r="F85" s="228">
        <f>'Open Int.'!E91/'Open Int.'!K91</f>
        <v>0.012436115843270869</v>
      </c>
      <c r="G85" s="244">
        <f>'Open Int.'!H91/'Open Int.'!K91</f>
        <v>0</v>
      </c>
      <c r="H85" s="247">
        <v>83361183</v>
      </c>
      <c r="I85" s="231">
        <v>16670500</v>
      </c>
      <c r="J85" s="354">
        <v>8335250</v>
      </c>
      <c r="K85" s="117" t="str">
        <f t="shared" si="3"/>
        <v>Gross Exposure is less then 30%</v>
      </c>
      <c r="M85"/>
      <c r="N85"/>
    </row>
    <row r="86" spans="1:14" s="7" customFormat="1" ht="15">
      <c r="A86" s="201" t="s">
        <v>176</v>
      </c>
      <c r="B86" s="235">
        <f>'Open Int.'!K92</f>
        <v>9881750</v>
      </c>
      <c r="C86" s="237">
        <f>'Open Int.'!R92</f>
        <v>179.10671875</v>
      </c>
      <c r="D86" s="161">
        <f t="shared" si="2"/>
        <v>0.31900190230921643</v>
      </c>
      <c r="E86" s="243">
        <f>'Open Int.'!B92/'Open Int.'!K92</f>
        <v>0.9809244314013206</v>
      </c>
      <c r="F86" s="228">
        <f>'Open Int.'!E92/'Open Int.'!K92</f>
        <v>0.01804842259721203</v>
      </c>
      <c r="G86" s="244">
        <f>'Open Int.'!H92/'Open Int.'!K92</f>
        <v>0.0010271460014673515</v>
      </c>
      <c r="H86" s="247">
        <v>30977088</v>
      </c>
      <c r="I86" s="231">
        <v>6194400</v>
      </c>
      <c r="J86" s="354">
        <v>3097200</v>
      </c>
      <c r="K86" s="117" t="str">
        <f t="shared" si="3"/>
        <v>Some sign of build up Gross exposure crosses 30%</v>
      </c>
      <c r="M86"/>
      <c r="N86"/>
    </row>
    <row r="87" spans="1:14" s="7" customFormat="1" ht="15">
      <c r="A87" s="201" t="s">
        <v>423</v>
      </c>
      <c r="B87" s="235">
        <f>'Open Int.'!K93</f>
        <v>1110500</v>
      </c>
      <c r="C87" s="237">
        <f>'Open Int.'!R93</f>
        <v>70.8443475</v>
      </c>
      <c r="D87" s="161">
        <f t="shared" si="2"/>
        <v>0.16486781846991677</v>
      </c>
      <c r="E87" s="243">
        <f>'Open Int.'!B93/'Open Int.'!K93</f>
        <v>0.9995497523638001</v>
      </c>
      <c r="F87" s="228">
        <f>'Open Int.'!E93/'Open Int.'!K93</f>
        <v>0.00045024763619990995</v>
      </c>
      <c r="G87" s="244">
        <f>'Open Int.'!H93/'Open Int.'!K93</f>
        <v>0</v>
      </c>
      <c r="H87" s="247">
        <v>6735699</v>
      </c>
      <c r="I87" s="231">
        <v>1347000</v>
      </c>
      <c r="J87" s="354">
        <v>1158500</v>
      </c>
      <c r="K87" s="117" t="str">
        <f t="shared" si="3"/>
        <v>Gross Exposure is less then 30%</v>
      </c>
      <c r="M87"/>
      <c r="N87"/>
    </row>
    <row r="88" spans="1:14" s="7" customFormat="1" ht="15">
      <c r="A88" s="201" t="s">
        <v>397</v>
      </c>
      <c r="B88" s="235">
        <f>'Open Int.'!K94</f>
        <v>1480600</v>
      </c>
      <c r="C88" s="237">
        <f>'Open Int.'!R94</f>
        <v>19.018306999999997</v>
      </c>
      <c r="D88" s="161">
        <f t="shared" si="2"/>
        <v>0.08613147178592205</v>
      </c>
      <c r="E88" s="243">
        <f>'Open Int.'!B94/'Open Int.'!K94</f>
        <v>1</v>
      </c>
      <c r="F88" s="228">
        <f>'Open Int.'!E94/'Open Int.'!K94</f>
        <v>0</v>
      </c>
      <c r="G88" s="244">
        <f>'Open Int.'!H94/'Open Int.'!K94</f>
        <v>0</v>
      </c>
      <c r="H88" s="247">
        <v>17190000</v>
      </c>
      <c r="I88" s="231">
        <v>3436400</v>
      </c>
      <c r="J88" s="354">
        <v>3436400</v>
      </c>
      <c r="K88" s="117" t="str">
        <f t="shared" si="3"/>
        <v>Gross Exposure is less then 30%</v>
      </c>
      <c r="M88"/>
      <c r="N88"/>
    </row>
    <row r="89" spans="1:14" s="7" customFormat="1" ht="15">
      <c r="A89" s="201" t="s">
        <v>167</v>
      </c>
      <c r="B89" s="235">
        <f>'Open Int.'!K95</f>
        <v>11750200</v>
      </c>
      <c r="C89" s="237">
        <f>'Open Int.'!R95</f>
        <v>53.933418</v>
      </c>
      <c r="D89" s="161">
        <f t="shared" si="2"/>
        <v>0.2947606496464312</v>
      </c>
      <c r="E89" s="243">
        <f>'Open Int.'!B95/'Open Int.'!K95</f>
        <v>0.9695281782437746</v>
      </c>
      <c r="F89" s="228">
        <f>'Open Int.'!E95/'Open Int.'!K95</f>
        <v>0.03014416775884666</v>
      </c>
      <c r="G89" s="244">
        <f>'Open Int.'!H95/'Open Int.'!K95</f>
        <v>0.000327653997378768</v>
      </c>
      <c r="H89" s="247">
        <v>39863530</v>
      </c>
      <c r="I89" s="231">
        <v>7969500</v>
      </c>
      <c r="J89" s="354">
        <v>7969500</v>
      </c>
      <c r="K89" s="117" t="str">
        <f t="shared" si="3"/>
        <v>Gross Exposure is less then 30%</v>
      </c>
      <c r="M89"/>
      <c r="N89"/>
    </row>
    <row r="90" spans="1:14" s="7" customFormat="1" ht="15">
      <c r="A90" s="201" t="s">
        <v>201</v>
      </c>
      <c r="B90" s="235">
        <f>'Open Int.'!K96</f>
        <v>7297500</v>
      </c>
      <c r="C90" s="237">
        <f>'Open Int.'!R96</f>
        <v>1414.6568625</v>
      </c>
      <c r="D90" s="161">
        <f t="shared" si="2"/>
        <v>0.09926679957104773</v>
      </c>
      <c r="E90" s="243">
        <f>'Open Int.'!B96/'Open Int.'!K96</f>
        <v>0.9157245632065776</v>
      </c>
      <c r="F90" s="228">
        <f>'Open Int.'!E96/'Open Int.'!K96</f>
        <v>0.07202466598150051</v>
      </c>
      <c r="G90" s="244">
        <f>'Open Int.'!H96/'Open Int.'!K96</f>
        <v>0.01225077081192189</v>
      </c>
      <c r="H90" s="247">
        <v>73514005</v>
      </c>
      <c r="I90" s="231">
        <v>1462800</v>
      </c>
      <c r="J90" s="354">
        <v>731400</v>
      </c>
      <c r="K90" s="117" t="str">
        <f t="shared" si="3"/>
        <v>Gross Exposure is less then 30%</v>
      </c>
      <c r="M90"/>
      <c r="N90"/>
    </row>
    <row r="91" spans="1:14" s="7" customFormat="1" ht="15">
      <c r="A91" s="201" t="s">
        <v>143</v>
      </c>
      <c r="B91" s="235">
        <f>'Open Int.'!K97</f>
        <v>2038450</v>
      </c>
      <c r="C91" s="237">
        <f>'Open Int.'!R97</f>
        <v>23.39121375</v>
      </c>
      <c r="D91" s="161">
        <f t="shared" si="2"/>
        <v>0.04825875946969697</v>
      </c>
      <c r="E91" s="243">
        <f>'Open Int.'!B97/'Open Int.'!K97</f>
        <v>1</v>
      </c>
      <c r="F91" s="228">
        <f>'Open Int.'!E97/'Open Int.'!K97</f>
        <v>0</v>
      </c>
      <c r="G91" s="244">
        <f>'Open Int.'!H97/'Open Int.'!K97</f>
        <v>0</v>
      </c>
      <c r="H91" s="247">
        <v>42240000</v>
      </c>
      <c r="I91" s="231">
        <v>8445850</v>
      </c>
      <c r="J91" s="354">
        <v>4268650</v>
      </c>
      <c r="K91" s="117" t="str">
        <f t="shared" si="3"/>
        <v>Gross Exposure is less then 30%</v>
      </c>
      <c r="M91"/>
      <c r="N91"/>
    </row>
    <row r="92" spans="1:14" s="7" customFormat="1" ht="15">
      <c r="A92" s="201" t="s">
        <v>90</v>
      </c>
      <c r="B92" s="235">
        <f>'Open Int.'!K98</f>
        <v>1777800</v>
      </c>
      <c r="C92" s="237">
        <f>'Open Int.'!R98</f>
        <v>82.827702</v>
      </c>
      <c r="D92" s="161">
        <f t="shared" si="2"/>
        <v>0.04234180929280533</v>
      </c>
      <c r="E92" s="243">
        <f>'Open Int.'!B98/'Open Int.'!K98</f>
        <v>0.9989875126560918</v>
      </c>
      <c r="F92" s="228">
        <f>'Open Int.'!E98/'Open Int.'!K98</f>
        <v>0.0010124873439082012</v>
      </c>
      <c r="G92" s="244">
        <f>'Open Int.'!H98/'Open Int.'!K98</f>
        <v>0</v>
      </c>
      <c r="H92" s="247">
        <v>41986869</v>
      </c>
      <c r="I92" s="231">
        <v>6801600</v>
      </c>
      <c r="J92" s="354">
        <v>3400800</v>
      </c>
      <c r="K92" s="117" t="str">
        <f t="shared" si="3"/>
        <v>Gross Exposure is less then 30%</v>
      </c>
      <c r="M92"/>
      <c r="N92"/>
    </row>
    <row r="93" spans="1:14" s="7" customFormat="1" ht="15">
      <c r="A93" s="201" t="s">
        <v>35</v>
      </c>
      <c r="B93" s="235">
        <f>'Open Int.'!K99</f>
        <v>1457500</v>
      </c>
      <c r="C93" s="237">
        <f>'Open Int.'!R99</f>
        <v>50.968775</v>
      </c>
      <c r="D93" s="161">
        <f t="shared" si="2"/>
        <v>0.046116141294921</v>
      </c>
      <c r="E93" s="243">
        <f>'Open Int.'!B99/'Open Int.'!K99</f>
        <v>0.9984905660377359</v>
      </c>
      <c r="F93" s="228">
        <f>'Open Int.'!E99/'Open Int.'!K99</f>
        <v>0.0015094339622641509</v>
      </c>
      <c r="G93" s="244">
        <f>'Open Int.'!H99/'Open Int.'!K99</f>
        <v>0</v>
      </c>
      <c r="H93" s="247">
        <v>31604986</v>
      </c>
      <c r="I93" s="231">
        <v>6320600</v>
      </c>
      <c r="J93" s="354">
        <v>3160300</v>
      </c>
      <c r="K93" s="117" t="str">
        <f t="shared" si="3"/>
        <v>Gross Exposure is less then 30%</v>
      </c>
      <c r="M93"/>
      <c r="N93"/>
    </row>
    <row r="94" spans="1:14" s="7" customFormat="1" ht="15">
      <c r="A94" s="201" t="s">
        <v>6</v>
      </c>
      <c r="B94" s="235">
        <f>'Open Int.'!K100</f>
        <v>12170250</v>
      </c>
      <c r="C94" s="237">
        <f>'Open Int.'!R100</f>
        <v>196.00187625000004</v>
      </c>
      <c r="D94" s="161">
        <f t="shared" si="2"/>
        <v>0.01641695832642085</v>
      </c>
      <c r="E94" s="243">
        <f>'Open Int.'!B100/'Open Int.'!K100</f>
        <v>0.9476797929376964</v>
      </c>
      <c r="F94" s="228">
        <f>'Open Int.'!E100/'Open Int.'!K100</f>
        <v>0.044185616564984286</v>
      </c>
      <c r="G94" s="244">
        <f>'Open Int.'!H100/'Open Int.'!K100</f>
        <v>0.008134590497319282</v>
      </c>
      <c r="H94" s="247">
        <v>741321855</v>
      </c>
      <c r="I94" s="231">
        <v>18742500</v>
      </c>
      <c r="J94" s="354">
        <v>9371250</v>
      </c>
      <c r="K94" s="117" t="str">
        <f t="shared" si="3"/>
        <v>Gross Exposure is less then 30%</v>
      </c>
      <c r="M94"/>
      <c r="N94"/>
    </row>
    <row r="95" spans="1:14" s="7" customFormat="1" ht="15">
      <c r="A95" s="201" t="s">
        <v>177</v>
      </c>
      <c r="B95" s="235">
        <f>'Open Int.'!K101</f>
        <v>4694500</v>
      </c>
      <c r="C95" s="237">
        <f>'Open Int.'!R101</f>
        <v>166.795585</v>
      </c>
      <c r="D95" s="161">
        <f t="shared" si="2"/>
        <v>0.20112139583775318</v>
      </c>
      <c r="E95" s="243">
        <f>'Open Int.'!B101/'Open Int.'!K101</f>
        <v>0.9892427308552562</v>
      </c>
      <c r="F95" s="228">
        <f>'Open Int.'!E101/'Open Int.'!K101</f>
        <v>0.010118223452976888</v>
      </c>
      <c r="G95" s="244">
        <f>'Open Int.'!H101/'Open Int.'!K101</f>
        <v>0.0006390456917669613</v>
      </c>
      <c r="H95" s="247">
        <v>23341624</v>
      </c>
      <c r="I95" s="231">
        <v>4668000</v>
      </c>
      <c r="J95" s="354">
        <v>2334000</v>
      </c>
      <c r="K95" s="117" t="str">
        <f t="shared" si="3"/>
        <v>Gross Exposure is less then 30%</v>
      </c>
      <c r="M95"/>
      <c r="N95"/>
    </row>
    <row r="96" spans="1:14" s="7" customFormat="1" ht="15">
      <c r="A96" s="201" t="s">
        <v>168</v>
      </c>
      <c r="B96" s="235">
        <f>'Open Int.'!K102</f>
        <v>169200</v>
      </c>
      <c r="C96" s="237">
        <f>'Open Int.'!R102</f>
        <v>11.003075999999998</v>
      </c>
      <c r="D96" s="161">
        <f t="shared" si="2"/>
        <v>0.03726472512750284</v>
      </c>
      <c r="E96" s="243">
        <f>'Open Int.'!B102/'Open Int.'!K102</f>
        <v>1</v>
      </c>
      <c r="F96" s="228">
        <f>'Open Int.'!E102/'Open Int.'!K102</f>
        <v>0</v>
      </c>
      <c r="G96" s="244">
        <f>'Open Int.'!H102/'Open Int.'!K102</f>
        <v>0</v>
      </c>
      <c r="H96" s="247">
        <v>4540487</v>
      </c>
      <c r="I96" s="231">
        <v>907800</v>
      </c>
      <c r="J96" s="354">
        <v>680400</v>
      </c>
      <c r="K96" s="117" t="str">
        <f t="shared" si="3"/>
        <v>Gross Exposure is less then 30%</v>
      </c>
      <c r="M96"/>
      <c r="N96"/>
    </row>
    <row r="97" spans="1:14" s="7" customFormat="1" ht="15">
      <c r="A97" s="201" t="s">
        <v>132</v>
      </c>
      <c r="B97" s="235">
        <f>'Open Int.'!K103</f>
        <v>1738000</v>
      </c>
      <c r="C97" s="237">
        <f>'Open Int.'!R103</f>
        <v>136.22444</v>
      </c>
      <c r="D97" s="161">
        <f t="shared" si="2"/>
        <v>0.5032939984072975</v>
      </c>
      <c r="E97" s="243">
        <f>'Open Int.'!B103/'Open Int.'!K103</f>
        <v>0.9979286536248562</v>
      </c>
      <c r="F97" s="228">
        <f>'Open Int.'!E103/'Open Int.'!K103</f>
        <v>0.0018411967779056386</v>
      </c>
      <c r="G97" s="244">
        <f>'Open Int.'!H103/'Open Int.'!K103</f>
        <v>0.00023014959723820482</v>
      </c>
      <c r="H97" s="247">
        <v>3453250</v>
      </c>
      <c r="I97" s="231">
        <v>690400</v>
      </c>
      <c r="J97" s="354">
        <v>690400</v>
      </c>
      <c r="K97" s="117" t="str">
        <f t="shared" si="3"/>
        <v>Gross exposure is building up andcrpsses 40% mark</v>
      </c>
      <c r="M97"/>
      <c r="N97"/>
    </row>
    <row r="98" spans="1:14" s="7" customFormat="1" ht="15">
      <c r="A98" s="201" t="s">
        <v>144</v>
      </c>
      <c r="B98" s="235">
        <f>'Open Int.'!K104</f>
        <v>218375</v>
      </c>
      <c r="C98" s="237">
        <f>'Open Int.'!R104</f>
        <v>72.24063375</v>
      </c>
      <c r="D98" s="161">
        <f t="shared" si="2"/>
        <v>0.08658050708522931</v>
      </c>
      <c r="E98" s="243">
        <f>'Open Int.'!B104/'Open Int.'!K104</f>
        <v>1</v>
      </c>
      <c r="F98" s="228">
        <f>'Open Int.'!E104/'Open Int.'!K104</f>
        <v>0</v>
      </c>
      <c r="G98" s="244">
        <f>'Open Int.'!H104/'Open Int.'!K104</f>
        <v>0</v>
      </c>
      <c r="H98" s="247">
        <v>2522219</v>
      </c>
      <c r="I98" s="231">
        <v>504375</v>
      </c>
      <c r="J98" s="354">
        <v>252125</v>
      </c>
      <c r="K98" s="117" t="str">
        <f t="shared" si="3"/>
        <v>Gross Exposure is less then 30%</v>
      </c>
      <c r="M98"/>
      <c r="N98"/>
    </row>
    <row r="99" spans="1:14" s="7" customFormat="1" ht="15">
      <c r="A99" s="201" t="s">
        <v>291</v>
      </c>
      <c r="B99" s="235">
        <f>'Open Int.'!K105</f>
        <v>1251000</v>
      </c>
      <c r="C99" s="237">
        <f>'Open Int.'!R105</f>
        <v>87.238485</v>
      </c>
      <c r="D99" s="161">
        <f t="shared" si="2"/>
        <v>0.054528343558378475</v>
      </c>
      <c r="E99" s="243">
        <f>'Open Int.'!B105/'Open Int.'!K105</f>
        <v>0.9997601918465228</v>
      </c>
      <c r="F99" s="228">
        <f>'Open Int.'!E105/'Open Int.'!K105</f>
        <v>0.00023980815347721823</v>
      </c>
      <c r="G99" s="244">
        <f>'Open Int.'!H105/'Open Int.'!K105</f>
        <v>0</v>
      </c>
      <c r="H99" s="247">
        <v>22942197</v>
      </c>
      <c r="I99" s="231">
        <v>4588200</v>
      </c>
      <c r="J99" s="354">
        <v>2294100</v>
      </c>
      <c r="K99" s="117" t="str">
        <f t="shared" si="3"/>
        <v>Gross Exposure is less then 30%</v>
      </c>
      <c r="M99"/>
      <c r="N99"/>
    </row>
    <row r="100" spans="1:14" s="7" customFormat="1" ht="15">
      <c r="A100" s="201" t="s">
        <v>133</v>
      </c>
      <c r="B100" s="235">
        <f>'Open Int.'!K106</f>
        <v>27343750</v>
      </c>
      <c r="C100" s="237">
        <f>'Open Int.'!R106</f>
        <v>98.84765625</v>
      </c>
      <c r="D100" s="161">
        <f t="shared" si="2"/>
        <v>0.7595486111111112</v>
      </c>
      <c r="E100" s="243">
        <f>'Open Int.'!B106/'Open Int.'!K106</f>
        <v>0.8790857142857142</v>
      </c>
      <c r="F100" s="228">
        <f>'Open Int.'!E106/'Open Int.'!K106</f>
        <v>0.11222857142857143</v>
      </c>
      <c r="G100" s="244">
        <f>'Open Int.'!H106/'Open Int.'!K106</f>
        <v>0.008685714285714286</v>
      </c>
      <c r="H100" s="247">
        <v>36000000</v>
      </c>
      <c r="I100" s="231">
        <v>7200000</v>
      </c>
      <c r="J100" s="354">
        <v>7200000</v>
      </c>
      <c r="K100" s="117" t="str">
        <f t="shared" si="3"/>
        <v>Gross exposure is Substantial as Open interest has crossed 60%</v>
      </c>
      <c r="M100"/>
      <c r="N100"/>
    </row>
    <row r="101" spans="1:14" s="7" customFormat="1" ht="15">
      <c r="A101" s="201" t="s">
        <v>169</v>
      </c>
      <c r="B101" s="235">
        <f>'Open Int.'!K107</f>
        <v>10378000</v>
      </c>
      <c r="C101" s="237">
        <f>'Open Int.'!R107</f>
        <v>161.06656</v>
      </c>
      <c r="D101" s="161">
        <f t="shared" si="2"/>
        <v>0.8529368544004408</v>
      </c>
      <c r="E101" s="243">
        <f>'Open Int.'!B107/'Open Int.'!K107</f>
        <v>0.9984582771246868</v>
      </c>
      <c r="F101" s="228">
        <f>'Open Int.'!E107/'Open Int.'!K107</f>
        <v>0.0015417228753131624</v>
      </c>
      <c r="G101" s="244">
        <f>'Open Int.'!H107/'Open Int.'!K107</f>
        <v>0</v>
      </c>
      <c r="H101" s="247">
        <v>12167372</v>
      </c>
      <c r="I101" s="231">
        <v>2432000</v>
      </c>
      <c r="J101" s="354">
        <v>2432000</v>
      </c>
      <c r="K101" s="117" t="str">
        <f t="shared" si="3"/>
        <v>Gross exposure has crossed 80%,Margin double</v>
      </c>
      <c r="M101"/>
      <c r="N101"/>
    </row>
    <row r="102" spans="1:14" s="7" customFormat="1" ht="15">
      <c r="A102" s="201" t="s">
        <v>292</v>
      </c>
      <c r="B102" s="235">
        <f>'Open Int.'!K108</f>
        <v>2729100</v>
      </c>
      <c r="C102" s="237">
        <f>'Open Int.'!R108</f>
        <v>166.065735</v>
      </c>
      <c r="D102" s="161">
        <f t="shared" si="2"/>
        <v>0.15563182065392966</v>
      </c>
      <c r="E102" s="243">
        <f>'Open Int.'!B108/'Open Int.'!K108</f>
        <v>0.9995969367190649</v>
      </c>
      <c r="F102" s="228">
        <f>'Open Int.'!E108/'Open Int.'!K108</f>
        <v>0.00040306328093510683</v>
      </c>
      <c r="G102" s="244">
        <f>'Open Int.'!H108/'Open Int.'!K108</f>
        <v>0</v>
      </c>
      <c r="H102" s="247">
        <v>17535617</v>
      </c>
      <c r="I102" s="231">
        <v>3506800</v>
      </c>
      <c r="J102" s="354">
        <v>1753400</v>
      </c>
      <c r="K102" s="117" t="str">
        <f t="shared" si="3"/>
        <v>Gross Exposure is less then 30%</v>
      </c>
      <c r="M102"/>
      <c r="N102"/>
    </row>
    <row r="103" spans="1:14" s="7" customFormat="1" ht="15">
      <c r="A103" s="201" t="s">
        <v>424</v>
      </c>
      <c r="B103" s="235">
        <f>'Open Int.'!K109</f>
        <v>532500</v>
      </c>
      <c r="C103" s="237">
        <f>'Open Int.'!R109</f>
        <v>22.4422125</v>
      </c>
      <c r="D103" s="161">
        <f t="shared" si="2"/>
        <v>0.09277443112286854</v>
      </c>
      <c r="E103" s="243">
        <f>'Open Int.'!B109/'Open Int.'!K109</f>
        <v>1</v>
      </c>
      <c r="F103" s="228">
        <f>'Open Int.'!E109/'Open Int.'!K109</f>
        <v>0</v>
      </c>
      <c r="G103" s="244">
        <f>'Open Int.'!H109/'Open Int.'!K109</f>
        <v>0</v>
      </c>
      <c r="H103" s="247">
        <v>5739728</v>
      </c>
      <c r="I103" s="231">
        <v>1147500</v>
      </c>
      <c r="J103" s="354">
        <v>1147500</v>
      </c>
      <c r="K103" s="117" t="str">
        <f t="shared" si="3"/>
        <v>Gross Exposure is less then 30%</v>
      </c>
      <c r="M103"/>
      <c r="N103"/>
    </row>
    <row r="104" spans="1:14" s="7" customFormat="1" ht="15">
      <c r="A104" s="201" t="s">
        <v>293</v>
      </c>
      <c r="B104" s="235">
        <f>'Open Int.'!K110</f>
        <v>1498750</v>
      </c>
      <c r="C104" s="237">
        <f>'Open Int.'!R110</f>
        <v>87.2422375</v>
      </c>
      <c r="D104" s="161">
        <f t="shared" si="2"/>
        <v>0.053093414510728645</v>
      </c>
      <c r="E104" s="243">
        <f>'Open Int.'!B110/'Open Int.'!K110</f>
        <v>0.9988990825688073</v>
      </c>
      <c r="F104" s="228">
        <f>'Open Int.'!E110/'Open Int.'!K110</f>
        <v>0.0011009174311926607</v>
      </c>
      <c r="G104" s="244">
        <f>'Open Int.'!H110/'Open Int.'!K110</f>
        <v>0</v>
      </c>
      <c r="H104" s="247">
        <v>28228548</v>
      </c>
      <c r="I104" s="231">
        <v>5519250</v>
      </c>
      <c r="J104" s="354">
        <v>2759350</v>
      </c>
      <c r="K104" s="117" t="str">
        <f t="shared" si="3"/>
        <v>Gross Exposure is less then 30%</v>
      </c>
      <c r="M104"/>
      <c r="N104"/>
    </row>
    <row r="105" spans="1:14" s="7" customFormat="1" ht="15">
      <c r="A105" s="201" t="s">
        <v>178</v>
      </c>
      <c r="B105" s="235">
        <f>'Open Int.'!K111</f>
        <v>2340000</v>
      </c>
      <c r="C105" s="237">
        <f>'Open Int.'!R111</f>
        <v>40.2948</v>
      </c>
      <c r="D105" s="161">
        <f t="shared" si="2"/>
        <v>0.0964204564816365</v>
      </c>
      <c r="E105" s="243">
        <f>'Open Int.'!B111/'Open Int.'!K111</f>
        <v>0.9935897435897436</v>
      </c>
      <c r="F105" s="228">
        <f>'Open Int.'!E111/'Open Int.'!K111</f>
        <v>0.00641025641025641</v>
      </c>
      <c r="G105" s="244">
        <f>'Open Int.'!H111/'Open Int.'!K111</f>
        <v>0</v>
      </c>
      <c r="H105" s="247">
        <v>24268709</v>
      </c>
      <c r="I105" s="231">
        <v>4852500</v>
      </c>
      <c r="J105" s="354">
        <v>2975000</v>
      </c>
      <c r="K105" s="117" t="str">
        <f t="shared" si="3"/>
        <v>Gross Exposure is less then 30%</v>
      </c>
      <c r="M105"/>
      <c r="N105"/>
    </row>
    <row r="106" spans="1:14" s="7" customFormat="1" ht="15">
      <c r="A106" s="201" t="s">
        <v>145</v>
      </c>
      <c r="B106" s="235">
        <f>'Open Int.'!K112</f>
        <v>1592900</v>
      </c>
      <c r="C106" s="237">
        <f>'Open Int.'!R112</f>
        <v>27.5492055</v>
      </c>
      <c r="D106" s="161">
        <f t="shared" si="2"/>
        <v>0.15834669705629623</v>
      </c>
      <c r="E106" s="243">
        <f>'Open Int.'!B112/'Open Int.'!K112</f>
        <v>0.9754535752401281</v>
      </c>
      <c r="F106" s="228">
        <f>'Open Int.'!E112/'Open Int.'!K112</f>
        <v>0.02454642475987193</v>
      </c>
      <c r="G106" s="244">
        <f>'Open Int.'!H112/'Open Int.'!K112</f>
        <v>0</v>
      </c>
      <c r="H106" s="247">
        <v>10059572</v>
      </c>
      <c r="I106" s="231">
        <v>2011100</v>
      </c>
      <c r="J106" s="354">
        <v>2011100</v>
      </c>
      <c r="K106" s="117" t="str">
        <f t="shared" si="3"/>
        <v>Gross Exposure is less then 30%</v>
      </c>
      <c r="M106"/>
      <c r="N106"/>
    </row>
    <row r="107" spans="1:14" s="7" customFormat="1" ht="15">
      <c r="A107" s="201" t="s">
        <v>272</v>
      </c>
      <c r="B107" s="235">
        <f>'Open Int.'!K113</f>
        <v>3936350</v>
      </c>
      <c r="C107" s="237">
        <f>'Open Int.'!R113</f>
        <v>70.48034675</v>
      </c>
      <c r="D107" s="161">
        <f t="shared" si="2"/>
        <v>0.35404896252460516</v>
      </c>
      <c r="E107" s="243">
        <f>'Open Int.'!B113/'Open Int.'!K113</f>
        <v>0.9743036061325847</v>
      </c>
      <c r="F107" s="228">
        <f>'Open Int.'!E113/'Open Int.'!K113</f>
        <v>0.022673288706542862</v>
      </c>
      <c r="G107" s="244">
        <f>'Open Int.'!H113/'Open Int.'!K113</f>
        <v>0.0030231051608723817</v>
      </c>
      <c r="H107" s="247">
        <v>11118095</v>
      </c>
      <c r="I107" s="231">
        <v>2223600</v>
      </c>
      <c r="J107" s="354">
        <v>2223600</v>
      </c>
      <c r="K107" s="117" t="str">
        <f t="shared" si="3"/>
        <v>Some sign of build up Gross exposure crosses 30%</v>
      </c>
      <c r="M107"/>
      <c r="N107"/>
    </row>
    <row r="108" spans="1:14" s="7" customFormat="1" ht="15">
      <c r="A108" s="201" t="s">
        <v>210</v>
      </c>
      <c r="B108" s="235">
        <f>'Open Int.'!K114</f>
        <v>1996800</v>
      </c>
      <c r="C108" s="237">
        <f>'Open Int.'!R114</f>
        <v>399.350016</v>
      </c>
      <c r="D108" s="161">
        <f t="shared" si="2"/>
        <v>0.036123841603394914</v>
      </c>
      <c r="E108" s="243">
        <f>'Open Int.'!B114/'Open Int.'!K114</f>
        <v>0.9914863782051282</v>
      </c>
      <c r="F108" s="228">
        <f>'Open Int.'!E114/'Open Int.'!K114</f>
        <v>0.004607371794871795</v>
      </c>
      <c r="G108" s="244">
        <f>'Open Int.'!H114/'Open Int.'!K114</f>
        <v>0.00390625</v>
      </c>
      <c r="H108" s="247">
        <v>55276513</v>
      </c>
      <c r="I108" s="231">
        <v>1766200</v>
      </c>
      <c r="J108" s="354">
        <v>883000</v>
      </c>
      <c r="K108" s="117" t="str">
        <f t="shared" si="3"/>
        <v>Gross Exposure is less then 30%</v>
      </c>
      <c r="M108"/>
      <c r="N108"/>
    </row>
    <row r="109" spans="1:14" s="7" customFormat="1" ht="15">
      <c r="A109" s="201" t="s">
        <v>294</v>
      </c>
      <c r="B109" s="235">
        <f>'Open Int.'!K115</f>
        <v>4706100</v>
      </c>
      <c r="C109" s="237">
        <f>'Open Int.'!R115</f>
        <v>339.8510115</v>
      </c>
      <c r="D109" s="161">
        <f t="shared" si="2"/>
        <v>0.6144438767842941</v>
      </c>
      <c r="E109" s="243">
        <f>'Open Int.'!B115/'Open Int.'!K115</f>
        <v>0.9982894541127473</v>
      </c>
      <c r="F109" s="228">
        <f>'Open Int.'!E115/'Open Int.'!K115</f>
        <v>0.0017105458872527146</v>
      </c>
      <c r="G109" s="244">
        <f>'Open Int.'!H115/'Open Int.'!K115</f>
        <v>0</v>
      </c>
      <c r="H109" s="247">
        <v>7659121</v>
      </c>
      <c r="I109" s="231">
        <v>1531600</v>
      </c>
      <c r="J109" s="354">
        <v>765800</v>
      </c>
      <c r="K109" s="117" t="str">
        <f t="shared" si="3"/>
        <v>Gross exposure is Substantial as Open interest has crossed 60%</v>
      </c>
      <c r="M109"/>
      <c r="N109"/>
    </row>
    <row r="110" spans="1:14" s="7" customFormat="1" ht="15">
      <c r="A110" s="201" t="s">
        <v>7</v>
      </c>
      <c r="B110" s="235">
        <f>'Open Int.'!K116</f>
        <v>2388360</v>
      </c>
      <c r="C110" s="237">
        <f>'Open Int.'!R116</f>
        <v>181.8974976</v>
      </c>
      <c r="D110" s="161">
        <f t="shared" si="2"/>
        <v>0.0694281575137443</v>
      </c>
      <c r="E110" s="243">
        <f>'Open Int.'!B116/'Open Int.'!K116</f>
        <v>0.9865447419986937</v>
      </c>
      <c r="F110" s="228">
        <f>'Open Int.'!E116/'Open Int.'!K116</f>
        <v>0.012410189418680601</v>
      </c>
      <c r="G110" s="244">
        <f>'Open Int.'!H116/'Open Int.'!K116</f>
        <v>0.001045068582625735</v>
      </c>
      <c r="H110" s="247">
        <v>34400452</v>
      </c>
      <c r="I110" s="231">
        <v>3857256</v>
      </c>
      <c r="J110" s="354">
        <v>1928472</v>
      </c>
      <c r="K110" s="117" t="str">
        <f t="shared" si="3"/>
        <v>Gross Exposure is less then 30%</v>
      </c>
      <c r="M110"/>
      <c r="N110"/>
    </row>
    <row r="111" spans="1:14" s="7" customFormat="1" ht="15">
      <c r="A111" s="201" t="s">
        <v>170</v>
      </c>
      <c r="B111" s="235">
        <f>'Open Int.'!K117</f>
        <v>1666800</v>
      </c>
      <c r="C111" s="237">
        <f>'Open Int.'!R117</f>
        <v>101.68313399999998</v>
      </c>
      <c r="D111" s="161">
        <f t="shared" si="2"/>
        <v>0.2040877797850246</v>
      </c>
      <c r="E111" s="243">
        <f>'Open Int.'!B117/'Open Int.'!K117</f>
        <v>0.9974802015838733</v>
      </c>
      <c r="F111" s="228">
        <f>'Open Int.'!E117/'Open Int.'!K117</f>
        <v>0.0025197984161267097</v>
      </c>
      <c r="G111" s="244">
        <f>'Open Int.'!H117/'Open Int.'!K117</f>
        <v>0</v>
      </c>
      <c r="H111" s="247">
        <v>8167074</v>
      </c>
      <c r="I111" s="231">
        <v>1633200</v>
      </c>
      <c r="J111" s="354">
        <v>883200</v>
      </c>
      <c r="K111" s="117" t="str">
        <f t="shared" si="3"/>
        <v>Gross Exposure is less then 30%</v>
      </c>
      <c r="M111"/>
      <c r="N111"/>
    </row>
    <row r="112" spans="1:14" s="7" customFormat="1" ht="15">
      <c r="A112" s="201" t="s">
        <v>223</v>
      </c>
      <c r="B112" s="235">
        <f>'Open Int.'!K118</f>
        <v>1930000</v>
      </c>
      <c r="C112" s="237">
        <f>'Open Int.'!R118</f>
        <v>156.57125</v>
      </c>
      <c r="D112" s="161">
        <f t="shared" si="2"/>
        <v>0.09404368246213962</v>
      </c>
      <c r="E112" s="243">
        <f>'Open Int.'!B118/'Open Int.'!K118</f>
        <v>0.9964766839378238</v>
      </c>
      <c r="F112" s="228">
        <f>'Open Int.'!E118/'Open Int.'!K118</f>
        <v>0.003316062176165803</v>
      </c>
      <c r="G112" s="244">
        <f>'Open Int.'!H118/'Open Int.'!K118</f>
        <v>0.0002072538860103627</v>
      </c>
      <c r="H112" s="247">
        <v>20522378</v>
      </c>
      <c r="I112" s="231">
        <v>3721600</v>
      </c>
      <c r="J112" s="354">
        <v>1860800</v>
      </c>
      <c r="K112" s="117" t="str">
        <f t="shared" si="3"/>
        <v>Gross Exposure is less then 30%</v>
      </c>
      <c r="M112"/>
      <c r="N112"/>
    </row>
    <row r="113" spans="1:14" s="7" customFormat="1" ht="15">
      <c r="A113" s="201" t="s">
        <v>207</v>
      </c>
      <c r="B113" s="235">
        <f>'Open Int.'!K119</f>
        <v>1391250</v>
      </c>
      <c r="C113" s="237">
        <f>'Open Int.'!R119</f>
        <v>33.31348125</v>
      </c>
      <c r="D113" s="161">
        <f t="shared" si="2"/>
        <v>0.19107618916686936</v>
      </c>
      <c r="E113" s="243">
        <f>'Open Int.'!B119/'Open Int.'!K119</f>
        <v>0.9973045822102425</v>
      </c>
      <c r="F113" s="228">
        <f>'Open Int.'!E119/'Open Int.'!K119</f>
        <v>0.0026954177897574125</v>
      </c>
      <c r="G113" s="244">
        <f>'Open Int.'!H119/'Open Int.'!K119</f>
        <v>0</v>
      </c>
      <c r="H113" s="247">
        <v>7281127</v>
      </c>
      <c r="I113" s="231">
        <v>1455000</v>
      </c>
      <c r="J113" s="354">
        <v>1455000</v>
      </c>
      <c r="K113" s="117" t="str">
        <f t="shared" si="3"/>
        <v>Gross Exposure is less then 30%</v>
      </c>
      <c r="M113"/>
      <c r="N113"/>
    </row>
    <row r="114" spans="1:14" s="7" customFormat="1" ht="15">
      <c r="A114" s="201" t="s">
        <v>295</v>
      </c>
      <c r="B114" s="235">
        <f>'Open Int.'!K120</f>
        <v>1055000</v>
      </c>
      <c r="C114" s="237">
        <f>'Open Int.'!R120</f>
        <v>128.0981</v>
      </c>
      <c r="D114" s="161">
        <f t="shared" si="2"/>
        <v>0.09147787757103777</v>
      </c>
      <c r="E114" s="243">
        <f>'Open Int.'!B120/'Open Int.'!K120</f>
        <v>0.9988151658767772</v>
      </c>
      <c r="F114" s="228">
        <f>'Open Int.'!E120/'Open Int.'!K120</f>
        <v>0.001184834123222749</v>
      </c>
      <c r="G114" s="244">
        <f>'Open Int.'!H120/'Open Int.'!K120</f>
        <v>0</v>
      </c>
      <c r="H114" s="247">
        <v>11532843</v>
      </c>
      <c r="I114" s="231">
        <v>2306500</v>
      </c>
      <c r="J114" s="354">
        <v>1153250</v>
      </c>
      <c r="K114" s="117" t="str">
        <f t="shared" si="3"/>
        <v>Gross Exposure is less then 30%</v>
      </c>
      <c r="M114"/>
      <c r="N114"/>
    </row>
    <row r="115" spans="1:14" s="7" customFormat="1" ht="15">
      <c r="A115" s="201" t="s">
        <v>425</v>
      </c>
      <c r="B115" s="235">
        <f>'Open Int.'!K121</f>
        <v>1049400</v>
      </c>
      <c r="C115" s="237">
        <f>'Open Int.'!R121</f>
        <v>46.556631</v>
      </c>
      <c r="D115" s="161">
        <f t="shared" si="2"/>
        <v>0.056225232688559466</v>
      </c>
      <c r="E115" s="243">
        <f>'Open Int.'!B121/'Open Int.'!K121</f>
        <v>0.9973794549266247</v>
      </c>
      <c r="F115" s="228">
        <f>'Open Int.'!E121/'Open Int.'!K121</f>
        <v>0.002620545073375262</v>
      </c>
      <c r="G115" s="244">
        <f>'Open Int.'!H121/'Open Int.'!K121</f>
        <v>0</v>
      </c>
      <c r="H115" s="247">
        <v>18664218</v>
      </c>
      <c r="I115" s="231">
        <v>3732300</v>
      </c>
      <c r="J115" s="354">
        <v>1866150</v>
      </c>
      <c r="K115" s="117" t="str">
        <f t="shared" si="3"/>
        <v>Gross Exposure is less then 30%</v>
      </c>
      <c r="M115"/>
      <c r="N115"/>
    </row>
    <row r="116" spans="1:14" s="7" customFormat="1" ht="15">
      <c r="A116" s="201" t="s">
        <v>277</v>
      </c>
      <c r="B116" s="235">
        <f>'Open Int.'!K122</f>
        <v>3826400</v>
      </c>
      <c r="C116" s="237">
        <f>'Open Int.'!R122</f>
        <v>119.0967</v>
      </c>
      <c r="D116" s="161">
        <f t="shared" si="2"/>
        <v>0.23599489574075594</v>
      </c>
      <c r="E116" s="243">
        <f>'Open Int.'!B122/'Open Int.'!K122</f>
        <v>1</v>
      </c>
      <c r="F116" s="228">
        <f>'Open Int.'!E122/'Open Int.'!K122</f>
        <v>0</v>
      </c>
      <c r="G116" s="244">
        <f>'Open Int.'!H122/'Open Int.'!K122</f>
        <v>0</v>
      </c>
      <c r="H116" s="247">
        <v>16213910</v>
      </c>
      <c r="I116" s="231">
        <v>3242400</v>
      </c>
      <c r="J116" s="354">
        <v>1620800</v>
      </c>
      <c r="K116" s="117" t="str">
        <f t="shared" si="3"/>
        <v>Gross Exposure is less then 30%</v>
      </c>
      <c r="M116"/>
      <c r="N116"/>
    </row>
    <row r="117" spans="1:14" s="8" customFormat="1" ht="15">
      <c r="A117" s="201" t="s">
        <v>146</v>
      </c>
      <c r="B117" s="235">
        <f>'Open Int.'!K123</f>
        <v>11605600</v>
      </c>
      <c r="C117" s="237">
        <f>'Open Int.'!R123</f>
        <v>48.221267999999995</v>
      </c>
      <c r="D117" s="161">
        <f t="shared" si="2"/>
        <v>0.2895685220433214</v>
      </c>
      <c r="E117" s="243">
        <f>'Open Int.'!B123/'Open Int.'!K123</f>
        <v>0.9838957055214724</v>
      </c>
      <c r="F117" s="228">
        <f>'Open Int.'!E123/'Open Int.'!K123</f>
        <v>0.016104294478527608</v>
      </c>
      <c r="G117" s="244">
        <f>'Open Int.'!H123/'Open Int.'!K123</f>
        <v>0</v>
      </c>
      <c r="H117" s="247">
        <v>40078942</v>
      </c>
      <c r="I117" s="231">
        <v>8010000</v>
      </c>
      <c r="J117" s="354">
        <v>8010000</v>
      </c>
      <c r="K117" s="117" t="str">
        <f t="shared" si="3"/>
        <v>Gross Exposure is less then 30%</v>
      </c>
      <c r="M117"/>
      <c r="N117"/>
    </row>
    <row r="118" spans="1:14" s="7" customFormat="1" ht="15">
      <c r="A118" s="201" t="s">
        <v>8</v>
      </c>
      <c r="B118" s="235">
        <f>'Open Int.'!K124</f>
        <v>23443200</v>
      </c>
      <c r="C118" s="237">
        <f>'Open Int.'!R124</f>
        <v>383.17910399999994</v>
      </c>
      <c r="D118" s="161">
        <f t="shared" si="2"/>
        <v>0.4934316250791877</v>
      </c>
      <c r="E118" s="243">
        <f>'Open Int.'!B124/'Open Int.'!K124</f>
        <v>0.9331149331149331</v>
      </c>
      <c r="F118" s="228">
        <f>'Open Int.'!E124/'Open Int.'!K124</f>
        <v>0.05862680862680863</v>
      </c>
      <c r="G118" s="244">
        <f>'Open Int.'!H124/'Open Int.'!K124</f>
        <v>0.008258258258258258</v>
      </c>
      <c r="H118" s="247">
        <v>47510534</v>
      </c>
      <c r="I118" s="231">
        <v>9500800</v>
      </c>
      <c r="J118" s="354">
        <v>4750400</v>
      </c>
      <c r="K118" s="117" t="str">
        <f t="shared" si="3"/>
        <v>Gross exposure is building up andcrpsses 40% mark</v>
      </c>
      <c r="M118"/>
      <c r="N118"/>
    </row>
    <row r="119" spans="1:14" s="7" customFormat="1" ht="15">
      <c r="A119" s="201" t="s">
        <v>296</v>
      </c>
      <c r="B119" s="235">
        <f>'Open Int.'!K125</f>
        <v>2770000</v>
      </c>
      <c r="C119" s="237">
        <f>'Open Int.'!R125</f>
        <v>47.4778</v>
      </c>
      <c r="D119" s="161">
        <f t="shared" si="2"/>
        <v>0.09081489913825185</v>
      </c>
      <c r="E119" s="243">
        <f>'Open Int.'!B125/'Open Int.'!K125</f>
        <v>0.983754512635379</v>
      </c>
      <c r="F119" s="228">
        <f>'Open Int.'!E125/'Open Int.'!K125</f>
        <v>0.016245487364620937</v>
      </c>
      <c r="G119" s="244">
        <f>'Open Int.'!H125/'Open Int.'!K125</f>
        <v>0</v>
      </c>
      <c r="H119" s="247">
        <v>30501603</v>
      </c>
      <c r="I119" s="231">
        <v>6100000</v>
      </c>
      <c r="J119" s="354">
        <v>3050000</v>
      </c>
      <c r="K119" s="117" t="str">
        <f t="shared" si="3"/>
        <v>Gross Exposure is less then 30%</v>
      </c>
      <c r="M119"/>
      <c r="N119"/>
    </row>
    <row r="120" spans="1:14" s="7" customFormat="1" ht="15">
      <c r="A120" s="201" t="s">
        <v>179</v>
      </c>
      <c r="B120" s="235">
        <f>'Open Int.'!K126</f>
        <v>38444000</v>
      </c>
      <c r="C120" s="237">
        <f>'Open Int.'!R126</f>
        <v>85.73012</v>
      </c>
      <c r="D120" s="161">
        <f t="shared" si="2"/>
        <v>0.6933598297643265</v>
      </c>
      <c r="E120" s="243">
        <f>'Open Int.'!B126/'Open Int.'!K126</f>
        <v>0.9479242534595775</v>
      </c>
      <c r="F120" s="228">
        <f>'Open Int.'!E126/'Open Int.'!K126</f>
        <v>0.045520757465404224</v>
      </c>
      <c r="G120" s="244">
        <f>'Open Int.'!H126/'Open Int.'!K126</f>
        <v>0.0065549890750182084</v>
      </c>
      <c r="H120" s="247">
        <v>55445958</v>
      </c>
      <c r="I120" s="231">
        <v>11088000</v>
      </c>
      <c r="J120" s="354">
        <v>11088000</v>
      </c>
      <c r="K120" s="117" t="str">
        <f t="shared" si="3"/>
        <v>Gross exposure is Substantial as Open interest has crossed 60%</v>
      </c>
      <c r="M120"/>
      <c r="N120"/>
    </row>
    <row r="121" spans="1:14" s="7" customFormat="1" ht="15">
      <c r="A121" s="201" t="s">
        <v>202</v>
      </c>
      <c r="B121" s="235">
        <f>'Open Int.'!K127</f>
        <v>2379350</v>
      </c>
      <c r="C121" s="237">
        <f>'Open Int.'!R127</f>
        <v>60.54256075</v>
      </c>
      <c r="D121" s="161">
        <f t="shared" si="2"/>
        <v>0.14366322227547668</v>
      </c>
      <c r="E121" s="243">
        <f>'Open Int.'!B127/'Open Int.'!K127</f>
        <v>0.9826002899951668</v>
      </c>
      <c r="F121" s="228">
        <f>'Open Int.'!E127/'Open Int.'!K127</f>
        <v>0.014983083615273078</v>
      </c>
      <c r="G121" s="244">
        <f>'Open Int.'!H127/'Open Int.'!K127</f>
        <v>0.002416626389560174</v>
      </c>
      <c r="H121" s="247">
        <v>16561998</v>
      </c>
      <c r="I121" s="231">
        <v>3312000</v>
      </c>
      <c r="J121" s="354">
        <v>2033200</v>
      </c>
      <c r="K121" s="117" t="str">
        <f t="shared" si="3"/>
        <v>Gross Exposure is less then 30%</v>
      </c>
      <c r="M121"/>
      <c r="N121"/>
    </row>
    <row r="122" spans="1:14" s="7" customFormat="1" ht="15">
      <c r="A122" s="201" t="s">
        <v>171</v>
      </c>
      <c r="B122" s="235">
        <f>'Open Int.'!K128</f>
        <v>4285600</v>
      </c>
      <c r="C122" s="237">
        <f>'Open Int.'!R128</f>
        <v>166.92412</v>
      </c>
      <c r="D122" s="161">
        <f t="shared" si="2"/>
        <v>0.735084126618481</v>
      </c>
      <c r="E122" s="243">
        <f>'Open Int.'!B128/'Open Int.'!K128</f>
        <v>0.9976899383983573</v>
      </c>
      <c r="F122" s="228">
        <f>'Open Int.'!E128/'Open Int.'!K128</f>
        <v>0.0023100616016427105</v>
      </c>
      <c r="G122" s="244">
        <f>'Open Int.'!H128/'Open Int.'!K128</f>
        <v>0</v>
      </c>
      <c r="H122" s="247">
        <v>5830081</v>
      </c>
      <c r="I122" s="231">
        <v>1166000</v>
      </c>
      <c r="J122" s="354">
        <v>1166000</v>
      </c>
      <c r="K122" s="117" t="str">
        <f t="shared" si="3"/>
        <v>Gross exposure is Substantial as Open interest has crossed 60%</v>
      </c>
      <c r="M122"/>
      <c r="N122"/>
    </row>
    <row r="123" spans="1:14" s="7" customFormat="1" ht="15">
      <c r="A123" s="201" t="s">
        <v>147</v>
      </c>
      <c r="B123" s="235">
        <f>'Open Int.'!K129</f>
        <v>4991400</v>
      </c>
      <c r="C123" s="237">
        <f>'Open Int.'!R129</f>
        <v>32.768541</v>
      </c>
      <c r="D123" s="161">
        <f t="shared" si="2"/>
        <v>0.23093429518172068</v>
      </c>
      <c r="E123" s="243">
        <f>'Open Int.'!B129/'Open Int.'!K129</f>
        <v>0.9952718676122931</v>
      </c>
      <c r="F123" s="228">
        <f>'Open Int.'!E129/'Open Int.'!K129</f>
        <v>0.004728132387706856</v>
      </c>
      <c r="G123" s="244">
        <f>'Open Int.'!H129/'Open Int.'!K129</f>
        <v>0</v>
      </c>
      <c r="H123" s="247">
        <v>21613940</v>
      </c>
      <c r="I123" s="231">
        <v>4318800</v>
      </c>
      <c r="J123" s="354">
        <v>4318800</v>
      </c>
      <c r="K123" s="117" t="str">
        <f t="shared" si="3"/>
        <v>Gross Exposure is less then 30%</v>
      </c>
      <c r="M123"/>
      <c r="N123"/>
    </row>
    <row r="124" spans="1:14" s="7" customFormat="1" ht="15">
      <c r="A124" s="201" t="s">
        <v>148</v>
      </c>
      <c r="B124" s="235">
        <f>'Open Int.'!K130</f>
        <v>1168310</v>
      </c>
      <c r="C124" s="237">
        <f>'Open Int.'!R130</f>
        <v>30.4344755</v>
      </c>
      <c r="D124" s="161">
        <f t="shared" si="2"/>
        <v>0.055999306329688865</v>
      </c>
      <c r="E124" s="243">
        <f>'Open Int.'!B130/'Open Int.'!K130</f>
        <v>1</v>
      </c>
      <c r="F124" s="228">
        <f>'Open Int.'!E130/'Open Int.'!K130</f>
        <v>0</v>
      </c>
      <c r="G124" s="244">
        <f>'Open Int.'!H130/'Open Int.'!K130</f>
        <v>0</v>
      </c>
      <c r="H124" s="247">
        <v>20862937</v>
      </c>
      <c r="I124" s="231">
        <v>4171640</v>
      </c>
      <c r="J124" s="354">
        <v>2085820</v>
      </c>
      <c r="K124" s="117" t="str">
        <f t="shared" si="3"/>
        <v>Gross Exposure is less then 30%</v>
      </c>
      <c r="M124"/>
      <c r="N124"/>
    </row>
    <row r="125" spans="1:14" s="7" customFormat="1" ht="15">
      <c r="A125" s="201" t="s">
        <v>122</v>
      </c>
      <c r="B125" s="235">
        <f>'Open Int.'!K131</f>
        <v>8890375</v>
      </c>
      <c r="C125" s="237">
        <f>'Open Int.'!R131</f>
        <v>140.82354</v>
      </c>
      <c r="D125" s="161">
        <f t="shared" si="2"/>
        <v>0.051340188027672866</v>
      </c>
      <c r="E125" s="243">
        <f>'Open Int.'!B131/'Open Int.'!K131</f>
        <v>0.8870407603728752</v>
      </c>
      <c r="F125" s="228">
        <f>'Open Int.'!E131/'Open Int.'!K131</f>
        <v>0.10436848839334674</v>
      </c>
      <c r="G125" s="244">
        <f>'Open Int.'!H131/'Open Int.'!K131</f>
        <v>0.008590751233778103</v>
      </c>
      <c r="H125" s="247">
        <v>173166000</v>
      </c>
      <c r="I125" s="231">
        <v>18772000</v>
      </c>
      <c r="J125" s="354">
        <v>9386000</v>
      </c>
      <c r="K125" s="117" t="str">
        <f t="shared" si="3"/>
        <v>Gross Exposure is less then 30%</v>
      </c>
      <c r="M125"/>
      <c r="N125"/>
    </row>
    <row r="126" spans="1:14" s="7" customFormat="1" ht="15">
      <c r="A126" s="201" t="s">
        <v>36</v>
      </c>
      <c r="B126" s="235">
        <f>'Open Int.'!K132</f>
        <v>6232950</v>
      </c>
      <c r="C126" s="237">
        <f>'Open Int.'!R132</f>
        <v>568.03989825</v>
      </c>
      <c r="D126" s="161">
        <f t="shared" si="2"/>
        <v>0.05634235258426763</v>
      </c>
      <c r="E126" s="243">
        <f>'Open Int.'!B132/'Open Int.'!K132</f>
        <v>0.9951628041296657</v>
      </c>
      <c r="F126" s="228">
        <f>'Open Int.'!E132/'Open Int.'!K132</f>
        <v>0.004548408057179987</v>
      </c>
      <c r="G126" s="244">
        <f>'Open Int.'!H132/'Open Int.'!K132</f>
        <v>0.0002887878131542849</v>
      </c>
      <c r="H126" s="247">
        <v>110626371</v>
      </c>
      <c r="I126" s="231">
        <v>3282750</v>
      </c>
      <c r="J126" s="354">
        <v>1641375</v>
      </c>
      <c r="K126" s="117" t="str">
        <f t="shared" si="3"/>
        <v>Gross Exposure is less then 30%</v>
      </c>
      <c r="M126"/>
      <c r="N126"/>
    </row>
    <row r="127" spans="1:14" s="7" customFormat="1" ht="15">
      <c r="A127" s="201" t="s">
        <v>172</v>
      </c>
      <c r="B127" s="235">
        <f>'Open Int.'!K133</f>
        <v>7406700</v>
      </c>
      <c r="C127" s="237">
        <f>'Open Int.'!R133</f>
        <v>192.09276450000002</v>
      </c>
      <c r="D127" s="161">
        <f t="shared" si="2"/>
        <v>0.7285238321138483</v>
      </c>
      <c r="E127" s="243">
        <f>'Open Int.'!B133/'Open Int.'!K133</f>
        <v>0.996455911539552</v>
      </c>
      <c r="F127" s="228">
        <f>'Open Int.'!E133/'Open Int.'!K133</f>
        <v>0.0035440884604479726</v>
      </c>
      <c r="G127" s="244">
        <f>'Open Int.'!H133/'Open Int.'!K133</f>
        <v>0</v>
      </c>
      <c r="H127" s="247">
        <v>10166723</v>
      </c>
      <c r="I127" s="231">
        <v>2032800</v>
      </c>
      <c r="J127" s="354">
        <v>1934100</v>
      </c>
      <c r="K127" s="117" t="str">
        <f t="shared" si="3"/>
        <v>Gross exposure is Substantial as Open interest has crossed 60%</v>
      </c>
      <c r="M127"/>
      <c r="N127"/>
    </row>
    <row r="128" spans="1:14" s="7" customFormat="1" ht="15">
      <c r="A128" s="201" t="s">
        <v>80</v>
      </c>
      <c r="B128" s="235">
        <f>'Open Int.'!K134</f>
        <v>1814400</v>
      </c>
      <c r="C128" s="237">
        <f>'Open Int.'!R134</f>
        <v>42.992208</v>
      </c>
      <c r="D128" s="161">
        <f t="shared" si="2"/>
        <v>0.07403315007299675</v>
      </c>
      <c r="E128" s="243">
        <f>'Open Int.'!B134/'Open Int.'!K134</f>
        <v>0.9993386243386243</v>
      </c>
      <c r="F128" s="228">
        <f>'Open Int.'!E134/'Open Int.'!K134</f>
        <v>0.0006613756613756613</v>
      </c>
      <c r="G128" s="244">
        <f>'Open Int.'!H134/'Open Int.'!K134</f>
        <v>0</v>
      </c>
      <c r="H128" s="247">
        <v>24507940</v>
      </c>
      <c r="I128" s="231">
        <v>4900800</v>
      </c>
      <c r="J128" s="354">
        <v>2534400</v>
      </c>
      <c r="K128" s="117" t="str">
        <f t="shared" si="3"/>
        <v>Gross Exposure is less then 30%</v>
      </c>
      <c r="M128"/>
      <c r="N128"/>
    </row>
    <row r="129" spans="1:14" s="7" customFormat="1" ht="15">
      <c r="A129" s="201" t="s">
        <v>426</v>
      </c>
      <c r="B129" s="235">
        <f>'Open Int.'!K135</f>
        <v>434500</v>
      </c>
      <c r="C129" s="237">
        <f>'Open Int.'!R135</f>
        <v>19.90879</v>
      </c>
      <c r="D129" s="161">
        <f t="shared" si="2"/>
        <v>0.026750170705490964</v>
      </c>
      <c r="E129" s="243">
        <f>'Open Int.'!B135/'Open Int.'!K135</f>
        <v>1</v>
      </c>
      <c r="F129" s="228">
        <f>'Open Int.'!E135/'Open Int.'!K135</f>
        <v>0</v>
      </c>
      <c r="G129" s="244">
        <f>'Open Int.'!H135/'Open Int.'!K135</f>
        <v>0</v>
      </c>
      <c r="H129" s="247">
        <v>16242887</v>
      </c>
      <c r="I129" s="231">
        <v>3248500</v>
      </c>
      <c r="J129" s="354">
        <v>1624000</v>
      </c>
      <c r="K129" s="117" t="str">
        <f t="shared" si="3"/>
        <v>Gross Exposure is less then 30%</v>
      </c>
      <c r="M129"/>
      <c r="N129"/>
    </row>
    <row r="130" spans="1:14" s="7" customFormat="1" ht="15">
      <c r="A130" s="201" t="s">
        <v>274</v>
      </c>
      <c r="B130" s="235">
        <f>'Open Int.'!K136</f>
        <v>5934600</v>
      </c>
      <c r="C130" s="237">
        <f>'Open Int.'!R136</f>
        <v>193.67567100000002</v>
      </c>
      <c r="D130" s="161">
        <f t="shared" si="2"/>
        <v>0.8168574401664932</v>
      </c>
      <c r="E130" s="243">
        <f>'Open Int.'!B136/'Open Int.'!K136</f>
        <v>0.996343477235197</v>
      </c>
      <c r="F130" s="228">
        <f>'Open Int.'!E136/'Open Int.'!K136</f>
        <v>0.0036565227648030197</v>
      </c>
      <c r="G130" s="244">
        <f>'Open Int.'!H136/'Open Int.'!K136</f>
        <v>0</v>
      </c>
      <c r="H130" s="247">
        <v>7265160</v>
      </c>
      <c r="I130" s="231">
        <v>1452500</v>
      </c>
      <c r="J130" s="354">
        <v>1452500</v>
      </c>
      <c r="K130" s="117" t="str">
        <f t="shared" si="3"/>
        <v>Gross exposure has crossed 80%,Margin double</v>
      </c>
      <c r="M130"/>
      <c r="N130"/>
    </row>
    <row r="131" spans="1:14" s="7" customFormat="1" ht="15">
      <c r="A131" s="201" t="s">
        <v>427</v>
      </c>
      <c r="B131" s="235">
        <f>'Open Int.'!K137</f>
        <v>599000</v>
      </c>
      <c r="C131" s="237">
        <f>'Open Int.'!R137</f>
        <v>24.945355</v>
      </c>
      <c r="D131" s="161">
        <f t="shared" si="2"/>
        <v>0.108973345556298</v>
      </c>
      <c r="E131" s="243">
        <f>'Open Int.'!B137/'Open Int.'!K137</f>
        <v>1</v>
      </c>
      <c r="F131" s="228">
        <f>'Open Int.'!E137/'Open Int.'!K137</f>
        <v>0</v>
      </c>
      <c r="G131" s="244">
        <f>'Open Int.'!H137/'Open Int.'!K137</f>
        <v>0</v>
      </c>
      <c r="H131" s="247">
        <v>5496757</v>
      </c>
      <c r="I131" s="231">
        <v>1099000</v>
      </c>
      <c r="J131" s="354">
        <v>1099000</v>
      </c>
      <c r="K131" s="117" t="str">
        <f t="shared" si="3"/>
        <v>Gross Exposure is less then 30%</v>
      </c>
      <c r="M131"/>
      <c r="N131"/>
    </row>
    <row r="132" spans="1:14" s="7" customFormat="1" ht="15">
      <c r="A132" s="201" t="s">
        <v>224</v>
      </c>
      <c r="B132" s="235">
        <f>'Open Int.'!K138</f>
        <v>3008850</v>
      </c>
      <c r="C132" s="237">
        <f>'Open Int.'!R138</f>
        <v>166.3593165</v>
      </c>
      <c r="D132" s="161">
        <f aca="true" t="shared" si="4" ref="D132:D188">B132/H132</f>
        <v>0.35767669027601084</v>
      </c>
      <c r="E132" s="243">
        <f>'Open Int.'!B138/'Open Int.'!K138</f>
        <v>0.9997839706200043</v>
      </c>
      <c r="F132" s="228">
        <f>'Open Int.'!E138/'Open Int.'!K138</f>
        <v>0.00021602937999567941</v>
      </c>
      <c r="G132" s="244">
        <f>'Open Int.'!H138/'Open Int.'!K138</f>
        <v>0</v>
      </c>
      <c r="H132" s="247">
        <v>8412206</v>
      </c>
      <c r="I132" s="231">
        <v>1682200</v>
      </c>
      <c r="J132" s="354">
        <v>1053650</v>
      </c>
      <c r="K132" s="117" t="str">
        <f aca="true" t="shared" si="5" ref="K132:K188">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row>
    <row r="133" spans="1:14" s="7" customFormat="1" ht="15">
      <c r="A133" s="201" t="s">
        <v>428</v>
      </c>
      <c r="B133" s="235">
        <f>'Open Int.'!K139</f>
        <v>375650</v>
      </c>
      <c r="C133" s="237">
        <f>'Open Int.'!R139</f>
        <v>18.8538735</v>
      </c>
      <c r="D133" s="161">
        <f t="shared" si="4"/>
        <v>0.12830194350206073</v>
      </c>
      <c r="E133" s="243">
        <f>'Open Int.'!B139/'Open Int.'!K139</f>
        <v>0.9985358711566618</v>
      </c>
      <c r="F133" s="228">
        <f>'Open Int.'!E139/'Open Int.'!K139</f>
        <v>0.0014641288433382138</v>
      </c>
      <c r="G133" s="244">
        <f>'Open Int.'!H139/'Open Int.'!K139</f>
        <v>0</v>
      </c>
      <c r="H133" s="247">
        <v>2927859</v>
      </c>
      <c r="I133" s="231">
        <v>585200</v>
      </c>
      <c r="J133" s="354">
        <v>585200</v>
      </c>
      <c r="K133" s="117" t="str">
        <f t="shared" si="5"/>
        <v>Gross Exposure is less then 30%</v>
      </c>
      <c r="M133"/>
      <c r="N133"/>
    </row>
    <row r="134" spans="1:14" s="7" customFormat="1" ht="15">
      <c r="A134" s="201" t="s">
        <v>429</v>
      </c>
      <c r="B134" s="235">
        <f>'Open Int.'!K140</f>
        <v>27253600</v>
      </c>
      <c r="C134" s="237">
        <f>'Open Int.'!R140</f>
        <v>151.93882</v>
      </c>
      <c r="D134" s="161">
        <f t="shared" si="4"/>
        <v>0.36338129457266194</v>
      </c>
      <c r="E134" s="243">
        <f>'Open Int.'!B140/'Open Int.'!K140</f>
        <v>0.8498546980949305</v>
      </c>
      <c r="F134" s="228">
        <f>'Open Int.'!E140/'Open Int.'!K140</f>
        <v>0.13157894736842105</v>
      </c>
      <c r="G134" s="244">
        <f>'Open Int.'!H140/'Open Int.'!K140</f>
        <v>0.01856635453664837</v>
      </c>
      <c r="H134" s="247">
        <v>75000008</v>
      </c>
      <c r="I134" s="231">
        <v>14999600</v>
      </c>
      <c r="J134" s="354">
        <v>10925200</v>
      </c>
      <c r="K134" s="117" t="str">
        <f t="shared" si="5"/>
        <v>Some sign of build up Gross exposure crosses 30%</v>
      </c>
      <c r="M134"/>
      <c r="N134"/>
    </row>
    <row r="135" spans="1:14" s="7" customFormat="1" ht="15">
      <c r="A135" s="201" t="s">
        <v>393</v>
      </c>
      <c r="B135" s="235">
        <f>'Open Int.'!K141</f>
        <v>8040000</v>
      </c>
      <c r="C135" s="237">
        <f>'Open Int.'!R141</f>
        <v>127.836</v>
      </c>
      <c r="D135" s="161">
        <f t="shared" si="4"/>
        <v>0.3426622126261649</v>
      </c>
      <c r="E135" s="243">
        <f>'Open Int.'!B141/'Open Int.'!K141</f>
        <v>0.955820895522388</v>
      </c>
      <c r="F135" s="228">
        <f>'Open Int.'!E141/'Open Int.'!K141</f>
        <v>0.04417910447761194</v>
      </c>
      <c r="G135" s="244">
        <f>'Open Int.'!H141/'Open Int.'!K141</f>
        <v>0</v>
      </c>
      <c r="H135" s="247">
        <v>23463340</v>
      </c>
      <c r="I135" s="231">
        <v>4692000</v>
      </c>
      <c r="J135" s="354">
        <v>4017600</v>
      </c>
      <c r="K135" s="117" t="str">
        <f t="shared" si="5"/>
        <v>Some sign of build up Gross exposure crosses 30%</v>
      </c>
      <c r="M135"/>
      <c r="N135"/>
    </row>
    <row r="136" spans="1:14" s="7" customFormat="1" ht="15">
      <c r="A136" s="201" t="s">
        <v>81</v>
      </c>
      <c r="B136" s="235">
        <f>'Open Int.'!K142</f>
        <v>4945200</v>
      </c>
      <c r="C136" s="237">
        <f>'Open Int.'!R142</f>
        <v>265.43361</v>
      </c>
      <c r="D136" s="161">
        <f t="shared" si="4"/>
        <v>0.18582426732961976</v>
      </c>
      <c r="E136" s="243">
        <f>'Open Int.'!B142/'Open Int.'!K142</f>
        <v>1</v>
      </c>
      <c r="F136" s="228">
        <f>'Open Int.'!E142/'Open Int.'!K142</f>
        <v>0</v>
      </c>
      <c r="G136" s="244">
        <f>'Open Int.'!H142/'Open Int.'!K142</f>
        <v>0</v>
      </c>
      <c r="H136" s="247">
        <v>26612240</v>
      </c>
      <c r="I136" s="231">
        <v>5322000</v>
      </c>
      <c r="J136" s="354">
        <v>2661000</v>
      </c>
      <c r="K136" s="117" t="str">
        <f t="shared" si="5"/>
        <v>Gross Exposure is less then 30%</v>
      </c>
      <c r="M136"/>
      <c r="N136"/>
    </row>
    <row r="137" spans="1:14" s="7" customFormat="1" ht="15">
      <c r="A137" s="201" t="s">
        <v>225</v>
      </c>
      <c r="B137" s="235">
        <f>'Open Int.'!K143</f>
        <v>6283200</v>
      </c>
      <c r="C137" s="237">
        <f>'Open Int.'!R143</f>
        <v>101.567928</v>
      </c>
      <c r="D137" s="161">
        <f t="shared" si="4"/>
        <v>0.4412976561540311</v>
      </c>
      <c r="E137" s="243">
        <f>'Open Int.'!B143/'Open Int.'!K143</f>
        <v>0.9919786096256684</v>
      </c>
      <c r="F137" s="228">
        <f>'Open Int.'!E143/'Open Int.'!K143</f>
        <v>0.007575757575757576</v>
      </c>
      <c r="G137" s="244">
        <f>'Open Int.'!H143/'Open Int.'!K143</f>
        <v>0.000445632798573975</v>
      </c>
      <c r="H137" s="247">
        <v>14238009</v>
      </c>
      <c r="I137" s="231">
        <v>2847600</v>
      </c>
      <c r="J137" s="354">
        <v>2847600</v>
      </c>
      <c r="K137" s="117" t="str">
        <f t="shared" si="5"/>
        <v>Gross exposure is building up andcrpsses 40% mark</v>
      </c>
      <c r="M137"/>
      <c r="N137"/>
    </row>
    <row r="138" spans="1:14" s="7" customFormat="1" ht="15">
      <c r="A138" s="201" t="s">
        <v>297</v>
      </c>
      <c r="B138" s="235">
        <f>'Open Int.'!K144</f>
        <v>5593500</v>
      </c>
      <c r="C138" s="237">
        <f>'Open Int.'!R144</f>
        <v>275.256135</v>
      </c>
      <c r="D138" s="161">
        <f t="shared" si="4"/>
        <v>0.47706224837173244</v>
      </c>
      <c r="E138" s="243">
        <f>'Open Int.'!B144/'Open Int.'!K144</f>
        <v>0.9903638151425762</v>
      </c>
      <c r="F138" s="228">
        <f>'Open Int.'!E144/'Open Int.'!K144</f>
        <v>0.008652900688298918</v>
      </c>
      <c r="G138" s="244">
        <f>'Open Int.'!H144/'Open Int.'!K144</f>
        <v>0.0009832841691248771</v>
      </c>
      <c r="H138" s="247">
        <v>11724885</v>
      </c>
      <c r="I138" s="231">
        <v>2344100</v>
      </c>
      <c r="J138" s="354">
        <v>1171500</v>
      </c>
      <c r="K138" s="117" t="str">
        <f t="shared" si="5"/>
        <v>Gross exposure is building up andcrpsses 40% mark</v>
      </c>
      <c r="M138"/>
      <c r="N138"/>
    </row>
    <row r="139" spans="1:11" s="7" customFormat="1" ht="15">
      <c r="A139" s="201" t="s">
        <v>226</v>
      </c>
      <c r="B139" s="235">
        <f>'Open Int.'!K145</f>
        <v>8014500</v>
      </c>
      <c r="C139" s="237">
        <f>'Open Int.'!R145</f>
        <v>177.12045</v>
      </c>
      <c r="D139" s="161">
        <f t="shared" si="4"/>
        <v>0.33285379738027093</v>
      </c>
      <c r="E139" s="243">
        <f>'Open Int.'!B145/'Open Int.'!K145</f>
        <v>0.9977540707467715</v>
      </c>
      <c r="F139" s="228">
        <f>'Open Int.'!E145/'Open Int.'!K145</f>
        <v>0.0013101253977166386</v>
      </c>
      <c r="G139" s="244">
        <f>'Open Int.'!H145/'Open Int.'!K145</f>
        <v>0.0009358038555118847</v>
      </c>
      <c r="H139" s="247">
        <v>24078139</v>
      </c>
      <c r="I139" s="231">
        <v>4815000</v>
      </c>
      <c r="J139" s="354">
        <v>2623500</v>
      </c>
      <c r="K139" s="117" t="str">
        <f t="shared" si="5"/>
        <v>Some sign of build up Gross exposure crosses 30%</v>
      </c>
    </row>
    <row r="140" spans="1:11" s="7" customFormat="1" ht="15">
      <c r="A140" s="201" t="s">
        <v>430</v>
      </c>
      <c r="B140" s="235">
        <f>'Open Int.'!K146</f>
        <v>483450</v>
      </c>
      <c r="C140" s="237">
        <f>'Open Int.'!R146</f>
        <v>24.9218475</v>
      </c>
      <c r="D140" s="161">
        <f t="shared" si="4"/>
        <v>0.16977490470902803</v>
      </c>
      <c r="E140" s="243">
        <f>'Open Int.'!B146/'Open Int.'!K146</f>
        <v>1</v>
      </c>
      <c r="F140" s="228">
        <f>'Open Int.'!E146/'Open Int.'!K146</f>
        <v>0</v>
      </c>
      <c r="G140" s="244">
        <f>'Open Int.'!H146/'Open Int.'!K146</f>
        <v>0</v>
      </c>
      <c r="H140" s="247">
        <v>2847594</v>
      </c>
      <c r="I140" s="231">
        <v>569250</v>
      </c>
      <c r="J140" s="354">
        <v>569250</v>
      </c>
      <c r="K140" s="117" t="str">
        <f t="shared" si="5"/>
        <v>Gross Exposure is less then 30%</v>
      </c>
    </row>
    <row r="141" spans="1:14" s="7" customFormat="1" ht="15">
      <c r="A141" s="201" t="s">
        <v>227</v>
      </c>
      <c r="B141" s="235">
        <f>'Open Int.'!K147</f>
        <v>3961600</v>
      </c>
      <c r="C141" s="237">
        <f>'Open Int.'!R147</f>
        <v>154.442976</v>
      </c>
      <c r="D141" s="161">
        <f t="shared" si="4"/>
        <v>0.08821442107604982</v>
      </c>
      <c r="E141" s="243">
        <f>'Open Int.'!B147/'Open Int.'!K147</f>
        <v>0.9670840064620355</v>
      </c>
      <c r="F141" s="228">
        <f>'Open Int.'!E147/'Open Int.'!K147</f>
        <v>0.03251211631663974</v>
      </c>
      <c r="G141" s="244">
        <f>'Open Int.'!H147/'Open Int.'!K147</f>
        <v>0.0004038772213247173</v>
      </c>
      <c r="H141" s="247">
        <v>44908757</v>
      </c>
      <c r="I141" s="231">
        <v>8065600</v>
      </c>
      <c r="J141" s="354">
        <v>4032800</v>
      </c>
      <c r="K141" s="117" t="str">
        <f t="shared" si="5"/>
        <v>Gross Exposure is less then 30%</v>
      </c>
      <c r="M141"/>
      <c r="N141"/>
    </row>
    <row r="142" spans="1:14" s="7" customFormat="1" ht="15">
      <c r="A142" s="201" t="s">
        <v>234</v>
      </c>
      <c r="B142" s="235">
        <f>'Open Int.'!K148</f>
        <v>17077900</v>
      </c>
      <c r="C142" s="237">
        <f>'Open Int.'!R148</f>
        <v>864.5686875</v>
      </c>
      <c r="D142" s="161">
        <f t="shared" si="4"/>
        <v>0.13262228486160016</v>
      </c>
      <c r="E142" s="243">
        <f>'Open Int.'!B148/'Open Int.'!K148</f>
        <v>0.960978808869943</v>
      </c>
      <c r="F142" s="228">
        <f>'Open Int.'!E148/'Open Int.'!K148</f>
        <v>0.03619297454605074</v>
      </c>
      <c r="G142" s="244">
        <f>'Open Int.'!H148/'Open Int.'!K148</f>
        <v>0.0028282165840062302</v>
      </c>
      <c r="H142" s="247">
        <v>128770968</v>
      </c>
      <c r="I142" s="231">
        <v>6287400</v>
      </c>
      <c r="J142" s="354">
        <v>3143700</v>
      </c>
      <c r="K142" s="117" t="str">
        <f t="shared" si="5"/>
        <v>Gross Exposure is less then 30%</v>
      </c>
      <c r="M142"/>
      <c r="N142"/>
    </row>
    <row r="143" spans="1:14" s="7" customFormat="1" ht="15">
      <c r="A143" s="201" t="s">
        <v>98</v>
      </c>
      <c r="B143" s="235">
        <f>'Open Int.'!K149</f>
        <v>4895000</v>
      </c>
      <c r="C143" s="237">
        <f>'Open Int.'!R149</f>
        <v>265.284525</v>
      </c>
      <c r="D143" s="161">
        <f t="shared" si="4"/>
        <v>0.16944882365130334</v>
      </c>
      <c r="E143" s="243">
        <f>'Open Int.'!B149/'Open Int.'!K149</f>
        <v>0.9873033707865169</v>
      </c>
      <c r="F143" s="228">
        <f>'Open Int.'!E149/'Open Int.'!K149</f>
        <v>0.01202247191011236</v>
      </c>
      <c r="G143" s="244">
        <f>'Open Int.'!H149/'Open Int.'!K149</f>
        <v>0.0006741573033707865</v>
      </c>
      <c r="H143" s="247">
        <v>28887778</v>
      </c>
      <c r="I143" s="231">
        <v>5777200</v>
      </c>
      <c r="J143" s="354">
        <v>2888600</v>
      </c>
      <c r="K143" s="117" t="str">
        <f t="shared" si="5"/>
        <v>Gross Exposure is less then 30%</v>
      </c>
      <c r="M143"/>
      <c r="N143"/>
    </row>
    <row r="144" spans="1:14" s="7" customFormat="1" ht="15">
      <c r="A144" s="201" t="s">
        <v>149</v>
      </c>
      <c r="B144" s="235">
        <f>'Open Int.'!K150</f>
        <v>5159550</v>
      </c>
      <c r="C144" s="237">
        <f>'Open Int.'!R150</f>
        <v>501.48246225</v>
      </c>
      <c r="D144" s="161">
        <f t="shared" si="4"/>
        <v>0.22177285899603782</v>
      </c>
      <c r="E144" s="243">
        <f>'Open Int.'!B150/'Open Int.'!K150</f>
        <v>0.9431830295277689</v>
      </c>
      <c r="F144" s="228">
        <f>'Open Int.'!E150/'Open Int.'!K150</f>
        <v>0.0506342607397932</v>
      </c>
      <c r="G144" s="244">
        <f>'Open Int.'!H150/'Open Int.'!K150</f>
        <v>0.006182709732437906</v>
      </c>
      <c r="H144" s="247">
        <v>23265020</v>
      </c>
      <c r="I144" s="231">
        <v>4209150</v>
      </c>
      <c r="J144" s="354">
        <v>2104300</v>
      </c>
      <c r="K144" s="117" t="str">
        <f t="shared" si="5"/>
        <v>Gross Exposure is less then 30%</v>
      </c>
      <c r="M144"/>
      <c r="N144"/>
    </row>
    <row r="145" spans="1:14" s="7" customFormat="1" ht="15">
      <c r="A145" s="201" t="s">
        <v>203</v>
      </c>
      <c r="B145" s="235">
        <f>'Open Int.'!K151</f>
        <v>6138900</v>
      </c>
      <c r="C145" s="237">
        <f>'Open Int.'!R151</f>
        <v>1075.0748625</v>
      </c>
      <c r="D145" s="161">
        <f t="shared" si="4"/>
        <v>0.0484751586073172</v>
      </c>
      <c r="E145" s="243">
        <f>'Open Int.'!B151/'Open Int.'!K151</f>
        <v>0.8901920539510336</v>
      </c>
      <c r="F145" s="228">
        <f>'Open Int.'!E151/'Open Int.'!K151</f>
        <v>0.08534916678883839</v>
      </c>
      <c r="G145" s="244">
        <f>'Open Int.'!H151/'Open Int.'!K151</f>
        <v>0.024458779260128037</v>
      </c>
      <c r="H145" s="247">
        <v>126640122</v>
      </c>
      <c r="I145" s="231">
        <v>1921650</v>
      </c>
      <c r="J145" s="354">
        <v>960750</v>
      </c>
      <c r="K145" s="117" t="str">
        <f t="shared" si="5"/>
        <v>Gross Exposure is less then 30%</v>
      </c>
      <c r="M145"/>
      <c r="N145"/>
    </row>
    <row r="146" spans="1:14" s="7" customFormat="1" ht="15">
      <c r="A146" s="201" t="s">
        <v>298</v>
      </c>
      <c r="B146" s="235">
        <f>'Open Int.'!K152</f>
        <v>1233000</v>
      </c>
      <c r="C146" s="237">
        <f>'Open Int.'!R152</f>
        <v>78.7887</v>
      </c>
      <c r="D146" s="161">
        <f t="shared" si="4"/>
        <v>0.43408782938130336</v>
      </c>
      <c r="E146" s="243">
        <f>'Open Int.'!B152/'Open Int.'!K152</f>
        <v>0.9975669099756691</v>
      </c>
      <c r="F146" s="228">
        <f>'Open Int.'!E152/'Open Int.'!K152</f>
        <v>0.0024330900243309003</v>
      </c>
      <c r="G146" s="244">
        <f>'Open Int.'!H152/'Open Int.'!K152</f>
        <v>0</v>
      </c>
      <c r="H146" s="247">
        <v>2840439</v>
      </c>
      <c r="I146" s="231">
        <v>568000</v>
      </c>
      <c r="J146" s="354">
        <v>568000</v>
      </c>
      <c r="K146" s="117" t="str">
        <f t="shared" si="5"/>
        <v>Gross exposure is building up andcrpsses 40% mark</v>
      </c>
      <c r="M146"/>
      <c r="N146"/>
    </row>
    <row r="147" spans="1:14" s="7" customFormat="1" ht="15">
      <c r="A147" s="201" t="s">
        <v>431</v>
      </c>
      <c r="B147" s="235">
        <f>'Open Int.'!K153</f>
        <v>79293500</v>
      </c>
      <c r="C147" s="237">
        <f>'Open Int.'!R153</f>
        <v>282.28486</v>
      </c>
      <c r="D147" s="161">
        <f t="shared" si="4"/>
        <v>0.551282507111884</v>
      </c>
      <c r="E147" s="243">
        <f>'Open Int.'!B153/'Open Int.'!K153</f>
        <v>0.8504959422903516</v>
      </c>
      <c r="F147" s="228">
        <f>'Open Int.'!E153/'Open Int.'!K153</f>
        <v>0.13192064923354374</v>
      </c>
      <c r="G147" s="244">
        <f>'Open Int.'!H153/'Open Int.'!K153</f>
        <v>0.0175834084761046</v>
      </c>
      <c r="H147" s="247">
        <v>143834602</v>
      </c>
      <c r="I147" s="231">
        <v>28764450</v>
      </c>
      <c r="J147" s="354">
        <v>17760600</v>
      </c>
      <c r="K147" s="117" t="str">
        <f t="shared" si="5"/>
        <v>Gross exposure is building up andcrpsses 40% mark</v>
      </c>
      <c r="M147"/>
      <c r="N147"/>
    </row>
    <row r="148" spans="1:14" s="7" customFormat="1" ht="15">
      <c r="A148" s="201" t="s">
        <v>432</v>
      </c>
      <c r="B148" s="235">
        <f>'Open Int.'!K154</f>
        <v>843300</v>
      </c>
      <c r="C148" s="237">
        <f>'Open Int.'!R154</f>
        <v>38.327985</v>
      </c>
      <c r="D148" s="161">
        <f t="shared" si="4"/>
        <v>0.10020428222697096</v>
      </c>
      <c r="E148" s="243">
        <f>'Open Int.'!B154/'Open Int.'!K154</f>
        <v>0.9973319103521878</v>
      </c>
      <c r="F148" s="228">
        <f>'Open Int.'!E154/'Open Int.'!K154</f>
        <v>0.0026680896478121665</v>
      </c>
      <c r="G148" s="244">
        <f>'Open Int.'!H154/'Open Int.'!K154</f>
        <v>0</v>
      </c>
      <c r="H148" s="247">
        <v>8415808</v>
      </c>
      <c r="I148" s="231">
        <v>1683000</v>
      </c>
      <c r="J148" s="354">
        <v>1077300</v>
      </c>
      <c r="K148" s="117" t="str">
        <f t="shared" si="5"/>
        <v>Gross Exposure is less then 30%</v>
      </c>
      <c r="M148"/>
      <c r="N148"/>
    </row>
    <row r="149" spans="1:14" s="7" customFormat="1" ht="15">
      <c r="A149" s="201" t="s">
        <v>216</v>
      </c>
      <c r="B149" s="235">
        <f>'Open Int.'!K155</f>
        <v>60256450</v>
      </c>
      <c r="C149" s="237">
        <f>'Open Int.'!R155</f>
        <v>597.743984</v>
      </c>
      <c r="D149" s="161">
        <f t="shared" si="4"/>
        <v>0.33475805555555554</v>
      </c>
      <c r="E149" s="243">
        <f>'Open Int.'!B155/'Open Int.'!K155</f>
        <v>0.8702952132095402</v>
      </c>
      <c r="F149" s="228">
        <f>'Open Int.'!E155/'Open Int.'!K155</f>
        <v>0.11174737310279646</v>
      </c>
      <c r="G149" s="244">
        <f>'Open Int.'!H155/'Open Int.'!K155</f>
        <v>0.017957413687663314</v>
      </c>
      <c r="H149" s="247">
        <v>180000000</v>
      </c>
      <c r="I149" s="231">
        <v>35999100</v>
      </c>
      <c r="J149" s="354">
        <v>17999550</v>
      </c>
      <c r="K149" s="117" t="str">
        <f t="shared" si="5"/>
        <v>Some sign of build up Gross exposure crosses 30%</v>
      </c>
      <c r="M149"/>
      <c r="N149"/>
    </row>
    <row r="150" spans="1:14" s="7" customFormat="1" ht="15">
      <c r="A150" s="201" t="s">
        <v>235</v>
      </c>
      <c r="B150" s="235">
        <f>'Open Int.'!K156</f>
        <v>26765100</v>
      </c>
      <c r="C150" s="237">
        <f>'Open Int.'!R156</f>
        <v>371.0981115</v>
      </c>
      <c r="D150" s="161">
        <f t="shared" si="4"/>
        <v>0.2290891457300669</v>
      </c>
      <c r="E150" s="243">
        <f>'Open Int.'!B156/'Open Int.'!K156</f>
        <v>0.9192978916574196</v>
      </c>
      <c r="F150" s="228">
        <f>'Open Int.'!E156/'Open Int.'!K156</f>
        <v>0.06456168667406435</v>
      </c>
      <c r="G150" s="244">
        <f>'Open Int.'!H156/'Open Int.'!K156</f>
        <v>0.016140421668516088</v>
      </c>
      <c r="H150" s="247">
        <v>116832685</v>
      </c>
      <c r="I150" s="231">
        <v>22995900</v>
      </c>
      <c r="J150" s="354">
        <v>11496600</v>
      </c>
      <c r="K150" s="117" t="str">
        <f t="shared" si="5"/>
        <v>Gross Exposure is less then 30%</v>
      </c>
      <c r="M150"/>
      <c r="N150"/>
    </row>
    <row r="151" spans="1:14" s="7" customFormat="1" ht="15">
      <c r="A151" s="201" t="s">
        <v>204</v>
      </c>
      <c r="B151" s="235">
        <f>'Open Int.'!K157</f>
        <v>10566000</v>
      </c>
      <c r="C151" s="237">
        <f>'Open Int.'!R157</f>
        <v>505.53027</v>
      </c>
      <c r="D151" s="161">
        <f t="shared" si="4"/>
        <v>0.11045064427347279</v>
      </c>
      <c r="E151" s="243">
        <f>'Open Int.'!B157/'Open Int.'!K157</f>
        <v>0.9757524134014764</v>
      </c>
      <c r="F151" s="228">
        <f>'Open Int.'!E157/'Open Int.'!K157</f>
        <v>0.02123793299261783</v>
      </c>
      <c r="G151" s="244">
        <f>'Open Int.'!H157/'Open Int.'!K157</f>
        <v>0.0030096536059057355</v>
      </c>
      <c r="H151" s="247">
        <v>95662638</v>
      </c>
      <c r="I151" s="231">
        <v>6339000</v>
      </c>
      <c r="J151" s="354">
        <v>3169200</v>
      </c>
      <c r="K151" s="117" t="str">
        <f t="shared" si="5"/>
        <v>Gross Exposure is less then 30%</v>
      </c>
      <c r="M151"/>
      <c r="N151"/>
    </row>
    <row r="152" spans="1:14" s="7" customFormat="1" ht="15">
      <c r="A152" s="201" t="s">
        <v>205</v>
      </c>
      <c r="B152" s="235">
        <f>'Open Int.'!K158</f>
        <v>8832000</v>
      </c>
      <c r="C152" s="237">
        <f>'Open Int.'!R158</f>
        <v>1217.84448</v>
      </c>
      <c r="D152" s="161">
        <f t="shared" si="4"/>
        <v>0.25899524624078607</v>
      </c>
      <c r="E152" s="243">
        <f>'Open Int.'!B158/'Open Int.'!K158</f>
        <v>0.9537760416666666</v>
      </c>
      <c r="F152" s="228">
        <f>'Open Int.'!E158/'Open Int.'!K158</f>
        <v>0.03804347826086957</v>
      </c>
      <c r="G152" s="244">
        <f>'Open Int.'!H158/'Open Int.'!K158</f>
        <v>0.008180480072463768</v>
      </c>
      <c r="H152" s="247">
        <v>34101012</v>
      </c>
      <c r="I152" s="231">
        <v>2722500</v>
      </c>
      <c r="J152" s="354">
        <v>1361250</v>
      </c>
      <c r="K152" s="117" t="str">
        <f t="shared" si="5"/>
        <v>Gross Exposure is less then 30%</v>
      </c>
      <c r="M152"/>
      <c r="N152"/>
    </row>
    <row r="153" spans="1:14" s="7" customFormat="1" ht="15">
      <c r="A153" s="201" t="s">
        <v>37</v>
      </c>
      <c r="B153" s="235">
        <f>'Open Int.'!K159</f>
        <v>2534400</v>
      </c>
      <c r="C153" s="237">
        <f>'Open Int.'!R159</f>
        <v>52.550784</v>
      </c>
      <c r="D153" s="161">
        <f t="shared" si="4"/>
        <v>0.2258412908882877</v>
      </c>
      <c r="E153" s="243">
        <f>'Open Int.'!B159/'Open Int.'!K159</f>
        <v>0.9936868686868687</v>
      </c>
      <c r="F153" s="228">
        <f>'Open Int.'!E159/'Open Int.'!K159</f>
        <v>0.006313131313131313</v>
      </c>
      <c r="G153" s="244">
        <f>'Open Int.'!H159/'Open Int.'!K159</f>
        <v>0</v>
      </c>
      <c r="H153" s="247">
        <v>11222040</v>
      </c>
      <c r="I153" s="231">
        <v>2243200</v>
      </c>
      <c r="J153" s="354">
        <v>2243200</v>
      </c>
      <c r="K153" s="117" t="str">
        <f t="shared" si="5"/>
        <v>Gross Exposure is less then 30%</v>
      </c>
      <c r="M153"/>
      <c r="N153"/>
    </row>
    <row r="154" spans="1:16" s="7" customFormat="1" ht="15">
      <c r="A154" s="201" t="s">
        <v>299</v>
      </c>
      <c r="B154" s="235">
        <f>'Open Int.'!K160</f>
        <v>1619850</v>
      </c>
      <c r="C154" s="237">
        <f>'Open Int.'!R160</f>
        <v>271.44636375</v>
      </c>
      <c r="D154" s="161">
        <f t="shared" si="4"/>
        <v>0.41992886990565503</v>
      </c>
      <c r="E154" s="243">
        <f>'Open Int.'!B160/'Open Int.'!K160</f>
        <v>0.9834243911473285</v>
      </c>
      <c r="F154" s="228">
        <f>'Open Int.'!E160/'Open Int.'!K160</f>
        <v>0.016575608852671543</v>
      </c>
      <c r="G154" s="244">
        <f>'Open Int.'!H160/'Open Int.'!K160</f>
        <v>0</v>
      </c>
      <c r="H154" s="247">
        <v>3857439</v>
      </c>
      <c r="I154" s="231">
        <v>771450</v>
      </c>
      <c r="J154" s="354">
        <v>385650</v>
      </c>
      <c r="K154" s="117" t="str">
        <f t="shared" si="5"/>
        <v>Gross exposure is building up andcrpsses 40% mark</v>
      </c>
      <c r="M154"/>
      <c r="N154"/>
      <c r="P154" s="96"/>
    </row>
    <row r="155" spans="1:16" s="7" customFormat="1" ht="15">
      <c r="A155" s="201" t="s">
        <v>433</v>
      </c>
      <c r="B155" s="235">
        <f>'Open Int.'!K161</f>
        <v>29800</v>
      </c>
      <c r="C155" s="237">
        <f>'Open Int.'!R161</f>
        <v>3.541283</v>
      </c>
      <c r="D155" s="161">
        <f t="shared" si="4"/>
        <v>0.011788520275661492</v>
      </c>
      <c r="E155" s="243">
        <f>'Open Int.'!B161/'Open Int.'!K161</f>
        <v>1</v>
      </c>
      <c r="F155" s="228">
        <f>'Open Int.'!E161/'Open Int.'!K161</f>
        <v>0</v>
      </c>
      <c r="G155" s="244">
        <f>'Open Int.'!H161/'Open Int.'!K161</f>
        <v>0</v>
      </c>
      <c r="H155" s="247">
        <v>2527883</v>
      </c>
      <c r="I155" s="231">
        <v>505400</v>
      </c>
      <c r="J155" s="354">
        <v>481800</v>
      </c>
      <c r="K155" s="117" t="str">
        <f t="shared" si="5"/>
        <v>Gross Exposure is less then 30%</v>
      </c>
      <c r="M155"/>
      <c r="N155"/>
      <c r="P155" s="96"/>
    </row>
    <row r="156" spans="1:16" s="7" customFormat="1" ht="15">
      <c r="A156" s="201" t="s">
        <v>228</v>
      </c>
      <c r="B156" s="235">
        <f>'Open Int.'!K162</f>
        <v>1074044</v>
      </c>
      <c r="C156" s="237">
        <f>'Open Int.'!R162</f>
        <v>138.85777854</v>
      </c>
      <c r="D156" s="161">
        <f t="shared" si="4"/>
        <v>0.07107267902782116</v>
      </c>
      <c r="E156" s="243">
        <f>'Open Int.'!B162/'Open Int.'!K162</f>
        <v>0.998599684929109</v>
      </c>
      <c r="F156" s="228">
        <f>'Open Int.'!E162/'Open Int.'!K162</f>
        <v>0.0012252756870295817</v>
      </c>
      <c r="G156" s="244">
        <f>'Open Int.'!H162/'Open Int.'!K162</f>
        <v>0.00017503938386136881</v>
      </c>
      <c r="H156" s="247">
        <v>15111911</v>
      </c>
      <c r="I156" s="231">
        <v>2548904</v>
      </c>
      <c r="J156" s="354">
        <v>1274452</v>
      </c>
      <c r="K156" s="117" t="str">
        <f t="shared" si="5"/>
        <v>Gross Exposure is less then 30%</v>
      </c>
      <c r="M156"/>
      <c r="N156"/>
      <c r="P156" s="96"/>
    </row>
    <row r="157" spans="1:16" s="7" customFormat="1" ht="15">
      <c r="A157" s="201" t="s">
        <v>434</v>
      </c>
      <c r="B157" s="235">
        <f>'Open Int.'!K163</f>
        <v>5855200</v>
      </c>
      <c r="C157" s="237">
        <f>'Open Int.'!R163</f>
        <v>47.42712</v>
      </c>
      <c r="D157" s="161">
        <f t="shared" si="4"/>
        <v>0.2686722067384726</v>
      </c>
      <c r="E157" s="243">
        <f>'Open Int.'!B163/'Open Int.'!K163</f>
        <v>0.9982238010657194</v>
      </c>
      <c r="F157" s="228">
        <f>'Open Int.'!E163/'Open Int.'!K163</f>
        <v>0.0017761989342806395</v>
      </c>
      <c r="G157" s="244">
        <f>'Open Int.'!H163/'Open Int.'!K163</f>
        <v>0</v>
      </c>
      <c r="H157" s="247">
        <v>21793099</v>
      </c>
      <c r="I157" s="231">
        <v>4357600</v>
      </c>
      <c r="J157" s="354">
        <v>4357600</v>
      </c>
      <c r="K157" s="117" t="str">
        <f t="shared" si="5"/>
        <v>Gross Exposure is less then 30%</v>
      </c>
      <c r="M157"/>
      <c r="N157"/>
      <c r="P157" s="96"/>
    </row>
    <row r="158" spans="1:16" s="7" customFormat="1" ht="15">
      <c r="A158" s="201" t="s">
        <v>276</v>
      </c>
      <c r="B158" s="235">
        <f>'Open Int.'!K164</f>
        <v>338450</v>
      </c>
      <c r="C158" s="237">
        <f>'Open Int.'!R164</f>
        <v>31.40816</v>
      </c>
      <c r="D158" s="161">
        <f t="shared" si="4"/>
        <v>0.1785007937470663</v>
      </c>
      <c r="E158" s="243">
        <f>'Open Int.'!B164/'Open Int.'!K164</f>
        <v>1</v>
      </c>
      <c r="F158" s="228">
        <f>'Open Int.'!E164/'Open Int.'!K164</f>
        <v>0</v>
      </c>
      <c r="G158" s="244">
        <f>'Open Int.'!H164/'Open Int.'!K164</f>
        <v>0</v>
      </c>
      <c r="H158" s="247">
        <v>1896070</v>
      </c>
      <c r="I158" s="231">
        <v>379050</v>
      </c>
      <c r="J158" s="354">
        <v>379050</v>
      </c>
      <c r="K158" s="117" t="str">
        <f t="shared" si="5"/>
        <v>Gross Exposure is less then 30%</v>
      </c>
      <c r="M158"/>
      <c r="N158"/>
      <c r="P158" s="96"/>
    </row>
    <row r="159" spans="1:16" s="7" customFormat="1" ht="15">
      <c r="A159" s="201" t="s">
        <v>180</v>
      </c>
      <c r="B159" s="235">
        <f>'Open Int.'!K165</f>
        <v>5706000</v>
      </c>
      <c r="C159" s="237">
        <f>'Open Int.'!R165</f>
        <v>91.26746999999999</v>
      </c>
      <c r="D159" s="161">
        <f t="shared" si="4"/>
        <v>0.7298847112177754</v>
      </c>
      <c r="E159" s="243">
        <f>'Open Int.'!B165/'Open Int.'!K165</f>
        <v>0.9852786540483701</v>
      </c>
      <c r="F159" s="228">
        <f>'Open Int.'!E165/'Open Int.'!K165</f>
        <v>0.012618296529968454</v>
      </c>
      <c r="G159" s="244">
        <f>'Open Int.'!H165/'Open Int.'!K165</f>
        <v>0.002103049421661409</v>
      </c>
      <c r="H159" s="247">
        <v>7817673</v>
      </c>
      <c r="I159" s="231">
        <v>1563000</v>
      </c>
      <c r="J159" s="354">
        <v>1563000</v>
      </c>
      <c r="K159" s="117" t="str">
        <f t="shared" si="5"/>
        <v>Gross exposure is Substantial as Open interest has crossed 60%</v>
      </c>
      <c r="M159"/>
      <c r="N159"/>
      <c r="P159" s="96"/>
    </row>
    <row r="160" spans="1:16" s="7" customFormat="1" ht="15">
      <c r="A160" s="201" t="s">
        <v>181</v>
      </c>
      <c r="B160" s="235">
        <f>'Open Int.'!K166</f>
        <v>221850</v>
      </c>
      <c r="C160" s="237">
        <f>'Open Int.'!R166</f>
        <v>7.41533625</v>
      </c>
      <c r="D160" s="161">
        <f t="shared" si="4"/>
        <v>0.03909385432627201</v>
      </c>
      <c r="E160" s="243">
        <f>'Open Int.'!B166/'Open Int.'!K166</f>
        <v>1</v>
      </c>
      <c r="F160" s="228">
        <f>'Open Int.'!E166/'Open Int.'!K166</f>
        <v>0</v>
      </c>
      <c r="G160" s="244">
        <f>'Open Int.'!H166/'Open Int.'!K166</f>
        <v>0</v>
      </c>
      <c r="H160" s="247">
        <v>5674805</v>
      </c>
      <c r="I160" s="231">
        <v>1134750</v>
      </c>
      <c r="J160" s="354">
        <v>1134750</v>
      </c>
      <c r="K160" s="117" t="str">
        <f t="shared" si="5"/>
        <v>Gross Exposure is less then 30%</v>
      </c>
      <c r="M160"/>
      <c r="N160"/>
      <c r="P160" s="96"/>
    </row>
    <row r="161" spans="1:16" s="7" customFormat="1" ht="15">
      <c r="A161" s="201" t="s">
        <v>150</v>
      </c>
      <c r="B161" s="235">
        <f>'Open Int.'!K167</f>
        <v>3677010</v>
      </c>
      <c r="C161" s="237">
        <f>'Open Int.'!R167</f>
        <v>201.9781593</v>
      </c>
      <c r="D161" s="161">
        <f t="shared" si="4"/>
        <v>0.1586397761256717</v>
      </c>
      <c r="E161" s="243">
        <f>'Open Int.'!B167/'Open Int.'!K167</f>
        <v>0.9974985110184633</v>
      </c>
      <c r="F161" s="228">
        <f>'Open Int.'!E167/'Open Int.'!K167</f>
        <v>0.002501488981536629</v>
      </c>
      <c r="G161" s="244">
        <f>'Open Int.'!H167/'Open Int.'!K167</f>
        <v>0</v>
      </c>
      <c r="H161" s="247">
        <v>23178361</v>
      </c>
      <c r="I161" s="231">
        <v>4635354</v>
      </c>
      <c r="J161" s="354">
        <v>2317458</v>
      </c>
      <c r="K161" s="117" t="str">
        <f t="shared" si="5"/>
        <v>Gross Exposure is less then 30%</v>
      </c>
      <c r="M161"/>
      <c r="N161"/>
      <c r="P161" s="96"/>
    </row>
    <row r="162" spans="1:16" s="7" customFormat="1" ht="15">
      <c r="A162" s="201" t="s">
        <v>435</v>
      </c>
      <c r="B162" s="235">
        <f>'Open Int.'!K168</f>
        <v>3150000</v>
      </c>
      <c r="C162" s="237">
        <f>'Open Int.'!R168</f>
        <v>51.95925</v>
      </c>
      <c r="D162" s="161">
        <f t="shared" si="4"/>
        <v>0.1307742595903926</v>
      </c>
      <c r="E162" s="243">
        <f>'Open Int.'!B168/'Open Int.'!K168</f>
        <v>0.9765873015873016</v>
      </c>
      <c r="F162" s="228">
        <f>'Open Int.'!E168/'Open Int.'!K168</f>
        <v>0.023412698412698413</v>
      </c>
      <c r="G162" s="244">
        <f>'Open Int.'!H168/'Open Int.'!K168</f>
        <v>0</v>
      </c>
      <c r="H162" s="247">
        <v>24087309</v>
      </c>
      <c r="I162" s="231">
        <v>4816250</v>
      </c>
      <c r="J162" s="354">
        <v>3060000</v>
      </c>
      <c r="K162" s="117" t="str">
        <f t="shared" si="5"/>
        <v>Gross Exposure is less then 30%</v>
      </c>
      <c r="M162"/>
      <c r="N162"/>
      <c r="P162" s="96"/>
    </row>
    <row r="163" spans="1:16" s="7" customFormat="1" ht="15">
      <c r="A163" s="201" t="s">
        <v>436</v>
      </c>
      <c r="B163" s="235">
        <f>'Open Int.'!K169</f>
        <v>1442700</v>
      </c>
      <c r="C163" s="237">
        <f>'Open Int.'!R169</f>
        <v>30.4914645</v>
      </c>
      <c r="D163" s="161">
        <f t="shared" si="4"/>
        <v>0.19891619833049373</v>
      </c>
      <c r="E163" s="243">
        <f>'Open Int.'!B169/'Open Int.'!K169</f>
        <v>1</v>
      </c>
      <c r="F163" s="228">
        <f>'Open Int.'!E169/'Open Int.'!K169</f>
        <v>0</v>
      </c>
      <c r="G163" s="244">
        <f>'Open Int.'!H169/'Open Int.'!K169</f>
        <v>0</v>
      </c>
      <c r="H163" s="247">
        <v>7252803</v>
      </c>
      <c r="I163" s="231">
        <v>1450050</v>
      </c>
      <c r="J163" s="354">
        <v>1450050</v>
      </c>
      <c r="K163" s="117" t="str">
        <f t="shared" si="5"/>
        <v>Gross Exposure is less then 30%</v>
      </c>
      <c r="M163"/>
      <c r="N163"/>
      <c r="P163" s="96"/>
    </row>
    <row r="164" spans="1:16" s="7" customFormat="1" ht="15">
      <c r="A164" s="201" t="s">
        <v>151</v>
      </c>
      <c r="B164" s="235">
        <f>'Open Int.'!K170</f>
        <v>1568925</v>
      </c>
      <c r="C164" s="237">
        <f>'Open Int.'!R170</f>
        <v>172.05616012500002</v>
      </c>
      <c r="D164" s="161">
        <f t="shared" si="4"/>
        <v>0.1279782676151052</v>
      </c>
      <c r="E164" s="243">
        <f>'Open Int.'!B170/'Open Int.'!K170</f>
        <v>1</v>
      </c>
      <c r="F164" s="228">
        <f>'Open Int.'!E170/'Open Int.'!K170</f>
        <v>0</v>
      </c>
      <c r="G164" s="244">
        <f>'Open Int.'!H170/'Open Int.'!K170</f>
        <v>0</v>
      </c>
      <c r="H164" s="247">
        <v>12259308</v>
      </c>
      <c r="I164" s="231">
        <v>2451825</v>
      </c>
      <c r="J164" s="354">
        <v>1225800</v>
      </c>
      <c r="K164" s="117" t="str">
        <f t="shared" si="5"/>
        <v>Gross Exposure is less then 30%</v>
      </c>
      <c r="M164"/>
      <c r="N164"/>
      <c r="P164" s="96"/>
    </row>
    <row r="165" spans="1:16" s="7" customFormat="1" ht="15">
      <c r="A165" s="201" t="s">
        <v>214</v>
      </c>
      <c r="B165" s="235">
        <f>'Open Int.'!K171</f>
        <v>302625</v>
      </c>
      <c r="C165" s="237">
        <f>'Open Int.'!R171</f>
        <v>43.180048125</v>
      </c>
      <c r="D165" s="161">
        <f t="shared" si="4"/>
        <v>0.2196436347800842</v>
      </c>
      <c r="E165" s="243">
        <f>'Open Int.'!B171/'Open Int.'!K171</f>
        <v>1</v>
      </c>
      <c r="F165" s="228">
        <f>'Open Int.'!E171/'Open Int.'!K171</f>
        <v>0</v>
      </c>
      <c r="G165" s="244">
        <f>'Open Int.'!H171/'Open Int.'!K171</f>
        <v>0</v>
      </c>
      <c r="H165" s="247">
        <v>1377800</v>
      </c>
      <c r="I165" s="231">
        <v>275500</v>
      </c>
      <c r="J165" s="354">
        <v>275500</v>
      </c>
      <c r="K165" s="117" t="str">
        <f t="shared" si="5"/>
        <v>Gross Exposure is less then 30%</v>
      </c>
      <c r="M165"/>
      <c r="N165"/>
      <c r="P165" s="96"/>
    </row>
    <row r="166" spans="1:16" s="7" customFormat="1" ht="15">
      <c r="A166" s="201" t="s">
        <v>229</v>
      </c>
      <c r="B166" s="235">
        <f>'Open Int.'!K172</f>
        <v>1575800</v>
      </c>
      <c r="C166" s="237">
        <f>'Open Int.'!R172</f>
        <v>203.04183</v>
      </c>
      <c r="D166" s="161">
        <f t="shared" si="4"/>
        <v>0.09043600507699628</v>
      </c>
      <c r="E166" s="243">
        <f>'Open Int.'!B172/'Open Int.'!K172</f>
        <v>0.9972077674831832</v>
      </c>
      <c r="F166" s="228">
        <f>'Open Int.'!E172/'Open Int.'!K172</f>
        <v>0.002792232516816855</v>
      </c>
      <c r="G166" s="244">
        <f>'Open Int.'!H172/'Open Int.'!K172</f>
        <v>0</v>
      </c>
      <c r="H166" s="247">
        <v>17424476</v>
      </c>
      <c r="I166" s="231">
        <v>2526200</v>
      </c>
      <c r="J166" s="354">
        <v>1263000</v>
      </c>
      <c r="K166" s="117" t="str">
        <f t="shared" si="5"/>
        <v>Gross Exposure is less then 30%</v>
      </c>
      <c r="M166"/>
      <c r="N166"/>
      <c r="P166" s="96"/>
    </row>
    <row r="167" spans="1:16" s="7" customFormat="1" ht="15">
      <c r="A167" s="201" t="s">
        <v>91</v>
      </c>
      <c r="B167" s="235">
        <f>'Open Int.'!K173</f>
        <v>6277600</v>
      </c>
      <c r="C167" s="237">
        <f>'Open Int.'!R173</f>
        <v>49.153608</v>
      </c>
      <c r="D167" s="161">
        <f t="shared" si="4"/>
        <v>0.17936</v>
      </c>
      <c r="E167" s="243">
        <f>'Open Int.'!B173/'Open Int.'!K173</f>
        <v>0.9642857142857143</v>
      </c>
      <c r="F167" s="228">
        <f>'Open Int.'!E173/'Open Int.'!K173</f>
        <v>0.03571428571428571</v>
      </c>
      <c r="G167" s="244">
        <f>'Open Int.'!H173/'Open Int.'!K173</f>
        <v>0</v>
      </c>
      <c r="H167" s="247">
        <v>35000000</v>
      </c>
      <c r="I167" s="231">
        <v>6999600</v>
      </c>
      <c r="J167" s="354">
        <v>6771600</v>
      </c>
      <c r="K167" s="117" t="str">
        <f t="shared" si="5"/>
        <v>Gross Exposure is less then 30%</v>
      </c>
      <c r="M167"/>
      <c r="N167"/>
      <c r="P167" s="96"/>
    </row>
    <row r="168" spans="1:16" s="7" customFormat="1" ht="15">
      <c r="A168" s="201" t="s">
        <v>152</v>
      </c>
      <c r="B168" s="235">
        <f>'Open Int.'!K174</f>
        <v>3724650</v>
      </c>
      <c r="C168" s="237">
        <f>'Open Int.'!R174</f>
        <v>93.58183125</v>
      </c>
      <c r="D168" s="161">
        <f t="shared" si="4"/>
        <v>0.12657200637656627</v>
      </c>
      <c r="E168" s="243">
        <f>'Open Int.'!B174/'Open Int.'!K174</f>
        <v>0.9847770931496919</v>
      </c>
      <c r="F168" s="228">
        <f>'Open Int.'!E174/'Open Int.'!K174</f>
        <v>0.013048205871692642</v>
      </c>
      <c r="G168" s="244">
        <f>'Open Int.'!H174/'Open Int.'!K174</f>
        <v>0.0021747009786154403</v>
      </c>
      <c r="H168" s="247">
        <v>29427123</v>
      </c>
      <c r="I168" s="231">
        <v>5884650</v>
      </c>
      <c r="J168" s="354">
        <v>2941650</v>
      </c>
      <c r="K168" s="117" t="str">
        <f t="shared" si="5"/>
        <v>Gross Exposure is less then 30%</v>
      </c>
      <c r="M168"/>
      <c r="N168"/>
      <c r="P168" s="96"/>
    </row>
    <row r="169" spans="1:16" s="7" customFormat="1" ht="15">
      <c r="A169" s="201" t="s">
        <v>208</v>
      </c>
      <c r="B169" s="235">
        <f>'Open Int.'!K175</f>
        <v>4028124</v>
      </c>
      <c r="C169" s="237">
        <f>'Open Int.'!R175</f>
        <v>301.28353458000004</v>
      </c>
      <c r="D169" s="161">
        <f t="shared" si="4"/>
        <v>0.09400420961602657</v>
      </c>
      <c r="E169" s="243">
        <f>'Open Int.'!B175/'Open Int.'!K175</f>
        <v>0.9837373427431727</v>
      </c>
      <c r="F169" s="228">
        <f>'Open Int.'!E175/'Open Int.'!K175</f>
        <v>0.015137567761071903</v>
      </c>
      <c r="G169" s="244">
        <f>'Open Int.'!H175/'Open Int.'!K175</f>
        <v>0.0011250894957553442</v>
      </c>
      <c r="H169" s="247">
        <v>42850464</v>
      </c>
      <c r="I169" s="231">
        <v>3990632</v>
      </c>
      <c r="J169" s="354">
        <v>1995316</v>
      </c>
      <c r="K169" s="117" t="str">
        <f t="shared" si="5"/>
        <v>Gross Exposure is less then 30%</v>
      </c>
      <c r="M169"/>
      <c r="N169"/>
      <c r="P169" s="96"/>
    </row>
    <row r="170" spans="1:16" s="7" customFormat="1" ht="15">
      <c r="A170" s="201" t="s">
        <v>230</v>
      </c>
      <c r="B170" s="235">
        <f>'Open Int.'!K176</f>
        <v>1368800</v>
      </c>
      <c r="C170" s="237">
        <f>'Open Int.'!R176</f>
        <v>80.779732</v>
      </c>
      <c r="D170" s="161">
        <f t="shared" si="4"/>
        <v>0.051185018435282066</v>
      </c>
      <c r="E170" s="243">
        <f>'Open Int.'!B176/'Open Int.'!K176</f>
        <v>0.994739918176505</v>
      </c>
      <c r="F170" s="228">
        <f>'Open Int.'!E176/'Open Int.'!K176</f>
        <v>0.005260081823495032</v>
      </c>
      <c r="G170" s="244">
        <f>'Open Int.'!H176/'Open Int.'!K176</f>
        <v>0</v>
      </c>
      <c r="H170" s="247">
        <v>26742200</v>
      </c>
      <c r="I170" s="231">
        <v>5068800</v>
      </c>
      <c r="J170" s="354">
        <v>2534400</v>
      </c>
      <c r="K170" s="117" t="str">
        <f t="shared" si="5"/>
        <v>Gross Exposure is less then 30%</v>
      </c>
      <c r="M170"/>
      <c r="N170"/>
      <c r="P170" s="96"/>
    </row>
    <row r="171" spans="1:16" s="7" customFormat="1" ht="15">
      <c r="A171" s="201" t="s">
        <v>185</v>
      </c>
      <c r="B171" s="235">
        <f>'Open Int.'!K177</f>
        <v>10920150</v>
      </c>
      <c r="C171" s="237">
        <f>'Open Int.'!R177</f>
        <v>693.5387265</v>
      </c>
      <c r="D171" s="161">
        <f t="shared" si="4"/>
        <v>0.13537931983339052</v>
      </c>
      <c r="E171" s="243">
        <f>'Open Int.'!B177/'Open Int.'!K177</f>
        <v>0.8944245271356163</v>
      </c>
      <c r="F171" s="228">
        <f>'Open Int.'!E177/'Open Int.'!K177</f>
        <v>0.07819260724440598</v>
      </c>
      <c r="G171" s="244">
        <f>'Open Int.'!H177/'Open Int.'!K177</f>
        <v>0.02738286561997775</v>
      </c>
      <c r="H171" s="247">
        <v>80663354</v>
      </c>
      <c r="I171" s="231">
        <v>5459400</v>
      </c>
      <c r="J171" s="354">
        <v>2729700</v>
      </c>
      <c r="K171" s="117" t="str">
        <f t="shared" si="5"/>
        <v>Gross Exposure is less then 30%</v>
      </c>
      <c r="M171"/>
      <c r="N171"/>
      <c r="P171" s="96"/>
    </row>
    <row r="172" spans="1:16" s="7" customFormat="1" ht="15">
      <c r="A172" s="201" t="s">
        <v>206</v>
      </c>
      <c r="B172" s="235">
        <f>'Open Int.'!K178</f>
        <v>2149950</v>
      </c>
      <c r="C172" s="237">
        <f>'Open Int.'!R178</f>
        <v>204.77198775</v>
      </c>
      <c r="D172" s="161">
        <f t="shared" si="4"/>
        <v>0.26929671714657083</v>
      </c>
      <c r="E172" s="243">
        <f>'Open Int.'!B178/'Open Int.'!K178</f>
        <v>0.9936045024302891</v>
      </c>
      <c r="F172" s="228">
        <f>'Open Int.'!E178/'Open Int.'!K178</f>
        <v>0.006395497569710923</v>
      </c>
      <c r="G172" s="244">
        <f>'Open Int.'!H178/'Open Int.'!K178</f>
        <v>0</v>
      </c>
      <c r="H172" s="247">
        <v>7983573</v>
      </c>
      <c r="I172" s="231">
        <v>1596650</v>
      </c>
      <c r="J172" s="354">
        <v>798050</v>
      </c>
      <c r="K172" s="117" t="str">
        <f t="shared" si="5"/>
        <v>Gross Exposure is less then 30%</v>
      </c>
      <c r="M172"/>
      <c r="N172"/>
      <c r="P172" s="96"/>
    </row>
    <row r="173" spans="1:16" s="7" customFormat="1" ht="15">
      <c r="A173" s="201" t="s">
        <v>118</v>
      </c>
      <c r="B173" s="235">
        <f>'Open Int.'!K179</f>
        <v>4133750</v>
      </c>
      <c r="C173" s="237">
        <f>'Open Int.'!R179</f>
        <v>503.7801125</v>
      </c>
      <c r="D173" s="161">
        <f t="shared" si="4"/>
        <v>0.11509802983079205</v>
      </c>
      <c r="E173" s="243">
        <f>'Open Int.'!B179/'Open Int.'!K179</f>
        <v>0.9868158451768975</v>
      </c>
      <c r="F173" s="228">
        <f>'Open Int.'!E179/'Open Int.'!K179</f>
        <v>0.012881765951013003</v>
      </c>
      <c r="G173" s="244">
        <f>'Open Int.'!H179/'Open Int.'!K179</f>
        <v>0.0003023888720895071</v>
      </c>
      <c r="H173" s="247">
        <v>35915037</v>
      </c>
      <c r="I173" s="231">
        <v>2369500</v>
      </c>
      <c r="J173" s="354">
        <v>1184750</v>
      </c>
      <c r="K173" s="117" t="str">
        <f t="shared" si="5"/>
        <v>Gross Exposure is less then 30%</v>
      </c>
      <c r="M173"/>
      <c r="N173"/>
      <c r="P173" s="96"/>
    </row>
    <row r="174" spans="1:16" s="7" customFormat="1" ht="15">
      <c r="A174" s="201" t="s">
        <v>231</v>
      </c>
      <c r="B174" s="235">
        <f>'Open Int.'!K180</f>
        <v>1080470</v>
      </c>
      <c r="C174" s="237">
        <f>'Open Int.'!R180</f>
        <v>123.63277975</v>
      </c>
      <c r="D174" s="161">
        <f t="shared" si="4"/>
        <v>0.2592434057251555</v>
      </c>
      <c r="E174" s="243">
        <f>'Open Int.'!B180/'Open Int.'!K180</f>
        <v>0.9994280266920877</v>
      </c>
      <c r="F174" s="228">
        <f>'Open Int.'!E180/'Open Int.'!K180</f>
        <v>0.0005719733079122975</v>
      </c>
      <c r="G174" s="244">
        <f>'Open Int.'!H180/'Open Int.'!K180</f>
        <v>0</v>
      </c>
      <c r="H174" s="247">
        <v>4167782</v>
      </c>
      <c r="I174" s="231">
        <v>833476</v>
      </c>
      <c r="J174" s="354">
        <v>503670</v>
      </c>
      <c r="K174" s="117" t="str">
        <f t="shared" si="5"/>
        <v>Gross Exposure is less then 30%</v>
      </c>
      <c r="M174"/>
      <c r="N174"/>
      <c r="P174" s="96"/>
    </row>
    <row r="175" spans="1:16" s="7" customFormat="1" ht="15">
      <c r="A175" s="201" t="s">
        <v>300</v>
      </c>
      <c r="B175" s="235">
        <f>'Open Int.'!K181</f>
        <v>2410100</v>
      </c>
      <c r="C175" s="237">
        <f>'Open Int.'!R181</f>
        <v>13.4122065</v>
      </c>
      <c r="D175" s="161">
        <f t="shared" si="4"/>
        <v>0.15297962104013446</v>
      </c>
      <c r="E175" s="243">
        <f>'Open Int.'!B181/'Open Int.'!K181</f>
        <v>1</v>
      </c>
      <c r="F175" s="228">
        <f>'Open Int.'!E181/'Open Int.'!K181</f>
        <v>0</v>
      </c>
      <c r="G175" s="244">
        <f>'Open Int.'!H181/'Open Int.'!K181</f>
        <v>0</v>
      </c>
      <c r="H175" s="247">
        <v>15754386</v>
      </c>
      <c r="I175" s="231">
        <v>3149300</v>
      </c>
      <c r="J175" s="354">
        <v>3149300</v>
      </c>
      <c r="K175" s="117" t="str">
        <f t="shared" si="5"/>
        <v>Gross Exposure is less then 30%</v>
      </c>
      <c r="M175"/>
      <c r="N175"/>
      <c r="P175" s="96"/>
    </row>
    <row r="176" spans="1:16" s="7" customFormat="1" ht="15">
      <c r="A176" s="201" t="s">
        <v>301</v>
      </c>
      <c r="B176" s="235">
        <f>'Open Int.'!K182</f>
        <v>72669300</v>
      </c>
      <c r="C176" s="237">
        <f>'Open Int.'!R182</f>
        <v>199.113882</v>
      </c>
      <c r="D176" s="161">
        <f t="shared" si="4"/>
        <v>0.6439604058100871</v>
      </c>
      <c r="E176" s="243">
        <f>'Open Int.'!B182/'Open Int.'!K182</f>
        <v>0.9163071613459879</v>
      </c>
      <c r="F176" s="228">
        <f>'Open Int.'!E182/'Open Int.'!K182</f>
        <v>0.06787460454414726</v>
      </c>
      <c r="G176" s="244">
        <f>'Open Int.'!H182/'Open Int.'!K182</f>
        <v>0.015818234109864826</v>
      </c>
      <c r="H176" s="247">
        <v>112847466</v>
      </c>
      <c r="I176" s="231">
        <v>22561550</v>
      </c>
      <c r="J176" s="354">
        <v>17294750</v>
      </c>
      <c r="K176" s="117" t="str">
        <f t="shared" si="5"/>
        <v>Gross exposure is Substantial as Open interest has crossed 60%</v>
      </c>
      <c r="M176"/>
      <c r="N176"/>
      <c r="P176" s="96"/>
    </row>
    <row r="177" spans="1:16" s="7" customFormat="1" ht="15">
      <c r="A177" s="201" t="s">
        <v>173</v>
      </c>
      <c r="B177" s="235">
        <f>'Open Int.'!K183</f>
        <v>6504750</v>
      </c>
      <c r="C177" s="237">
        <f>'Open Int.'!R183</f>
        <v>45.01287</v>
      </c>
      <c r="D177" s="161">
        <f t="shared" si="4"/>
        <v>0.31717010396216516</v>
      </c>
      <c r="E177" s="243">
        <f>'Open Int.'!B183/'Open Int.'!K183</f>
        <v>0.9655328798185941</v>
      </c>
      <c r="F177" s="228">
        <f>'Open Int.'!E183/'Open Int.'!K183</f>
        <v>0.0326530612244898</v>
      </c>
      <c r="G177" s="244">
        <f>'Open Int.'!H183/'Open Int.'!K183</f>
        <v>0.0018140589569160999</v>
      </c>
      <c r="H177" s="247">
        <v>20508711</v>
      </c>
      <c r="I177" s="231">
        <v>4100500</v>
      </c>
      <c r="J177" s="354">
        <v>4100500</v>
      </c>
      <c r="K177" s="117" t="str">
        <f t="shared" si="5"/>
        <v>Some sign of build up Gross exposure crosses 30%</v>
      </c>
      <c r="M177"/>
      <c r="N177"/>
      <c r="P177" s="96"/>
    </row>
    <row r="178" spans="1:16" s="7" customFormat="1" ht="15">
      <c r="A178" s="201" t="s">
        <v>302</v>
      </c>
      <c r="B178" s="235">
        <f>'Open Int.'!K184</f>
        <v>829400</v>
      </c>
      <c r="C178" s="237">
        <f>'Open Int.'!R184</f>
        <v>69.304664</v>
      </c>
      <c r="D178" s="161">
        <f t="shared" si="4"/>
        <v>0.07135640753266939</v>
      </c>
      <c r="E178" s="243">
        <f>'Open Int.'!B184/'Open Int.'!K184</f>
        <v>1</v>
      </c>
      <c r="F178" s="228">
        <f>'Open Int.'!E184/'Open Int.'!K184</f>
        <v>0</v>
      </c>
      <c r="G178" s="244">
        <f>'Open Int.'!H184/'Open Int.'!K184</f>
        <v>0</v>
      </c>
      <c r="H178" s="247">
        <v>11623343</v>
      </c>
      <c r="I178" s="231">
        <v>2324600</v>
      </c>
      <c r="J178" s="354">
        <v>1162200</v>
      </c>
      <c r="K178" s="117" t="str">
        <f t="shared" si="5"/>
        <v>Gross Exposure is less then 30%</v>
      </c>
      <c r="M178"/>
      <c r="N178"/>
      <c r="P178" s="96"/>
    </row>
    <row r="179" spans="1:16" s="7" customFormat="1" ht="15">
      <c r="A179" s="201" t="s">
        <v>82</v>
      </c>
      <c r="B179" s="235">
        <f>'Open Int.'!K185</f>
        <v>7549500</v>
      </c>
      <c r="C179" s="237">
        <f>'Open Int.'!R185</f>
        <v>91.6886775</v>
      </c>
      <c r="D179" s="161">
        <f t="shared" si="4"/>
        <v>0.16767880297390833</v>
      </c>
      <c r="E179" s="243">
        <f>'Open Int.'!B185/'Open Int.'!K185</f>
        <v>0.9980528511821974</v>
      </c>
      <c r="F179" s="228">
        <f>'Open Int.'!E185/'Open Int.'!K185</f>
        <v>0.0019471488178025036</v>
      </c>
      <c r="G179" s="244">
        <f>'Open Int.'!H185/'Open Int.'!K185</f>
        <v>0</v>
      </c>
      <c r="H179" s="247">
        <v>45023580</v>
      </c>
      <c r="I179" s="231">
        <v>9002700</v>
      </c>
      <c r="J179" s="354">
        <v>4691400</v>
      </c>
      <c r="K179" s="117" t="str">
        <f t="shared" si="5"/>
        <v>Gross Exposure is less then 30%</v>
      </c>
      <c r="M179"/>
      <c r="N179"/>
      <c r="P179" s="96"/>
    </row>
    <row r="180" spans="1:16" s="7" customFormat="1" ht="15">
      <c r="A180" s="201" t="s">
        <v>437</v>
      </c>
      <c r="B180" s="235">
        <f>'Open Int.'!K186</f>
        <v>952000</v>
      </c>
      <c r="C180" s="237">
        <f>'Open Int.'!R186</f>
        <v>27.87456</v>
      </c>
      <c r="D180" s="161">
        <f t="shared" si="4"/>
        <v>0.03616560687255939</v>
      </c>
      <c r="E180" s="243">
        <f>'Open Int.'!B186/'Open Int.'!K186</f>
        <v>1</v>
      </c>
      <c r="F180" s="228">
        <f>'Open Int.'!E186/'Open Int.'!K186</f>
        <v>0</v>
      </c>
      <c r="G180" s="244">
        <f>'Open Int.'!H186/'Open Int.'!K186</f>
        <v>0</v>
      </c>
      <c r="H180" s="247">
        <v>26323352</v>
      </c>
      <c r="I180" s="231">
        <v>5264000</v>
      </c>
      <c r="J180" s="354">
        <v>2632000</v>
      </c>
      <c r="K180" s="117" t="str">
        <f t="shared" si="5"/>
        <v>Gross Exposure is less then 30%</v>
      </c>
      <c r="M180"/>
      <c r="N180"/>
      <c r="P180" s="96"/>
    </row>
    <row r="181" spans="1:16" s="7" customFormat="1" ht="15">
      <c r="A181" s="201" t="s">
        <v>438</v>
      </c>
      <c r="B181" s="235">
        <f>'Open Int.'!K187</f>
        <v>3993300</v>
      </c>
      <c r="C181" s="237">
        <f>'Open Int.'!R187</f>
        <v>227.418435</v>
      </c>
      <c r="D181" s="161">
        <f t="shared" si="4"/>
        <v>0.09670335120350303</v>
      </c>
      <c r="E181" s="243">
        <f>'Open Int.'!B187/'Open Int.'!K187</f>
        <v>0.9792652693261212</v>
      </c>
      <c r="F181" s="228">
        <f>'Open Int.'!E187/'Open Int.'!K187</f>
        <v>0.019945909398242055</v>
      </c>
      <c r="G181" s="244">
        <f>'Open Int.'!H187/'Open Int.'!K187</f>
        <v>0.0007888212756366914</v>
      </c>
      <c r="H181" s="247">
        <v>41294329</v>
      </c>
      <c r="I181" s="231">
        <v>6524550</v>
      </c>
      <c r="J181" s="354">
        <v>3262050</v>
      </c>
      <c r="K181" s="117" t="str">
        <f t="shared" si="5"/>
        <v>Gross Exposure is less then 30%</v>
      </c>
      <c r="M181"/>
      <c r="N181"/>
      <c r="P181" s="96"/>
    </row>
    <row r="182" spans="1:16" s="7" customFormat="1" ht="15">
      <c r="A182" s="201" t="s">
        <v>153</v>
      </c>
      <c r="B182" s="235">
        <f>'Open Int.'!K188</f>
        <v>690750</v>
      </c>
      <c r="C182" s="237">
        <f>'Open Int.'!R188</f>
        <v>39.856275</v>
      </c>
      <c r="D182" s="161">
        <f t="shared" si="4"/>
        <v>0.02329812154910804</v>
      </c>
      <c r="E182" s="243">
        <f>'Open Int.'!B188/'Open Int.'!K188</f>
        <v>1</v>
      </c>
      <c r="F182" s="228">
        <f>'Open Int.'!E188/'Open Int.'!K188</f>
        <v>0</v>
      </c>
      <c r="G182" s="244">
        <f>'Open Int.'!H188/'Open Int.'!K188</f>
        <v>0</v>
      </c>
      <c r="H182" s="247">
        <v>29648313</v>
      </c>
      <c r="I182" s="231">
        <v>5929650</v>
      </c>
      <c r="J182" s="354">
        <v>2964600</v>
      </c>
      <c r="K182" s="117" t="str">
        <f t="shared" si="5"/>
        <v>Gross Exposure is less then 30%</v>
      </c>
      <c r="M182"/>
      <c r="N182"/>
      <c r="P182" s="96"/>
    </row>
    <row r="183" spans="1:16" s="7" customFormat="1" ht="15">
      <c r="A183" s="201" t="s">
        <v>154</v>
      </c>
      <c r="B183" s="235">
        <f>'Open Int.'!K189</f>
        <v>9418500</v>
      </c>
      <c r="C183" s="237">
        <f>'Open Int.'!R189</f>
        <v>43.419285</v>
      </c>
      <c r="D183" s="161">
        <f t="shared" si="4"/>
        <v>0.2354625</v>
      </c>
      <c r="E183" s="243">
        <f>'Open Int.'!B189/'Open Int.'!K189</f>
        <v>0.989010989010989</v>
      </c>
      <c r="F183" s="228">
        <f>'Open Int.'!E189/'Open Int.'!K189</f>
        <v>0.01098901098901099</v>
      </c>
      <c r="G183" s="244">
        <f>'Open Int.'!H189/'Open Int.'!K189</f>
        <v>0</v>
      </c>
      <c r="H183" s="247">
        <v>40000000</v>
      </c>
      <c r="I183" s="231">
        <v>7997100</v>
      </c>
      <c r="J183" s="354">
        <v>7997100</v>
      </c>
      <c r="K183" s="117" t="str">
        <f t="shared" si="5"/>
        <v>Gross Exposure is less then 30%</v>
      </c>
      <c r="M183"/>
      <c r="N183"/>
      <c r="P183" s="96"/>
    </row>
    <row r="184" spans="1:16" s="7" customFormat="1" ht="15">
      <c r="A184" s="201" t="s">
        <v>303</v>
      </c>
      <c r="B184" s="235">
        <f>'Open Int.'!K190</f>
        <v>5205600</v>
      </c>
      <c r="C184" s="237">
        <f>'Open Int.'!R190</f>
        <v>51.01488</v>
      </c>
      <c r="D184" s="161">
        <f t="shared" si="4"/>
        <v>0.10822846535046637</v>
      </c>
      <c r="E184" s="243">
        <f>'Open Int.'!B190/'Open Int.'!K190</f>
        <v>0.9910096818810512</v>
      </c>
      <c r="F184" s="228">
        <f>'Open Int.'!E190/'Open Int.'!K190</f>
        <v>0.008990318118948824</v>
      </c>
      <c r="G184" s="244">
        <f>'Open Int.'!H190/'Open Int.'!K190</f>
        <v>0</v>
      </c>
      <c r="H184" s="247">
        <v>48098252</v>
      </c>
      <c r="I184" s="231">
        <v>9619200</v>
      </c>
      <c r="J184" s="354">
        <v>5259600</v>
      </c>
      <c r="K184" s="117" t="str">
        <f t="shared" si="5"/>
        <v>Gross Exposure is less then 30%</v>
      </c>
      <c r="M184"/>
      <c r="N184"/>
      <c r="P184" s="96"/>
    </row>
    <row r="185" spans="1:16" s="7" customFormat="1" ht="15">
      <c r="A185" s="201" t="s">
        <v>155</v>
      </c>
      <c r="B185" s="235">
        <f>'Open Int.'!K191</f>
        <v>1271550</v>
      </c>
      <c r="C185" s="237">
        <f>'Open Int.'!R191</f>
        <v>58.30692525</v>
      </c>
      <c r="D185" s="161">
        <f t="shared" si="4"/>
        <v>0.12685172290088856</v>
      </c>
      <c r="E185" s="243">
        <f>'Open Int.'!B191/'Open Int.'!K191</f>
        <v>0.9954582989265071</v>
      </c>
      <c r="F185" s="228">
        <f>'Open Int.'!E191/'Open Int.'!K191</f>
        <v>0.0033030553261767133</v>
      </c>
      <c r="G185" s="244">
        <f>'Open Int.'!H191/'Open Int.'!K191</f>
        <v>0.0012386457473162675</v>
      </c>
      <c r="H185" s="247">
        <v>10023908</v>
      </c>
      <c r="I185" s="231">
        <v>2004450</v>
      </c>
      <c r="J185" s="354">
        <v>1140300</v>
      </c>
      <c r="K185" s="117" t="str">
        <f t="shared" si="5"/>
        <v>Gross Exposure is less then 30%</v>
      </c>
      <c r="M185"/>
      <c r="N185"/>
      <c r="P185" s="96"/>
    </row>
    <row r="186" spans="1:16" s="7" customFormat="1" ht="15">
      <c r="A186" s="201" t="s">
        <v>38</v>
      </c>
      <c r="B186" s="235">
        <f>'Open Int.'!K192</f>
        <v>4905000</v>
      </c>
      <c r="C186" s="237">
        <f>'Open Int.'!R192</f>
        <v>266.954625</v>
      </c>
      <c r="D186" s="161">
        <f t="shared" si="4"/>
        <v>0.08908776741586845</v>
      </c>
      <c r="E186" s="243">
        <f>'Open Int.'!B192/'Open Int.'!K192</f>
        <v>0.9965749235474006</v>
      </c>
      <c r="F186" s="228">
        <f>'Open Int.'!E192/'Open Int.'!K192</f>
        <v>0.0034250764525993885</v>
      </c>
      <c r="G186" s="244">
        <f>'Open Int.'!H192/'Open Int.'!K192</f>
        <v>0</v>
      </c>
      <c r="H186" s="247">
        <v>55058064</v>
      </c>
      <c r="I186" s="231">
        <v>5248200</v>
      </c>
      <c r="J186" s="354">
        <v>2623800</v>
      </c>
      <c r="K186" s="117" t="str">
        <f t="shared" si="5"/>
        <v>Gross Exposure is less then 30%</v>
      </c>
      <c r="M186"/>
      <c r="N186"/>
      <c r="P186" s="96"/>
    </row>
    <row r="187" spans="1:16" s="7" customFormat="1" ht="15">
      <c r="A187" s="201" t="s">
        <v>156</v>
      </c>
      <c r="B187" s="235">
        <f>'Open Int.'!K193</f>
        <v>687600</v>
      </c>
      <c r="C187" s="237">
        <f>'Open Int.'!R193</f>
        <v>29.243628</v>
      </c>
      <c r="D187" s="161">
        <f t="shared" si="4"/>
        <v>0.12257908097778031</v>
      </c>
      <c r="E187" s="243">
        <f>'Open Int.'!B193/'Open Int.'!K193</f>
        <v>1</v>
      </c>
      <c r="F187" s="228">
        <f>'Open Int.'!E193/'Open Int.'!K193</f>
        <v>0</v>
      </c>
      <c r="G187" s="244">
        <f>'Open Int.'!H193/'Open Int.'!K193</f>
        <v>0</v>
      </c>
      <c r="H187" s="247">
        <v>5609440</v>
      </c>
      <c r="I187" s="231">
        <v>1121400</v>
      </c>
      <c r="J187" s="354">
        <v>1121400</v>
      </c>
      <c r="K187" s="117" t="str">
        <f t="shared" si="5"/>
        <v>Gross Exposure is less then 30%</v>
      </c>
      <c r="M187"/>
      <c r="N187"/>
      <c r="P187" s="96"/>
    </row>
    <row r="188" spans="1:16" s="7" customFormat="1" ht="15">
      <c r="A188" s="201" t="s">
        <v>395</v>
      </c>
      <c r="B188" s="235">
        <f>'Open Int.'!K194</f>
        <v>2025100</v>
      </c>
      <c r="C188" s="237">
        <f>'Open Int.'!R194</f>
        <v>62.251574</v>
      </c>
      <c r="D188" s="161">
        <f t="shared" si="4"/>
        <v>0.041149797393483116</v>
      </c>
      <c r="E188" s="243">
        <f>'Open Int.'!B194/'Open Int.'!K194</f>
        <v>0.9986173522295195</v>
      </c>
      <c r="F188" s="228">
        <f>'Open Int.'!E194/'Open Int.'!K194</f>
        <v>0.00138264777048047</v>
      </c>
      <c r="G188" s="244">
        <f>'Open Int.'!H194/'Open Int.'!K194</f>
        <v>0</v>
      </c>
      <c r="H188" s="247">
        <v>49212879</v>
      </c>
      <c r="I188" s="231">
        <v>9842000</v>
      </c>
      <c r="J188" s="354">
        <v>4921000</v>
      </c>
      <c r="K188" s="117" t="str">
        <f t="shared" si="5"/>
        <v>Gross Exposure is less then 30%</v>
      </c>
      <c r="M188"/>
      <c r="N188"/>
      <c r="P188"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4"/>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I477" sqref="I477"/>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customWidth="1"/>
    <col min="9" max="9" width="10.57421875" style="6" customWidth="1"/>
    <col min="10" max="10" width="12.00390625" style="116" customWidth="1"/>
    <col min="11" max="11" width="0"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3" t="s">
        <v>236</v>
      </c>
      <c r="B1" s="394"/>
      <c r="C1" s="394"/>
      <c r="D1" s="394"/>
      <c r="E1" s="394"/>
      <c r="F1" s="394"/>
      <c r="G1" s="394"/>
      <c r="H1" s="394"/>
      <c r="I1" s="394"/>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6404.8</v>
      </c>
      <c r="D4" s="319">
        <v>454</v>
      </c>
      <c r="E4" s="209">
        <f>D4*B4</f>
        <v>22700</v>
      </c>
      <c r="F4" s="210">
        <f>D4/C4*100</f>
        <v>7.088433674743942</v>
      </c>
      <c r="G4" s="276">
        <f>(B4*C4)*H4%+E4</f>
        <v>32307.199999999997</v>
      </c>
      <c r="H4" s="274">
        <v>3</v>
      </c>
      <c r="I4" s="212">
        <f>G4/B4</f>
        <v>646.1439999999999</v>
      </c>
      <c r="J4" s="213">
        <f>I4/C4</f>
        <v>0.10088433674743941</v>
      </c>
      <c r="K4" s="215">
        <f>M4/16</f>
        <v>2.1006168125</v>
      </c>
      <c r="L4" s="216">
        <f>K4*SQRT(30)</f>
        <v>11.505552128808501</v>
      </c>
      <c r="M4" s="217">
        <v>33.609869</v>
      </c>
      <c r="N4" s="89"/>
    </row>
    <row r="5" spans="1:14" s="8" customFormat="1" ht="15">
      <c r="A5" s="193" t="s">
        <v>499</v>
      </c>
      <c r="B5" s="179">
        <v>50</v>
      </c>
      <c r="C5" s="284">
        <f>Volume!J5</f>
        <v>4189.8</v>
      </c>
      <c r="D5" s="318">
        <v>299.1</v>
      </c>
      <c r="E5" s="206">
        <f>D5*B5</f>
        <v>14955.000000000002</v>
      </c>
      <c r="F5" s="211">
        <f>D5/C5*100</f>
        <v>7.138765573535729</v>
      </c>
      <c r="G5" s="277">
        <f>(B5*C5)*H5%+E5</f>
        <v>21239.7</v>
      </c>
      <c r="H5" s="275">
        <v>3</v>
      </c>
      <c r="I5" s="207">
        <f>G5/B5</f>
        <v>424.79400000000004</v>
      </c>
      <c r="J5" s="214">
        <f>I5/C5</f>
        <v>0.1013876557353573</v>
      </c>
      <c r="K5" s="218">
        <f>M5/16</f>
        <v>1.2875</v>
      </c>
      <c r="L5" s="208">
        <f>K5*SQRT(30)</f>
        <v>7.051927927879015</v>
      </c>
      <c r="M5" s="219">
        <v>20.6</v>
      </c>
      <c r="N5" s="89"/>
    </row>
    <row r="6" spans="1:14" s="8" customFormat="1" ht="15">
      <c r="A6" s="193" t="s">
        <v>74</v>
      </c>
      <c r="B6" s="179">
        <v>50</v>
      </c>
      <c r="C6" s="284">
        <f>Volume!J6</f>
        <v>5269.95</v>
      </c>
      <c r="D6" s="318">
        <v>375.68</v>
      </c>
      <c r="E6" s="206">
        <f>D6*B6</f>
        <v>18784</v>
      </c>
      <c r="F6" s="211">
        <f>D6/C6*100</f>
        <v>7.128720386341427</v>
      </c>
      <c r="G6" s="277">
        <f>(B6*C6)*H6%+E6</f>
        <v>26688.925</v>
      </c>
      <c r="H6" s="275">
        <v>3</v>
      </c>
      <c r="I6" s="207">
        <f>G6/B6</f>
        <v>533.7785</v>
      </c>
      <c r="J6" s="214">
        <f>I6/C6</f>
        <v>0.10128720386341426</v>
      </c>
      <c r="K6" s="218">
        <f>M6/16</f>
        <v>1.7012060625</v>
      </c>
      <c r="L6" s="208">
        <f>K6*SQRT(30)</f>
        <v>9.317889353957936</v>
      </c>
      <c r="M6" s="219">
        <v>27.219297</v>
      </c>
      <c r="N6" s="89"/>
    </row>
    <row r="7" spans="1:14" s="8" customFormat="1" ht="15">
      <c r="A7" s="193" t="s">
        <v>500</v>
      </c>
      <c r="B7" s="179">
        <v>25</v>
      </c>
      <c r="C7" s="284">
        <f>Volume!J7</f>
        <v>8133.55</v>
      </c>
      <c r="D7" s="318">
        <v>573.92</v>
      </c>
      <c r="E7" s="206">
        <f>D7*B7</f>
        <v>14347.999999999998</v>
      </c>
      <c r="F7" s="211">
        <f>D7/C7*100</f>
        <v>7.056205469936251</v>
      </c>
      <c r="G7" s="277">
        <f>(B7*C7)*H7%+E7</f>
        <v>20448.1625</v>
      </c>
      <c r="H7" s="275">
        <v>3</v>
      </c>
      <c r="I7" s="207">
        <f>G7/B7</f>
        <v>817.9264999999999</v>
      </c>
      <c r="J7" s="214">
        <f>I7/C7</f>
        <v>0.10056205469936251</v>
      </c>
      <c r="K7" s="218">
        <f>M7/16</f>
        <v>1.363125</v>
      </c>
      <c r="L7" s="208">
        <f>K7*SQRT(30)</f>
        <v>7.466143111992295</v>
      </c>
      <c r="M7" s="219">
        <v>21.81</v>
      </c>
      <c r="N7" s="89"/>
    </row>
    <row r="8" spans="1:14" s="8" customFormat="1" ht="15">
      <c r="A8" s="193" t="s">
        <v>9</v>
      </c>
      <c r="B8" s="179">
        <v>50</v>
      </c>
      <c r="C8" s="284">
        <f>Volume!J8</f>
        <v>4297.05</v>
      </c>
      <c r="D8" s="318">
        <v>307.32</v>
      </c>
      <c r="E8" s="206">
        <f aca="true" t="shared" si="0" ref="E8:E70">D8*B8</f>
        <v>15366</v>
      </c>
      <c r="F8" s="211">
        <f aca="true" t="shared" si="1" ref="F8:F70">D8/C8*100</f>
        <v>7.151883268754144</v>
      </c>
      <c r="G8" s="277">
        <f aca="true" t="shared" si="2" ref="G8:G70">(B8*C8)*H8%+E8</f>
        <v>21811.575</v>
      </c>
      <c r="H8" s="275">
        <v>3</v>
      </c>
      <c r="I8" s="207">
        <f aca="true" t="shared" si="3" ref="I8:I71">G8/B8</f>
        <v>436.23150000000004</v>
      </c>
      <c r="J8" s="214">
        <f aca="true" t="shared" si="4" ref="J8:J71">I8/C8</f>
        <v>0.10151883268754146</v>
      </c>
      <c r="K8" s="218">
        <f aca="true" t="shared" si="5" ref="K8:K70">M8/16</f>
        <v>1.4623196875</v>
      </c>
      <c r="L8" s="208">
        <f aca="true" t="shared" si="6" ref="L8:L70">K8*SQRT(30)</f>
        <v>8.009454791276553</v>
      </c>
      <c r="M8" s="219">
        <v>23.397115</v>
      </c>
      <c r="N8" s="89"/>
    </row>
    <row r="9" spans="1:13" s="7" customFormat="1" ht="15">
      <c r="A9" s="193" t="s">
        <v>279</v>
      </c>
      <c r="B9" s="179">
        <v>200</v>
      </c>
      <c r="C9" s="284">
        <f>Volume!J9</f>
        <v>2661.45</v>
      </c>
      <c r="D9" s="318">
        <v>282.94</v>
      </c>
      <c r="E9" s="206">
        <f t="shared" si="0"/>
        <v>56588</v>
      </c>
      <c r="F9" s="211">
        <f t="shared" si="1"/>
        <v>10.63104698566571</v>
      </c>
      <c r="G9" s="277">
        <f t="shared" si="2"/>
        <v>83202.5</v>
      </c>
      <c r="H9" s="275">
        <v>5</v>
      </c>
      <c r="I9" s="207">
        <f t="shared" si="3"/>
        <v>416.0125</v>
      </c>
      <c r="J9" s="214">
        <f t="shared" si="4"/>
        <v>0.15631046985665709</v>
      </c>
      <c r="K9" s="218">
        <f t="shared" si="5"/>
        <v>5.406509625</v>
      </c>
      <c r="L9" s="208">
        <f t="shared" si="6"/>
        <v>29.612672789812965</v>
      </c>
      <c r="M9" s="219">
        <v>86.504154</v>
      </c>
    </row>
    <row r="10" spans="1:13" s="8" customFormat="1" ht="15">
      <c r="A10" s="193" t="s">
        <v>134</v>
      </c>
      <c r="B10" s="179">
        <v>100</v>
      </c>
      <c r="C10" s="284">
        <f>Volume!J10</f>
        <v>4698.35</v>
      </c>
      <c r="D10" s="318">
        <v>496.38</v>
      </c>
      <c r="E10" s="206">
        <f t="shared" si="0"/>
        <v>49638</v>
      </c>
      <c r="F10" s="211">
        <f t="shared" si="1"/>
        <v>10.564985580044057</v>
      </c>
      <c r="G10" s="277">
        <f t="shared" si="2"/>
        <v>73129.75</v>
      </c>
      <c r="H10" s="275">
        <v>5</v>
      </c>
      <c r="I10" s="207">
        <f t="shared" si="3"/>
        <v>731.2975</v>
      </c>
      <c r="J10" s="214">
        <f t="shared" si="4"/>
        <v>0.15564985580044058</v>
      </c>
      <c r="K10" s="218">
        <f t="shared" si="5"/>
        <v>2.754658625</v>
      </c>
      <c r="L10" s="208">
        <f t="shared" si="6"/>
        <v>15.087886671386642</v>
      </c>
      <c r="M10" s="219">
        <v>44.074538</v>
      </c>
    </row>
    <row r="11" spans="1:13" s="8" customFormat="1" ht="15">
      <c r="A11" s="193" t="s">
        <v>408</v>
      </c>
      <c r="B11" s="179">
        <v>200</v>
      </c>
      <c r="C11" s="284">
        <f>Volume!J11</f>
        <v>1370</v>
      </c>
      <c r="D11" s="318">
        <v>175.36</v>
      </c>
      <c r="E11" s="206">
        <f t="shared" si="0"/>
        <v>35072</v>
      </c>
      <c r="F11" s="211">
        <f t="shared" si="1"/>
        <v>12.8</v>
      </c>
      <c r="G11" s="277">
        <f t="shared" si="2"/>
        <v>48772</v>
      </c>
      <c r="H11" s="275">
        <v>5</v>
      </c>
      <c r="I11" s="207">
        <f t="shared" si="3"/>
        <v>243.86</v>
      </c>
      <c r="J11" s="214">
        <f t="shared" si="4"/>
        <v>0.17800000000000002</v>
      </c>
      <c r="K11" s="218">
        <f t="shared" si="5"/>
        <v>2.816875</v>
      </c>
      <c r="L11" s="208">
        <f t="shared" si="6"/>
        <v>15.428659791723648</v>
      </c>
      <c r="M11" s="219">
        <v>45.07</v>
      </c>
    </row>
    <row r="12" spans="1:13" s="7" customFormat="1" ht="15">
      <c r="A12" s="193" t="s">
        <v>0</v>
      </c>
      <c r="B12" s="179">
        <v>375</v>
      </c>
      <c r="C12" s="284">
        <f>Volume!J12</f>
        <v>852.35</v>
      </c>
      <c r="D12" s="318">
        <v>91.79</v>
      </c>
      <c r="E12" s="206">
        <f t="shared" si="0"/>
        <v>34421.25</v>
      </c>
      <c r="F12" s="211">
        <f t="shared" si="1"/>
        <v>10.769050272775269</v>
      </c>
      <c r="G12" s="277">
        <f t="shared" si="2"/>
        <v>50402.8125</v>
      </c>
      <c r="H12" s="275">
        <v>5</v>
      </c>
      <c r="I12" s="207">
        <f t="shared" si="3"/>
        <v>134.4075</v>
      </c>
      <c r="J12" s="214">
        <f t="shared" si="4"/>
        <v>0.15769050272775267</v>
      </c>
      <c r="K12" s="218">
        <f t="shared" si="5"/>
        <v>2.6665694375</v>
      </c>
      <c r="L12" s="208">
        <f t="shared" si="6"/>
        <v>14.605402320726123</v>
      </c>
      <c r="M12" s="219">
        <v>42.665111</v>
      </c>
    </row>
    <row r="13" spans="1:13" s="7" customFormat="1" ht="15">
      <c r="A13" s="193" t="s">
        <v>409</v>
      </c>
      <c r="B13" s="179">
        <v>450</v>
      </c>
      <c r="C13" s="284">
        <f>Volume!J13</f>
        <v>526.35</v>
      </c>
      <c r="D13" s="318">
        <v>68.24</v>
      </c>
      <c r="E13" s="206">
        <f t="shared" si="0"/>
        <v>30707.999999999996</v>
      </c>
      <c r="F13" s="211">
        <f t="shared" si="1"/>
        <v>12.964757290776099</v>
      </c>
      <c r="G13" s="277">
        <f t="shared" si="2"/>
        <v>42550.875</v>
      </c>
      <c r="H13" s="275">
        <v>5</v>
      </c>
      <c r="I13" s="207">
        <f t="shared" si="3"/>
        <v>94.5575</v>
      </c>
      <c r="J13" s="214">
        <f t="shared" si="4"/>
        <v>0.17964757290776098</v>
      </c>
      <c r="K13" s="218">
        <f t="shared" si="5"/>
        <v>3.08875</v>
      </c>
      <c r="L13" s="208">
        <f t="shared" si="6"/>
        <v>16.917780494940818</v>
      </c>
      <c r="M13" s="219">
        <v>49.42</v>
      </c>
    </row>
    <row r="14" spans="1:13" s="7" customFormat="1" ht="15">
      <c r="A14" s="193" t="s">
        <v>410</v>
      </c>
      <c r="B14" s="179">
        <v>200</v>
      </c>
      <c r="C14" s="284">
        <f>Volume!J14</f>
        <v>1541.55</v>
      </c>
      <c r="D14" s="318">
        <v>216.61</v>
      </c>
      <c r="E14" s="206">
        <f t="shared" si="0"/>
        <v>43322</v>
      </c>
      <c r="F14" s="211">
        <f t="shared" si="1"/>
        <v>14.05144173072557</v>
      </c>
      <c r="G14" s="277">
        <f t="shared" si="2"/>
        <v>58737.5</v>
      </c>
      <c r="H14" s="275">
        <v>5</v>
      </c>
      <c r="I14" s="207">
        <f t="shared" si="3"/>
        <v>293.6875</v>
      </c>
      <c r="J14" s="214">
        <f t="shared" si="4"/>
        <v>0.19051441730725568</v>
      </c>
      <c r="K14" s="218">
        <f t="shared" si="5"/>
        <v>2.95625</v>
      </c>
      <c r="L14" s="208">
        <f t="shared" si="6"/>
        <v>16.19204810624647</v>
      </c>
      <c r="M14" s="219">
        <v>47.3</v>
      </c>
    </row>
    <row r="15" spans="1:13" s="7" customFormat="1" ht="15">
      <c r="A15" s="193" t="s">
        <v>411</v>
      </c>
      <c r="B15" s="179">
        <v>1700</v>
      </c>
      <c r="C15" s="284">
        <f>Volume!J15</f>
        <v>145.4</v>
      </c>
      <c r="D15" s="318">
        <v>43.38</v>
      </c>
      <c r="E15" s="206">
        <f t="shared" si="0"/>
        <v>73746</v>
      </c>
      <c r="F15" s="211">
        <f t="shared" si="1"/>
        <v>29.834938101788172</v>
      </c>
      <c r="G15" s="277">
        <f t="shared" si="2"/>
        <v>89095.878</v>
      </c>
      <c r="H15" s="275">
        <v>6.21</v>
      </c>
      <c r="I15" s="207">
        <f t="shared" si="3"/>
        <v>52.40934</v>
      </c>
      <c r="J15" s="214">
        <f t="shared" si="4"/>
        <v>0.3604493810178817</v>
      </c>
      <c r="K15" s="218">
        <f t="shared" si="5"/>
        <v>4.91875</v>
      </c>
      <c r="L15" s="208">
        <f t="shared" si="6"/>
        <v>26.94110329728536</v>
      </c>
      <c r="M15" s="219">
        <v>78.7</v>
      </c>
    </row>
    <row r="16" spans="1:13" s="7" customFormat="1" ht="15">
      <c r="A16" s="193" t="s">
        <v>135</v>
      </c>
      <c r="B16" s="179">
        <v>2450</v>
      </c>
      <c r="C16" s="284">
        <f>Volume!J16</f>
        <v>86.15</v>
      </c>
      <c r="D16" s="188">
        <v>9.61</v>
      </c>
      <c r="E16" s="206">
        <f t="shared" si="0"/>
        <v>23544.5</v>
      </c>
      <c r="F16" s="211">
        <f t="shared" si="1"/>
        <v>11.154962275101566</v>
      </c>
      <c r="G16" s="277">
        <f t="shared" si="2"/>
        <v>34097.875</v>
      </c>
      <c r="H16" s="275">
        <v>5</v>
      </c>
      <c r="I16" s="207">
        <f t="shared" si="3"/>
        <v>13.9175</v>
      </c>
      <c r="J16" s="214">
        <f t="shared" si="4"/>
        <v>0.16154962275101567</v>
      </c>
      <c r="K16" s="218">
        <f t="shared" si="5"/>
        <v>1.6139039375</v>
      </c>
      <c r="L16" s="208">
        <f t="shared" si="6"/>
        <v>8.839715922151578</v>
      </c>
      <c r="M16" s="203">
        <v>25.822463</v>
      </c>
    </row>
    <row r="17" spans="1:13" s="8" customFormat="1" ht="15">
      <c r="A17" s="193" t="s">
        <v>174</v>
      </c>
      <c r="B17" s="179">
        <v>3350</v>
      </c>
      <c r="C17" s="284">
        <f>Volume!J17</f>
        <v>58.5</v>
      </c>
      <c r="D17" s="318">
        <v>6.38</v>
      </c>
      <c r="E17" s="206">
        <f t="shared" si="0"/>
        <v>21373</v>
      </c>
      <c r="F17" s="211">
        <f t="shared" si="1"/>
        <v>10.905982905982906</v>
      </c>
      <c r="G17" s="277">
        <f t="shared" si="2"/>
        <v>31171.75</v>
      </c>
      <c r="H17" s="275">
        <v>5</v>
      </c>
      <c r="I17" s="207">
        <f t="shared" si="3"/>
        <v>9.305</v>
      </c>
      <c r="J17" s="214">
        <f t="shared" si="4"/>
        <v>0.15905982905982904</v>
      </c>
      <c r="K17" s="218">
        <f t="shared" si="5"/>
        <v>2.2741505</v>
      </c>
      <c r="L17" s="208">
        <f t="shared" si="6"/>
        <v>12.456035280116524</v>
      </c>
      <c r="M17" s="219">
        <v>36.386408</v>
      </c>
    </row>
    <row r="18" spans="1:13" s="8" customFormat="1" ht="15">
      <c r="A18" s="193" t="s">
        <v>280</v>
      </c>
      <c r="B18" s="179">
        <v>600</v>
      </c>
      <c r="C18" s="284">
        <f>Volume!J18</f>
        <v>411.35</v>
      </c>
      <c r="D18" s="318">
        <v>43.72</v>
      </c>
      <c r="E18" s="206">
        <f t="shared" si="0"/>
        <v>26232</v>
      </c>
      <c r="F18" s="211">
        <f t="shared" si="1"/>
        <v>10.628418621611765</v>
      </c>
      <c r="G18" s="277">
        <f t="shared" si="2"/>
        <v>38572.5</v>
      </c>
      <c r="H18" s="275">
        <v>5</v>
      </c>
      <c r="I18" s="207">
        <f t="shared" si="3"/>
        <v>64.2875</v>
      </c>
      <c r="J18" s="214">
        <f t="shared" si="4"/>
        <v>0.15628418621611764</v>
      </c>
      <c r="K18" s="218">
        <f t="shared" si="5"/>
        <v>2.3385470625</v>
      </c>
      <c r="L18" s="208">
        <f t="shared" si="6"/>
        <v>12.808749779186936</v>
      </c>
      <c r="M18" s="219">
        <v>37.416753</v>
      </c>
    </row>
    <row r="19" spans="1:13" s="7" customFormat="1" ht="15">
      <c r="A19" s="193" t="s">
        <v>75</v>
      </c>
      <c r="B19" s="179">
        <v>2300</v>
      </c>
      <c r="C19" s="284">
        <f>Volume!J19</f>
        <v>87.25</v>
      </c>
      <c r="D19" s="318">
        <v>10.12</v>
      </c>
      <c r="E19" s="206">
        <f t="shared" si="0"/>
        <v>23276</v>
      </c>
      <c r="F19" s="211">
        <f t="shared" si="1"/>
        <v>11.598853868194842</v>
      </c>
      <c r="G19" s="277">
        <f t="shared" si="2"/>
        <v>33309.75</v>
      </c>
      <c r="H19" s="275">
        <v>5</v>
      </c>
      <c r="I19" s="207">
        <f t="shared" si="3"/>
        <v>14.4825</v>
      </c>
      <c r="J19" s="214">
        <f t="shared" si="4"/>
        <v>0.16598853868194843</v>
      </c>
      <c r="K19" s="218">
        <f t="shared" si="5"/>
        <v>2.9656429375</v>
      </c>
      <c r="L19" s="208">
        <f t="shared" si="6"/>
        <v>16.243495343746336</v>
      </c>
      <c r="M19" s="219">
        <v>47.450287</v>
      </c>
    </row>
    <row r="20" spans="1:13" s="7" customFormat="1" ht="15">
      <c r="A20" s="193" t="s">
        <v>412</v>
      </c>
      <c r="B20" s="179">
        <v>650</v>
      </c>
      <c r="C20" s="284">
        <f>Volume!J20</f>
        <v>336.7</v>
      </c>
      <c r="D20" s="318">
        <v>105.91</v>
      </c>
      <c r="E20" s="206">
        <f t="shared" si="0"/>
        <v>68841.5</v>
      </c>
      <c r="F20" s="211">
        <f t="shared" si="1"/>
        <v>31.455301455301456</v>
      </c>
      <c r="G20" s="277">
        <f t="shared" si="2"/>
        <v>80440.815</v>
      </c>
      <c r="H20" s="275">
        <v>5.3</v>
      </c>
      <c r="I20" s="207">
        <f t="shared" si="3"/>
        <v>123.7551</v>
      </c>
      <c r="J20" s="214">
        <f t="shared" si="4"/>
        <v>0.36755301455301453</v>
      </c>
      <c r="K20" s="218">
        <f t="shared" si="5"/>
        <v>4.66875</v>
      </c>
      <c r="L20" s="208">
        <f t="shared" si="6"/>
        <v>25.571796903522444</v>
      </c>
      <c r="M20" s="219">
        <v>74.7</v>
      </c>
    </row>
    <row r="21" spans="1:13" s="7" customFormat="1" ht="15">
      <c r="A21" s="193" t="s">
        <v>413</v>
      </c>
      <c r="B21" s="179">
        <v>400</v>
      </c>
      <c r="C21" s="284">
        <f>Volume!J21</f>
        <v>591.3</v>
      </c>
      <c r="D21" s="318">
        <v>71.6</v>
      </c>
      <c r="E21" s="206">
        <f t="shared" si="0"/>
        <v>28639.999999999996</v>
      </c>
      <c r="F21" s="211">
        <f t="shared" si="1"/>
        <v>12.108912565533569</v>
      </c>
      <c r="G21" s="277">
        <f t="shared" si="2"/>
        <v>40466</v>
      </c>
      <c r="H21" s="275">
        <v>5</v>
      </c>
      <c r="I21" s="207">
        <f t="shared" si="3"/>
        <v>101.165</v>
      </c>
      <c r="J21" s="214">
        <f t="shared" si="4"/>
        <v>0.1710891256553357</v>
      </c>
      <c r="K21" s="218">
        <f t="shared" si="5"/>
        <v>3.4875</v>
      </c>
      <c r="L21" s="208">
        <f t="shared" si="6"/>
        <v>19.101824192992666</v>
      </c>
      <c r="M21" s="219">
        <v>55.8</v>
      </c>
    </row>
    <row r="22" spans="1:13" s="7" customFormat="1" ht="15">
      <c r="A22" s="193" t="s">
        <v>88</v>
      </c>
      <c r="B22" s="179">
        <v>4300</v>
      </c>
      <c r="C22" s="284">
        <f>Volume!J22</f>
        <v>45.85</v>
      </c>
      <c r="D22" s="318">
        <v>4.96</v>
      </c>
      <c r="E22" s="206">
        <f t="shared" si="0"/>
        <v>21328</v>
      </c>
      <c r="F22" s="211">
        <f t="shared" si="1"/>
        <v>10.817884405670664</v>
      </c>
      <c r="G22" s="277">
        <f t="shared" si="2"/>
        <v>31185.75</v>
      </c>
      <c r="H22" s="275">
        <v>5</v>
      </c>
      <c r="I22" s="207">
        <f t="shared" si="3"/>
        <v>7.2525</v>
      </c>
      <c r="J22" s="214">
        <f t="shared" si="4"/>
        <v>0.15817884405670665</v>
      </c>
      <c r="K22" s="218">
        <f t="shared" si="5"/>
        <v>2.6470684375</v>
      </c>
      <c r="L22" s="208">
        <f t="shared" si="6"/>
        <v>14.498590944787042</v>
      </c>
      <c r="M22" s="203">
        <v>42.353095</v>
      </c>
    </row>
    <row r="23" spans="1:13" s="8" customFormat="1" ht="15">
      <c r="A23" s="193" t="s">
        <v>136</v>
      </c>
      <c r="B23" s="179">
        <v>4775</v>
      </c>
      <c r="C23" s="284">
        <f>Volume!J23</f>
        <v>38.35</v>
      </c>
      <c r="D23" s="318">
        <v>4.15</v>
      </c>
      <c r="E23" s="206">
        <f t="shared" si="0"/>
        <v>19816.25</v>
      </c>
      <c r="F23" s="211">
        <f t="shared" si="1"/>
        <v>10.821382007822686</v>
      </c>
      <c r="G23" s="277">
        <f t="shared" si="2"/>
        <v>28972.3125</v>
      </c>
      <c r="H23" s="275">
        <v>5</v>
      </c>
      <c r="I23" s="207">
        <f t="shared" si="3"/>
        <v>6.0675</v>
      </c>
      <c r="J23" s="214">
        <f t="shared" si="4"/>
        <v>0.15821382007822685</v>
      </c>
      <c r="K23" s="218">
        <f t="shared" si="5"/>
        <v>2.7903561875</v>
      </c>
      <c r="L23" s="208">
        <f t="shared" si="6"/>
        <v>15.28341027367865</v>
      </c>
      <c r="M23" s="219">
        <v>44.645699</v>
      </c>
    </row>
    <row r="24" spans="1:13" s="8" customFormat="1" ht="15">
      <c r="A24" s="193" t="s">
        <v>157</v>
      </c>
      <c r="B24" s="179">
        <v>350</v>
      </c>
      <c r="C24" s="284">
        <f>Volume!J24</f>
        <v>698.95</v>
      </c>
      <c r="D24" s="318">
        <v>74.28</v>
      </c>
      <c r="E24" s="206">
        <f t="shared" si="0"/>
        <v>25998</v>
      </c>
      <c r="F24" s="211">
        <f t="shared" si="1"/>
        <v>10.627369625867372</v>
      </c>
      <c r="G24" s="277">
        <f t="shared" si="2"/>
        <v>38229.625</v>
      </c>
      <c r="H24" s="275">
        <v>5</v>
      </c>
      <c r="I24" s="207">
        <f t="shared" si="3"/>
        <v>109.2275</v>
      </c>
      <c r="J24" s="214">
        <f t="shared" si="4"/>
        <v>0.1562736962586737</v>
      </c>
      <c r="K24" s="218">
        <f t="shared" si="5"/>
        <v>2.38428275</v>
      </c>
      <c r="L24" s="208">
        <f t="shared" si="6"/>
        <v>13.059254456454507</v>
      </c>
      <c r="M24" s="219">
        <v>38.148524</v>
      </c>
    </row>
    <row r="25" spans="1:13" s="8" customFormat="1" ht="15">
      <c r="A25" s="193" t="s">
        <v>193</v>
      </c>
      <c r="B25" s="179">
        <v>100</v>
      </c>
      <c r="C25" s="284">
        <f>Volume!J25</f>
        <v>2242.05</v>
      </c>
      <c r="D25" s="318">
        <v>311.23</v>
      </c>
      <c r="E25" s="206">
        <f t="shared" si="0"/>
        <v>31123</v>
      </c>
      <c r="F25" s="211">
        <f t="shared" si="1"/>
        <v>13.881492384201957</v>
      </c>
      <c r="G25" s="277">
        <f t="shared" si="2"/>
        <v>42602.296</v>
      </c>
      <c r="H25" s="275">
        <v>5.12</v>
      </c>
      <c r="I25" s="207">
        <f t="shared" si="3"/>
        <v>426.02296</v>
      </c>
      <c r="J25" s="214">
        <f t="shared" si="4"/>
        <v>0.19001492384201957</v>
      </c>
      <c r="K25" s="218">
        <f t="shared" si="5"/>
        <v>2.262520625</v>
      </c>
      <c r="L25" s="208">
        <f t="shared" si="6"/>
        <v>12.39233583133187</v>
      </c>
      <c r="M25" s="219">
        <v>36.20033</v>
      </c>
    </row>
    <row r="26" spans="1:13" s="8" customFormat="1" ht="15">
      <c r="A26" s="193" t="s">
        <v>281</v>
      </c>
      <c r="B26" s="179">
        <v>1900</v>
      </c>
      <c r="C26" s="284">
        <f>Volume!J26</f>
        <v>174.95</v>
      </c>
      <c r="D26" s="318">
        <v>24.46</v>
      </c>
      <c r="E26" s="206">
        <f t="shared" si="0"/>
        <v>46474</v>
      </c>
      <c r="F26" s="211">
        <f t="shared" si="1"/>
        <v>13.981137467847956</v>
      </c>
      <c r="G26" s="277">
        <f t="shared" si="2"/>
        <v>63094.25</v>
      </c>
      <c r="H26" s="275">
        <v>5</v>
      </c>
      <c r="I26" s="207">
        <f t="shared" si="3"/>
        <v>33.2075</v>
      </c>
      <c r="J26" s="214">
        <f t="shared" si="4"/>
        <v>0.18981137467847958</v>
      </c>
      <c r="K26" s="218">
        <f t="shared" si="5"/>
        <v>3.857308375</v>
      </c>
      <c r="L26" s="208">
        <f t="shared" si="6"/>
        <v>21.127348082410965</v>
      </c>
      <c r="M26" s="219">
        <v>61.716934</v>
      </c>
    </row>
    <row r="27" spans="1:13" s="8" customFormat="1" ht="15">
      <c r="A27" s="193" t="s">
        <v>282</v>
      </c>
      <c r="B27" s="179">
        <v>4800</v>
      </c>
      <c r="C27" s="284">
        <f>Volume!J27</f>
        <v>76.9</v>
      </c>
      <c r="D27" s="318">
        <v>13.84</v>
      </c>
      <c r="E27" s="206">
        <f t="shared" si="0"/>
        <v>66432</v>
      </c>
      <c r="F27" s="211">
        <f t="shared" si="1"/>
        <v>17.997399219765928</v>
      </c>
      <c r="G27" s="277">
        <f t="shared" si="2"/>
        <v>84888</v>
      </c>
      <c r="H27" s="275">
        <v>5</v>
      </c>
      <c r="I27" s="207">
        <f t="shared" si="3"/>
        <v>17.685</v>
      </c>
      <c r="J27" s="214">
        <f t="shared" si="4"/>
        <v>0.22997399219765927</v>
      </c>
      <c r="K27" s="218">
        <f t="shared" si="5"/>
        <v>2.7959531875</v>
      </c>
      <c r="L27" s="208">
        <f t="shared" si="6"/>
        <v>15.314066305222212</v>
      </c>
      <c r="M27" s="219">
        <v>44.735251</v>
      </c>
    </row>
    <row r="28" spans="1:13" s="8" customFormat="1" ht="15">
      <c r="A28" s="193" t="s">
        <v>76</v>
      </c>
      <c r="B28" s="179">
        <v>1400</v>
      </c>
      <c r="C28" s="284">
        <f>Volume!J28</f>
        <v>272.3</v>
      </c>
      <c r="D28" s="318">
        <v>32.77</v>
      </c>
      <c r="E28" s="206">
        <f t="shared" si="0"/>
        <v>45878.00000000001</v>
      </c>
      <c r="F28" s="211">
        <f t="shared" si="1"/>
        <v>12.034520749173707</v>
      </c>
      <c r="G28" s="277">
        <f t="shared" si="2"/>
        <v>64939.00000000001</v>
      </c>
      <c r="H28" s="275">
        <v>5</v>
      </c>
      <c r="I28" s="207">
        <f t="shared" si="3"/>
        <v>46.385000000000005</v>
      </c>
      <c r="J28" s="214">
        <f t="shared" si="4"/>
        <v>0.17034520749173707</v>
      </c>
      <c r="K28" s="218">
        <f t="shared" si="5"/>
        <v>3.4516355</v>
      </c>
      <c r="L28" s="208">
        <f t="shared" si="6"/>
        <v>18.90538623635623</v>
      </c>
      <c r="M28" s="219">
        <v>55.226168</v>
      </c>
    </row>
    <row r="29" spans="1:13" s="8" customFormat="1" ht="15">
      <c r="A29" s="193" t="s">
        <v>77</v>
      </c>
      <c r="B29" s="179">
        <v>1900</v>
      </c>
      <c r="C29" s="284">
        <f>Volume!J29</f>
        <v>211.7</v>
      </c>
      <c r="D29" s="318">
        <v>23.57</v>
      </c>
      <c r="E29" s="206">
        <f t="shared" si="0"/>
        <v>44783</v>
      </c>
      <c r="F29" s="211">
        <f t="shared" si="1"/>
        <v>11.133679735474729</v>
      </c>
      <c r="G29" s="277">
        <f t="shared" si="2"/>
        <v>64894.5</v>
      </c>
      <c r="H29" s="275">
        <v>5</v>
      </c>
      <c r="I29" s="207">
        <f t="shared" si="3"/>
        <v>34.155</v>
      </c>
      <c r="J29" s="214">
        <f t="shared" si="4"/>
        <v>0.1613367973547473</v>
      </c>
      <c r="K29" s="218">
        <f t="shared" si="5"/>
        <v>4.030830625</v>
      </c>
      <c r="L29" s="208">
        <f t="shared" si="6"/>
        <v>22.07776858795147</v>
      </c>
      <c r="M29" s="219">
        <v>64.49329</v>
      </c>
    </row>
    <row r="30" spans="1:13" s="7" customFormat="1" ht="15">
      <c r="A30" s="193" t="s">
        <v>283</v>
      </c>
      <c r="B30" s="179">
        <v>1050</v>
      </c>
      <c r="C30" s="284">
        <f>Volume!J30</f>
        <v>183.75</v>
      </c>
      <c r="D30" s="318">
        <v>20.83</v>
      </c>
      <c r="E30" s="206">
        <f t="shared" si="0"/>
        <v>21871.5</v>
      </c>
      <c r="F30" s="211">
        <f t="shared" si="1"/>
        <v>11.336054421768708</v>
      </c>
      <c r="G30" s="277">
        <f t="shared" si="2"/>
        <v>31518.375</v>
      </c>
      <c r="H30" s="275">
        <v>5</v>
      </c>
      <c r="I30" s="207">
        <f t="shared" si="3"/>
        <v>30.0175</v>
      </c>
      <c r="J30" s="214">
        <f t="shared" si="4"/>
        <v>0.16336054421768706</v>
      </c>
      <c r="K30" s="218">
        <f t="shared" si="5"/>
        <v>2.9283209375</v>
      </c>
      <c r="L30" s="208">
        <f t="shared" si="6"/>
        <v>16.039074330834257</v>
      </c>
      <c r="M30" s="203">
        <v>46.853135</v>
      </c>
    </row>
    <row r="31" spans="1:13" s="7" customFormat="1" ht="15">
      <c r="A31" s="193" t="s">
        <v>34</v>
      </c>
      <c r="B31" s="179">
        <v>275</v>
      </c>
      <c r="C31" s="284">
        <f>Volume!J31</f>
        <v>1889.9</v>
      </c>
      <c r="D31" s="318">
        <v>196.22</v>
      </c>
      <c r="E31" s="206">
        <f t="shared" si="0"/>
        <v>53960.5</v>
      </c>
      <c r="F31" s="211">
        <f t="shared" si="1"/>
        <v>10.382559923805491</v>
      </c>
      <c r="G31" s="277">
        <f t="shared" si="2"/>
        <v>79946.625</v>
      </c>
      <c r="H31" s="275">
        <v>5</v>
      </c>
      <c r="I31" s="207">
        <f t="shared" si="3"/>
        <v>290.715</v>
      </c>
      <c r="J31" s="214">
        <f t="shared" si="4"/>
        <v>0.15382559923805492</v>
      </c>
      <c r="K31" s="218">
        <f t="shared" si="5"/>
        <v>2.98494325</v>
      </c>
      <c r="L31" s="208">
        <f t="shared" si="6"/>
        <v>16.349207508977827</v>
      </c>
      <c r="M31" s="203">
        <v>47.759092</v>
      </c>
    </row>
    <row r="32" spans="1:13" s="8" customFormat="1" ht="15">
      <c r="A32" s="193" t="s">
        <v>284</v>
      </c>
      <c r="B32" s="179">
        <v>250</v>
      </c>
      <c r="C32" s="284">
        <f>Volume!J32</f>
        <v>1068.15</v>
      </c>
      <c r="D32" s="318">
        <v>112.63</v>
      </c>
      <c r="E32" s="206">
        <f t="shared" si="0"/>
        <v>28157.5</v>
      </c>
      <c r="F32" s="211">
        <f t="shared" si="1"/>
        <v>10.544399194869634</v>
      </c>
      <c r="G32" s="277">
        <f t="shared" si="2"/>
        <v>41509.375</v>
      </c>
      <c r="H32" s="275">
        <v>5</v>
      </c>
      <c r="I32" s="207">
        <f t="shared" si="3"/>
        <v>166.0375</v>
      </c>
      <c r="J32" s="214">
        <f t="shared" si="4"/>
        <v>0.15544399194869632</v>
      </c>
      <c r="K32" s="218">
        <f t="shared" si="5"/>
        <v>3.0054939375</v>
      </c>
      <c r="L32" s="208">
        <f t="shared" si="6"/>
        <v>16.461768260137717</v>
      </c>
      <c r="M32" s="219">
        <v>48.087903</v>
      </c>
    </row>
    <row r="33" spans="1:13" s="8" customFormat="1" ht="15">
      <c r="A33" s="193" t="s">
        <v>137</v>
      </c>
      <c r="B33" s="179">
        <v>1000</v>
      </c>
      <c r="C33" s="284">
        <f>Volume!J33</f>
        <v>335.55</v>
      </c>
      <c r="D33" s="318">
        <v>35.52</v>
      </c>
      <c r="E33" s="206">
        <f t="shared" si="0"/>
        <v>35520</v>
      </c>
      <c r="F33" s="211">
        <f t="shared" si="1"/>
        <v>10.58560572194904</v>
      </c>
      <c r="G33" s="277">
        <f t="shared" si="2"/>
        <v>52297.5</v>
      </c>
      <c r="H33" s="275">
        <v>5</v>
      </c>
      <c r="I33" s="207">
        <f t="shared" si="3"/>
        <v>52.2975</v>
      </c>
      <c r="J33" s="214">
        <f t="shared" si="4"/>
        <v>0.1558560572194904</v>
      </c>
      <c r="K33" s="218">
        <f t="shared" si="5"/>
        <v>2.5117254375</v>
      </c>
      <c r="L33" s="208">
        <f t="shared" si="6"/>
        <v>13.757286803782822</v>
      </c>
      <c r="M33" s="219">
        <v>40.187607</v>
      </c>
    </row>
    <row r="34" spans="1:13" s="8" customFormat="1" ht="15">
      <c r="A34" s="193" t="s">
        <v>232</v>
      </c>
      <c r="B34" s="179">
        <v>500</v>
      </c>
      <c r="C34" s="284">
        <f>Volume!J34</f>
        <v>841.3</v>
      </c>
      <c r="D34" s="318">
        <v>91.58</v>
      </c>
      <c r="E34" s="206">
        <f t="shared" si="0"/>
        <v>45790</v>
      </c>
      <c r="F34" s="211">
        <f t="shared" si="1"/>
        <v>10.885534292166884</v>
      </c>
      <c r="G34" s="277">
        <f t="shared" si="2"/>
        <v>66822.5</v>
      </c>
      <c r="H34" s="275">
        <v>5</v>
      </c>
      <c r="I34" s="207">
        <f t="shared" si="3"/>
        <v>133.645</v>
      </c>
      <c r="J34" s="214">
        <f t="shared" si="4"/>
        <v>0.15885534292166886</v>
      </c>
      <c r="K34" s="218">
        <f t="shared" si="5"/>
        <v>1.9979265625</v>
      </c>
      <c r="L34" s="208">
        <f t="shared" si="6"/>
        <v>10.943094465200051</v>
      </c>
      <c r="M34" s="219">
        <v>31.966825</v>
      </c>
    </row>
    <row r="35" spans="1:13" s="8" customFormat="1" ht="15">
      <c r="A35" s="193" t="s">
        <v>1</v>
      </c>
      <c r="B35" s="179">
        <v>300</v>
      </c>
      <c r="C35" s="284">
        <f>Volume!J35</f>
        <v>1418.75</v>
      </c>
      <c r="D35" s="318">
        <v>150.89</v>
      </c>
      <c r="E35" s="206">
        <f t="shared" si="0"/>
        <v>45266.99999999999</v>
      </c>
      <c r="F35" s="211">
        <f t="shared" si="1"/>
        <v>10.635418502202644</v>
      </c>
      <c r="G35" s="277">
        <f t="shared" si="2"/>
        <v>66548.25</v>
      </c>
      <c r="H35" s="275">
        <v>5</v>
      </c>
      <c r="I35" s="207">
        <f t="shared" si="3"/>
        <v>221.8275</v>
      </c>
      <c r="J35" s="214">
        <f t="shared" si="4"/>
        <v>0.15635418502202642</v>
      </c>
      <c r="K35" s="218">
        <f t="shared" si="5"/>
        <v>1.931505625</v>
      </c>
      <c r="L35" s="208">
        <f t="shared" si="6"/>
        <v>10.579292007606144</v>
      </c>
      <c r="M35" s="219">
        <v>30.90409</v>
      </c>
    </row>
    <row r="36" spans="1:13" s="8" customFormat="1" ht="15">
      <c r="A36" s="193" t="s">
        <v>158</v>
      </c>
      <c r="B36" s="179">
        <v>1900</v>
      </c>
      <c r="C36" s="284">
        <f>Volume!J36</f>
        <v>117.1</v>
      </c>
      <c r="D36" s="318">
        <v>12.75</v>
      </c>
      <c r="E36" s="206">
        <f t="shared" si="0"/>
        <v>24225</v>
      </c>
      <c r="F36" s="211">
        <f t="shared" si="1"/>
        <v>10.88812980358668</v>
      </c>
      <c r="G36" s="277">
        <f t="shared" si="2"/>
        <v>35460.744999999995</v>
      </c>
      <c r="H36" s="275">
        <v>5.05</v>
      </c>
      <c r="I36" s="207">
        <f t="shared" si="3"/>
        <v>18.663549999999997</v>
      </c>
      <c r="J36" s="214">
        <f t="shared" si="4"/>
        <v>0.15938129803586676</v>
      </c>
      <c r="K36" s="218">
        <f t="shared" si="5"/>
        <v>2.1079460625</v>
      </c>
      <c r="L36" s="208">
        <f t="shared" si="6"/>
        <v>11.545696084354446</v>
      </c>
      <c r="M36" s="219">
        <v>33.727137</v>
      </c>
    </row>
    <row r="37" spans="1:13" s="8" customFormat="1" ht="15">
      <c r="A37" s="193" t="s">
        <v>414</v>
      </c>
      <c r="B37" s="179">
        <v>4950</v>
      </c>
      <c r="C37" s="284">
        <f>Volume!J37</f>
        <v>42.1</v>
      </c>
      <c r="D37" s="318">
        <v>6.37</v>
      </c>
      <c r="E37" s="206">
        <f t="shared" si="0"/>
        <v>31531.5</v>
      </c>
      <c r="F37" s="211">
        <f t="shared" si="1"/>
        <v>15.13064133016627</v>
      </c>
      <c r="G37" s="277">
        <f t="shared" si="2"/>
        <v>42347.2005</v>
      </c>
      <c r="H37" s="275">
        <v>5.19</v>
      </c>
      <c r="I37" s="207">
        <f t="shared" si="3"/>
        <v>8.55499</v>
      </c>
      <c r="J37" s="214">
        <f t="shared" si="4"/>
        <v>0.2032064133016627</v>
      </c>
      <c r="K37" s="218">
        <f t="shared" si="5"/>
        <v>4.465625</v>
      </c>
      <c r="L37" s="208">
        <f t="shared" si="6"/>
        <v>24.459235458590076</v>
      </c>
      <c r="M37" s="219">
        <v>71.45</v>
      </c>
    </row>
    <row r="38" spans="1:13" s="8" customFormat="1" ht="15">
      <c r="A38" s="193" t="s">
        <v>415</v>
      </c>
      <c r="B38" s="179">
        <v>850</v>
      </c>
      <c r="C38" s="284">
        <f>Volume!J38</f>
        <v>246.4</v>
      </c>
      <c r="D38" s="318">
        <v>36.28</v>
      </c>
      <c r="E38" s="206">
        <f t="shared" si="0"/>
        <v>30838</v>
      </c>
      <c r="F38" s="211">
        <f t="shared" si="1"/>
        <v>14.724025974025976</v>
      </c>
      <c r="G38" s="277">
        <f t="shared" si="2"/>
        <v>41310</v>
      </c>
      <c r="H38" s="275">
        <v>5</v>
      </c>
      <c r="I38" s="207">
        <f t="shared" si="3"/>
        <v>48.6</v>
      </c>
      <c r="J38" s="214">
        <f t="shared" si="4"/>
        <v>0.19724025974025974</v>
      </c>
      <c r="K38" s="218">
        <f t="shared" si="5"/>
        <v>3.028125</v>
      </c>
      <c r="L38" s="208">
        <f t="shared" si="6"/>
        <v>16.585723694453314</v>
      </c>
      <c r="M38" s="219">
        <v>48.45</v>
      </c>
    </row>
    <row r="39" spans="1:13" s="8" customFormat="1" ht="15">
      <c r="A39" s="193" t="s">
        <v>285</v>
      </c>
      <c r="B39" s="179">
        <v>300</v>
      </c>
      <c r="C39" s="284">
        <f>Volume!J39</f>
        <v>560.7</v>
      </c>
      <c r="D39" s="318">
        <v>61.01</v>
      </c>
      <c r="E39" s="206">
        <f t="shared" si="0"/>
        <v>18303</v>
      </c>
      <c r="F39" s="211">
        <f t="shared" si="1"/>
        <v>10.881041555198857</v>
      </c>
      <c r="G39" s="277">
        <f t="shared" si="2"/>
        <v>26713.5</v>
      </c>
      <c r="H39" s="275">
        <v>5</v>
      </c>
      <c r="I39" s="207">
        <f t="shared" si="3"/>
        <v>89.045</v>
      </c>
      <c r="J39" s="214">
        <f t="shared" si="4"/>
        <v>0.15881041555198858</v>
      </c>
      <c r="K39" s="218">
        <f t="shared" si="5"/>
        <v>3.85269975</v>
      </c>
      <c r="L39" s="208">
        <f t="shared" si="6"/>
        <v>21.102105603695144</v>
      </c>
      <c r="M39" s="219">
        <v>61.643196</v>
      </c>
    </row>
    <row r="40" spans="1:13" s="8" customFormat="1" ht="15">
      <c r="A40" s="193" t="s">
        <v>159</v>
      </c>
      <c r="B40" s="179">
        <v>4500</v>
      </c>
      <c r="C40" s="284">
        <f>Volume!J40</f>
        <v>50.5</v>
      </c>
      <c r="D40" s="318">
        <v>5.46</v>
      </c>
      <c r="E40" s="206">
        <f t="shared" si="0"/>
        <v>24570</v>
      </c>
      <c r="F40" s="211">
        <f t="shared" si="1"/>
        <v>10.811881188118813</v>
      </c>
      <c r="G40" s="277">
        <f t="shared" si="2"/>
        <v>35932.5</v>
      </c>
      <c r="H40" s="275">
        <v>5</v>
      </c>
      <c r="I40" s="207">
        <f t="shared" si="3"/>
        <v>7.985</v>
      </c>
      <c r="J40" s="214">
        <f t="shared" si="4"/>
        <v>0.15811881188118812</v>
      </c>
      <c r="K40" s="218">
        <f t="shared" si="5"/>
        <v>2.803160125</v>
      </c>
      <c r="L40" s="208">
        <f t="shared" si="6"/>
        <v>15.35354032761501</v>
      </c>
      <c r="M40" s="219">
        <v>44.850562</v>
      </c>
    </row>
    <row r="41" spans="1:13" s="8" customFormat="1" ht="15">
      <c r="A41" s="193" t="s">
        <v>2</v>
      </c>
      <c r="B41" s="179">
        <v>1100</v>
      </c>
      <c r="C41" s="284">
        <f>Volume!J41</f>
        <v>360.95</v>
      </c>
      <c r="D41" s="318">
        <v>41.98</v>
      </c>
      <c r="E41" s="206">
        <f t="shared" si="0"/>
        <v>46178</v>
      </c>
      <c r="F41" s="211">
        <f t="shared" si="1"/>
        <v>11.630419725723783</v>
      </c>
      <c r="G41" s="277">
        <f t="shared" si="2"/>
        <v>66030.25</v>
      </c>
      <c r="H41" s="275">
        <v>5</v>
      </c>
      <c r="I41" s="207">
        <f t="shared" si="3"/>
        <v>60.0275</v>
      </c>
      <c r="J41" s="214">
        <f t="shared" si="4"/>
        <v>0.16630419725723786</v>
      </c>
      <c r="K41" s="218">
        <f t="shared" si="5"/>
        <v>2.023759375</v>
      </c>
      <c r="L41" s="208">
        <f t="shared" si="6"/>
        <v>11.084586606500565</v>
      </c>
      <c r="M41" s="219">
        <v>32.38015</v>
      </c>
    </row>
    <row r="42" spans="1:13" s="8" customFormat="1" ht="15">
      <c r="A42" s="193" t="s">
        <v>416</v>
      </c>
      <c r="B42" s="179">
        <v>1150</v>
      </c>
      <c r="C42" s="284">
        <f>Volume!J42</f>
        <v>231.35</v>
      </c>
      <c r="D42" s="318">
        <v>59.84</v>
      </c>
      <c r="E42" s="206">
        <f t="shared" si="0"/>
        <v>68816</v>
      </c>
      <c r="F42" s="211">
        <f t="shared" si="1"/>
        <v>25.865571644694192</v>
      </c>
      <c r="G42" s="277">
        <f t="shared" si="2"/>
        <v>83901.17675</v>
      </c>
      <c r="H42" s="275">
        <v>5.67</v>
      </c>
      <c r="I42" s="207">
        <f t="shared" si="3"/>
        <v>72.957545</v>
      </c>
      <c r="J42" s="214">
        <f t="shared" si="4"/>
        <v>0.3153557164469419</v>
      </c>
      <c r="K42" s="218">
        <f t="shared" si="5"/>
        <v>3.5625</v>
      </c>
      <c r="L42" s="208">
        <f t="shared" si="6"/>
        <v>19.51261611112154</v>
      </c>
      <c r="M42" s="219">
        <v>57</v>
      </c>
    </row>
    <row r="43" spans="1:13" s="8" customFormat="1" ht="15">
      <c r="A43" s="193" t="s">
        <v>391</v>
      </c>
      <c r="B43" s="179">
        <v>2500</v>
      </c>
      <c r="C43" s="284">
        <f>Volume!J43</f>
        <v>143.05</v>
      </c>
      <c r="D43" s="318">
        <v>15.58</v>
      </c>
      <c r="E43" s="206">
        <f t="shared" si="0"/>
        <v>38950</v>
      </c>
      <c r="F43" s="211">
        <f t="shared" si="1"/>
        <v>10.891296749388326</v>
      </c>
      <c r="G43" s="277">
        <f t="shared" si="2"/>
        <v>56831.25</v>
      </c>
      <c r="H43" s="275">
        <v>5</v>
      </c>
      <c r="I43" s="207">
        <f t="shared" si="3"/>
        <v>22.7325</v>
      </c>
      <c r="J43" s="214">
        <f t="shared" si="4"/>
        <v>0.15891296749388326</v>
      </c>
      <c r="K43" s="218">
        <f t="shared" si="5"/>
        <v>1.8096494375</v>
      </c>
      <c r="L43" s="208">
        <f t="shared" si="6"/>
        <v>9.911858180952853</v>
      </c>
      <c r="M43" s="219">
        <v>28.954391</v>
      </c>
    </row>
    <row r="44" spans="1:13" s="8" customFormat="1" ht="15">
      <c r="A44" s="193" t="s">
        <v>78</v>
      </c>
      <c r="B44" s="179">
        <v>1600</v>
      </c>
      <c r="C44" s="284">
        <f>Volume!J44</f>
        <v>255.65</v>
      </c>
      <c r="D44" s="318">
        <v>36.68</v>
      </c>
      <c r="E44" s="206">
        <f t="shared" si="0"/>
        <v>58688</v>
      </c>
      <c r="F44" s="211">
        <f t="shared" si="1"/>
        <v>14.347741052219831</v>
      </c>
      <c r="G44" s="277">
        <f t="shared" si="2"/>
        <v>79140</v>
      </c>
      <c r="H44" s="275">
        <v>5</v>
      </c>
      <c r="I44" s="207">
        <f t="shared" si="3"/>
        <v>49.4625</v>
      </c>
      <c r="J44" s="214">
        <f t="shared" si="4"/>
        <v>0.1934774105221983</v>
      </c>
      <c r="K44" s="218">
        <f t="shared" si="5"/>
        <v>3.51753775</v>
      </c>
      <c r="L44" s="208">
        <f t="shared" si="6"/>
        <v>19.266347725509675</v>
      </c>
      <c r="M44" s="219">
        <v>56.280604</v>
      </c>
    </row>
    <row r="45" spans="1:13" s="8" customFormat="1" ht="15">
      <c r="A45" s="193" t="s">
        <v>138</v>
      </c>
      <c r="B45" s="179">
        <v>425</v>
      </c>
      <c r="C45" s="284">
        <f>Volume!J45</f>
        <v>612.8</v>
      </c>
      <c r="D45" s="318">
        <v>84</v>
      </c>
      <c r="E45" s="206">
        <f t="shared" si="0"/>
        <v>35700</v>
      </c>
      <c r="F45" s="211">
        <f t="shared" si="1"/>
        <v>13.707571801566582</v>
      </c>
      <c r="G45" s="277">
        <f t="shared" si="2"/>
        <v>48722</v>
      </c>
      <c r="H45" s="275">
        <v>5</v>
      </c>
      <c r="I45" s="207">
        <f t="shared" si="3"/>
        <v>114.64</v>
      </c>
      <c r="J45" s="214">
        <f t="shared" si="4"/>
        <v>0.1870757180156658</v>
      </c>
      <c r="K45" s="218">
        <f t="shared" si="5"/>
        <v>3.678509</v>
      </c>
      <c r="L45" s="208">
        <f t="shared" si="6"/>
        <v>20.14802357285771</v>
      </c>
      <c r="M45" s="219">
        <v>58.856144</v>
      </c>
    </row>
    <row r="46" spans="1:13" s="8" customFormat="1" ht="15">
      <c r="A46" s="193" t="s">
        <v>160</v>
      </c>
      <c r="B46" s="179">
        <v>550</v>
      </c>
      <c r="C46" s="284">
        <f>Volume!J46</f>
        <v>363.55</v>
      </c>
      <c r="D46" s="318">
        <v>38.66</v>
      </c>
      <c r="E46" s="206">
        <f t="shared" si="0"/>
        <v>21262.999999999996</v>
      </c>
      <c r="F46" s="211">
        <f t="shared" si="1"/>
        <v>10.634025581075504</v>
      </c>
      <c r="G46" s="277">
        <f t="shared" si="2"/>
        <v>31260.624999999996</v>
      </c>
      <c r="H46" s="275">
        <v>5</v>
      </c>
      <c r="I46" s="207">
        <f t="shared" si="3"/>
        <v>56.83749999999999</v>
      </c>
      <c r="J46" s="214">
        <f t="shared" si="4"/>
        <v>0.15634025581075503</v>
      </c>
      <c r="K46" s="218">
        <f t="shared" si="5"/>
        <v>2.7257803125</v>
      </c>
      <c r="L46" s="208">
        <f t="shared" si="6"/>
        <v>14.92971363959731</v>
      </c>
      <c r="M46" s="219">
        <v>43.612485</v>
      </c>
    </row>
    <row r="47" spans="1:13" s="8" customFormat="1" ht="15">
      <c r="A47" s="193" t="s">
        <v>161</v>
      </c>
      <c r="B47" s="179">
        <v>6900</v>
      </c>
      <c r="C47" s="284">
        <f>Volume!J47</f>
        <v>34.85</v>
      </c>
      <c r="D47" s="318">
        <v>3.74</v>
      </c>
      <c r="E47" s="206">
        <f t="shared" si="0"/>
        <v>25806</v>
      </c>
      <c r="F47" s="211">
        <f t="shared" si="1"/>
        <v>10.731707317073171</v>
      </c>
      <c r="G47" s="277">
        <f t="shared" si="2"/>
        <v>37829.25</v>
      </c>
      <c r="H47" s="275">
        <v>5</v>
      </c>
      <c r="I47" s="207">
        <f t="shared" si="3"/>
        <v>5.4825</v>
      </c>
      <c r="J47" s="214">
        <f t="shared" si="4"/>
        <v>0.1573170731707317</v>
      </c>
      <c r="K47" s="218">
        <f t="shared" si="5"/>
        <v>2.302460875</v>
      </c>
      <c r="L47" s="208">
        <f t="shared" si="6"/>
        <v>12.611097590105826</v>
      </c>
      <c r="M47" s="219">
        <v>36.839374</v>
      </c>
    </row>
    <row r="48" spans="1:13" s="8" customFormat="1" ht="15">
      <c r="A48" s="193" t="s">
        <v>392</v>
      </c>
      <c r="B48" s="179">
        <v>1800</v>
      </c>
      <c r="C48" s="284">
        <f>Volume!J48</f>
        <v>249.4</v>
      </c>
      <c r="D48" s="318">
        <v>53.4</v>
      </c>
      <c r="E48" s="206">
        <f t="shared" si="0"/>
        <v>96120</v>
      </c>
      <c r="F48" s="211">
        <f t="shared" si="1"/>
        <v>21.411387329591015</v>
      </c>
      <c r="G48" s="277">
        <f t="shared" si="2"/>
        <v>118566</v>
      </c>
      <c r="H48" s="275">
        <v>5</v>
      </c>
      <c r="I48" s="207">
        <f t="shared" si="3"/>
        <v>65.87</v>
      </c>
      <c r="J48" s="214">
        <f t="shared" si="4"/>
        <v>0.2641138732959102</v>
      </c>
      <c r="K48" s="218">
        <f t="shared" si="5"/>
        <v>2.734375</v>
      </c>
      <c r="L48" s="208">
        <f t="shared" si="6"/>
        <v>14.976788681781887</v>
      </c>
      <c r="M48" s="219">
        <v>43.75</v>
      </c>
    </row>
    <row r="49" spans="1:13" s="8" customFormat="1" ht="15">
      <c r="A49" s="193" t="s">
        <v>3</v>
      </c>
      <c r="B49" s="179">
        <v>1250</v>
      </c>
      <c r="C49" s="284">
        <f>Volume!J49</f>
        <v>223.75</v>
      </c>
      <c r="D49" s="318">
        <v>29.22</v>
      </c>
      <c r="E49" s="206">
        <f t="shared" si="0"/>
        <v>36525</v>
      </c>
      <c r="F49" s="211">
        <f t="shared" si="1"/>
        <v>13.059217877094973</v>
      </c>
      <c r="G49" s="277">
        <f t="shared" si="2"/>
        <v>50509.375</v>
      </c>
      <c r="H49" s="275">
        <v>5</v>
      </c>
      <c r="I49" s="207">
        <f t="shared" si="3"/>
        <v>40.4075</v>
      </c>
      <c r="J49" s="214">
        <f t="shared" si="4"/>
        <v>0.1805921787709497</v>
      </c>
      <c r="K49" s="218">
        <f t="shared" si="5"/>
        <v>1.9413674375</v>
      </c>
      <c r="L49" s="208">
        <f t="shared" si="6"/>
        <v>10.633307379247508</v>
      </c>
      <c r="M49" s="219">
        <v>31.061879</v>
      </c>
    </row>
    <row r="50" spans="1:13" s="8" customFormat="1" ht="15">
      <c r="A50" s="193" t="s">
        <v>218</v>
      </c>
      <c r="B50" s="179">
        <v>1050</v>
      </c>
      <c r="C50" s="284">
        <f>Volume!J50</f>
        <v>358.35</v>
      </c>
      <c r="D50" s="318">
        <v>47.62</v>
      </c>
      <c r="E50" s="206">
        <f t="shared" si="0"/>
        <v>50001</v>
      </c>
      <c r="F50" s="211">
        <f t="shared" si="1"/>
        <v>13.288684247244312</v>
      </c>
      <c r="G50" s="277">
        <f t="shared" si="2"/>
        <v>68814.375</v>
      </c>
      <c r="H50" s="275">
        <v>5</v>
      </c>
      <c r="I50" s="207">
        <f t="shared" si="3"/>
        <v>65.5375</v>
      </c>
      <c r="J50" s="214">
        <f t="shared" si="4"/>
        <v>0.1828868424724431</v>
      </c>
      <c r="K50" s="218">
        <f t="shared" si="5"/>
        <v>2.2033485625</v>
      </c>
      <c r="L50" s="208">
        <f t="shared" si="6"/>
        <v>12.068237097278313</v>
      </c>
      <c r="M50" s="219">
        <v>35.253577</v>
      </c>
    </row>
    <row r="51" spans="1:13" s="8" customFormat="1" ht="15">
      <c r="A51" s="193" t="s">
        <v>162</v>
      </c>
      <c r="B51" s="179">
        <v>1200</v>
      </c>
      <c r="C51" s="284">
        <f>Volume!J51</f>
        <v>332.1</v>
      </c>
      <c r="D51" s="318">
        <v>38.14</v>
      </c>
      <c r="E51" s="206">
        <f t="shared" si="0"/>
        <v>45768</v>
      </c>
      <c r="F51" s="211">
        <f t="shared" si="1"/>
        <v>11.484492622704003</v>
      </c>
      <c r="G51" s="277">
        <f t="shared" si="2"/>
        <v>65694</v>
      </c>
      <c r="H51" s="275">
        <v>5</v>
      </c>
      <c r="I51" s="207">
        <f t="shared" si="3"/>
        <v>54.745</v>
      </c>
      <c r="J51" s="214">
        <f t="shared" si="4"/>
        <v>0.16484492622704003</v>
      </c>
      <c r="K51" s="218">
        <f t="shared" si="5"/>
        <v>3.3854694375</v>
      </c>
      <c r="L51" s="208">
        <f t="shared" si="6"/>
        <v>18.54297978663076</v>
      </c>
      <c r="M51" s="219">
        <v>54.167511</v>
      </c>
    </row>
    <row r="52" spans="1:13" s="8" customFormat="1" ht="15">
      <c r="A52" s="193" t="s">
        <v>286</v>
      </c>
      <c r="B52" s="179">
        <v>1000</v>
      </c>
      <c r="C52" s="284">
        <f>Volume!J52</f>
        <v>250.05</v>
      </c>
      <c r="D52" s="318">
        <v>39.7</v>
      </c>
      <c r="E52" s="206">
        <f t="shared" si="0"/>
        <v>39700</v>
      </c>
      <c r="F52" s="211">
        <f t="shared" si="1"/>
        <v>15.876824635072987</v>
      </c>
      <c r="G52" s="277">
        <f t="shared" si="2"/>
        <v>52202.5</v>
      </c>
      <c r="H52" s="275">
        <v>5</v>
      </c>
      <c r="I52" s="207">
        <f t="shared" si="3"/>
        <v>52.2025</v>
      </c>
      <c r="J52" s="214">
        <f t="shared" si="4"/>
        <v>0.20876824635072985</v>
      </c>
      <c r="K52" s="218">
        <f t="shared" si="5"/>
        <v>3.8871326875</v>
      </c>
      <c r="L52" s="208">
        <f t="shared" si="6"/>
        <v>21.290702569594295</v>
      </c>
      <c r="M52" s="219">
        <v>62.194123</v>
      </c>
    </row>
    <row r="53" spans="1:13" s="8" customFormat="1" ht="15">
      <c r="A53" s="193" t="s">
        <v>183</v>
      </c>
      <c r="B53" s="179">
        <v>950</v>
      </c>
      <c r="C53" s="284">
        <f>Volume!J53</f>
        <v>314.65</v>
      </c>
      <c r="D53" s="318">
        <v>33.09</v>
      </c>
      <c r="E53" s="206">
        <f t="shared" si="0"/>
        <v>31435.500000000004</v>
      </c>
      <c r="F53" s="211">
        <f t="shared" si="1"/>
        <v>10.516446845701575</v>
      </c>
      <c r="G53" s="277">
        <f t="shared" si="2"/>
        <v>46381.375</v>
      </c>
      <c r="H53" s="275">
        <v>5</v>
      </c>
      <c r="I53" s="207">
        <f t="shared" si="3"/>
        <v>48.8225</v>
      </c>
      <c r="J53" s="214">
        <f t="shared" si="4"/>
        <v>0.15516446845701573</v>
      </c>
      <c r="K53" s="218">
        <f t="shared" si="5"/>
        <v>2.784402875</v>
      </c>
      <c r="L53" s="208">
        <f t="shared" si="6"/>
        <v>15.250802638197374</v>
      </c>
      <c r="M53" s="219">
        <v>44.550446</v>
      </c>
    </row>
    <row r="54" spans="1:13" s="8" customFormat="1" ht="15">
      <c r="A54" s="193" t="s">
        <v>219</v>
      </c>
      <c r="B54" s="179">
        <v>2700</v>
      </c>
      <c r="C54" s="284">
        <f>Volume!J54</f>
        <v>98.05</v>
      </c>
      <c r="D54" s="318">
        <v>10.83</v>
      </c>
      <c r="E54" s="206">
        <f t="shared" si="0"/>
        <v>29241</v>
      </c>
      <c r="F54" s="211">
        <f t="shared" si="1"/>
        <v>11.045385007649159</v>
      </c>
      <c r="G54" s="277">
        <f t="shared" si="2"/>
        <v>42477.75</v>
      </c>
      <c r="H54" s="275">
        <v>5</v>
      </c>
      <c r="I54" s="207">
        <f t="shared" si="3"/>
        <v>15.7325</v>
      </c>
      <c r="J54" s="214">
        <f t="shared" si="4"/>
        <v>0.1604538500764916</v>
      </c>
      <c r="K54" s="218">
        <f t="shared" si="5"/>
        <v>1.75628475</v>
      </c>
      <c r="L54" s="208">
        <f t="shared" si="6"/>
        <v>9.619567749773214</v>
      </c>
      <c r="M54" s="219">
        <v>28.100556</v>
      </c>
    </row>
    <row r="55" spans="1:13" s="8" customFormat="1" ht="15">
      <c r="A55" s="193" t="s">
        <v>417</v>
      </c>
      <c r="B55" s="179">
        <v>5250</v>
      </c>
      <c r="C55" s="284">
        <f>Volume!J55</f>
        <v>44.85</v>
      </c>
      <c r="D55" s="318">
        <v>9.29</v>
      </c>
      <c r="E55" s="206">
        <f t="shared" si="0"/>
        <v>48772.49999999999</v>
      </c>
      <c r="F55" s="211">
        <f t="shared" si="1"/>
        <v>20.71348940914158</v>
      </c>
      <c r="G55" s="277">
        <f t="shared" si="2"/>
        <v>60545.62499999999</v>
      </c>
      <c r="H55" s="275">
        <v>5</v>
      </c>
      <c r="I55" s="207">
        <f t="shared" si="3"/>
        <v>11.532499999999999</v>
      </c>
      <c r="J55" s="214">
        <f t="shared" si="4"/>
        <v>0.2571348940914158</v>
      </c>
      <c r="K55" s="218">
        <f t="shared" si="5"/>
        <v>3.8525</v>
      </c>
      <c r="L55" s="208">
        <f t="shared" si="6"/>
        <v>21.101011527886524</v>
      </c>
      <c r="M55" s="219">
        <v>61.64</v>
      </c>
    </row>
    <row r="56" spans="1:13" s="8" customFormat="1" ht="15">
      <c r="A56" s="193" t="s">
        <v>163</v>
      </c>
      <c r="B56" s="179">
        <v>62</v>
      </c>
      <c r="C56" s="284">
        <f>Volume!J56</f>
        <v>4976.25</v>
      </c>
      <c r="D56" s="318">
        <v>941.35</v>
      </c>
      <c r="E56" s="206">
        <f t="shared" si="0"/>
        <v>58363.700000000004</v>
      </c>
      <c r="F56" s="211">
        <f t="shared" si="1"/>
        <v>18.916855061542325</v>
      </c>
      <c r="G56" s="277">
        <f t="shared" si="2"/>
        <v>73790.07500000001</v>
      </c>
      <c r="H56" s="275">
        <v>5</v>
      </c>
      <c r="I56" s="207">
        <f t="shared" si="3"/>
        <v>1190.1625000000001</v>
      </c>
      <c r="J56" s="214">
        <f t="shared" si="4"/>
        <v>0.23916855061542328</v>
      </c>
      <c r="K56" s="218">
        <f t="shared" si="5"/>
        <v>3.5696378125</v>
      </c>
      <c r="L56" s="208">
        <f t="shared" si="6"/>
        <v>19.551711520296465</v>
      </c>
      <c r="M56" s="219">
        <v>57.114205</v>
      </c>
    </row>
    <row r="57" spans="1:13" s="8" customFormat="1" ht="15">
      <c r="A57" s="193" t="s">
        <v>194</v>
      </c>
      <c r="B57" s="179">
        <v>400</v>
      </c>
      <c r="C57" s="284">
        <f>Volume!J57</f>
        <v>648.35</v>
      </c>
      <c r="D57" s="318">
        <v>70.03</v>
      </c>
      <c r="E57" s="206">
        <f t="shared" si="0"/>
        <v>28012</v>
      </c>
      <c r="F57" s="211">
        <f t="shared" si="1"/>
        <v>10.801264748978175</v>
      </c>
      <c r="G57" s="277">
        <f t="shared" si="2"/>
        <v>41471.746</v>
      </c>
      <c r="H57" s="275">
        <v>5.19</v>
      </c>
      <c r="I57" s="207">
        <f t="shared" si="3"/>
        <v>103.679365</v>
      </c>
      <c r="J57" s="214">
        <f t="shared" si="4"/>
        <v>0.15991264748978176</v>
      </c>
      <c r="K57" s="218">
        <f t="shared" si="5"/>
        <v>1.9054481875</v>
      </c>
      <c r="L57" s="208">
        <f t="shared" si="6"/>
        <v>10.436569544510833</v>
      </c>
      <c r="M57" s="219">
        <v>30.487171</v>
      </c>
    </row>
    <row r="58" spans="1:13" s="8" customFormat="1" ht="15">
      <c r="A58" s="193" t="s">
        <v>418</v>
      </c>
      <c r="B58" s="179">
        <v>150</v>
      </c>
      <c r="C58" s="284">
        <f>Volume!J58</f>
        <v>1877.3</v>
      </c>
      <c r="D58" s="318">
        <v>411.68</v>
      </c>
      <c r="E58" s="206">
        <f t="shared" si="0"/>
        <v>61752</v>
      </c>
      <c r="F58" s="211">
        <f t="shared" si="1"/>
        <v>21.929366643583872</v>
      </c>
      <c r="G58" s="277">
        <f t="shared" si="2"/>
        <v>75831.75</v>
      </c>
      <c r="H58" s="275">
        <v>5</v>
      </c>
      <c r="I58" s="207">
        <f t="shared" si="3"/>
        <v>505.545</v>
      </c>
      <c r="J58" s="214">
        <f t="shared" si="4"/>
        <v>0.26929366643583874</v>
      </c>
      <c r="K58" s="218">
        <f t="shared" si="5"/>
        <v>5.545</v>
      </c>
      <c r="L58" s="208">
        <f t="shared" si="6"/>
        <v>30.37121581366146</v>
      </c>
      <c r="M58" s="219">
        <v>88.72</v>
      </c>
    </row>
    <row r="59" spans="1:13" s="8" customFormat="1" ht="15">
      <c r="A59" s="193" t="s">
        <v>419</v>
      </c>
      <c r="B59" s="179">
        <v>200</v>
      </c>
      <c r="C59" s="284">
        <f>Volume!J59</f>
        <v>1130.4</v>
      </c>
      <c r="D59" s="318">
        <v>158.47</v>
      </c>
      <c r="E59" s="206">
        <f t="shared" si="0"/>
        <v>31694</v>
      </c>
      <c r="F59" s="211">
        <f t="shared" si="1"/>
        <v>14.0189313517339</v>
      </c>
      <c r="G59" s="277">
        <f t="shared" si="2"/>
        <v>43608.416</v>
      </c>
      <c r="H59" s="275">
        <v>5.27</v>
      </c>
      <c r="I59" s="207">
        <f t="shared" si="3"/>
        <v>218.04208</v>
      </c>
      <c r="J59" s="214">
        <f t="shared" si="4"/>
        <v>0.19288931351733898</v>
      </c>
      <c r="K59" s="218">
        <f t="shared" si="5"/>
        <v>3.95125</v>
      </c>
      <c r="L59" s="208">
        <f t="shared" si="6"/>
        <v>21.641887553422876</v>
      </c>
      <c r="M59" s="219">
        <v>63.22</v>
      </c>
    </row>
    <row r="60" spans="1:13" s="8" customFormat="1" ht="15">
      <c r="A60" s="193" t="s">
        <v>220</v>
      </c>
      <c r="B60" s="179">
        <v>2400</v>
      </c>
      <c r="C60" s="284">
        <f>Volume!J60</f>
        <v>124.5</v>
      </c>
      <c r="D60" s="318">
        <v>13.46</v>
      </c>
      <c r="E60" s="206">
        <f t="shared" si="0"/>
        <v>32304.000000000004</v>
      </c>
      <c r="F60" s="211">
        <f t="shared" si="1"/>
        <v>10.81124497991968</v>
      </c>
      <c r="G60" s="277">
        <f t="shared" si="2"/>
        <v>47244</v>
      </c>
      <c r="H60" s="275">
        <v>5</v>
      </c>
      <c r="I60" s="207">
        <f t="shared" si="3"/>
        <v>19.685</v>
      </c>
      <c r="J60" s="214">
        <f t="shared" si="4"/>
        <v>0.15811244979919678</v>
      </c>
      <c r="K60" s="218">
        <f t="shared" si="5"/>
        <v>3.3233994375</v>
      </c>
      <c r="L60" s="208">
        <f t="shared" si="6"/>
        <v>18.203008395187304</v>
      </c>
      <c r="M60" s="219">
        <v>53.174391</v>
      </c>
    </row>
    <row r="61" spans="1:13" s="8" customFormat="1" ht="15">
      <c r="A61" s="193" t="s">
        <v>164</v>
      </c>
      <c r="B61" s="179">
        <v>5650</v>
      </c>
      <c r="C61" s="284">
        <f>Volume!J61</f>
        <v>55.25</v>
      </c>
      <c r="D61" s="318">
        <v>6.07</v>
      </c>
      <c r="E61" s="206">
        <f t="shared" si="0"/>
        <v>34295.5</v>
      </c>
      <c r="F61" s="211">
        <f t="shared" si="1"/>
        <v>10.986425339366516</v>
      </c>
      <c r="G61" s="277">
        <f t="shared" si="2"/>
        <v>49903.625</v>
      </c>
      <c r="H61" s="275">
        <v>5</v>
      </c>
      <c r="I61" s="207">
        <f t="shared" si="3"/>
        <v>8.8325</v>
      </c>
      <c r="J61" s="214">
        <f t="shared" si="4"/>
        <v>0.15986425339366514</v>
      </c>
      <c r="K61" s="218">
        <f t="shared" si="5"/>
        <v>3.87681475</v>
      </c>
      <c r="L61" s="208">
        <f t="shared" si="6"/>
        <v>21.234188898437512</v>
      </c>
      <c r="M61" s="219">
        <v>62.029036</v>
      </c>
    </row>
    <row r="62" spans="1:13" s="8" customFormat="1" ht="15">
      <c r="A62" s="193" t="s">
        <v>165</v>
      </c>
      <c r="B62" s="179">
        <v>1300</v>
      </c>
      <c r="C62" s="284">
        <f>Volume!J62</f>
        <v>270.65</v>
      </c>
      <c r="D62" s="318">
        <v>28.94</v>
      </c>
      <c r="E62" s="206">
        <f t="shared" si="0"/>
        <v>37622</v>
      </c>
      <c r="F62" s="211">
        <f t="shared" si="1"/>
        <v>10.692776648808426</v>
      </c>
      <c r="G62" s="277">
        <f t="shared" si="2"/>
        <v>55214.25</v>
      </c>
      <c r="H62" s="275">
        <v>5</v>
      </c>
      <c r="I62" s="207">
        <f t="shared" si="3"/>
        <v>42.4725</v>
      </c>
      <c r="J62" s="214">
        <f t="shared" si="4"/>
        <v>0.15692776648808424</v>
      </c>
      <c r="K62" s="218">
        <f t="shared" si="5"/>
        <v>3.060328625</v>
      </c>
      <c r="L62" s="208">
        <f t="shared" si="6"/>
        <v>16.762110212912685</v>
      </c>
      <c r="M62" s="219">
        <v>48.965258</v>
      </c>
    </row>
    <row r="63" spans="1:13" s="8" customFormat="1" ht="15">
      <c r="A63" s="193" t="s">
        <v>420</v>
      </c>
      <c r="B63" s="179">
        <v>150</v>
      </c>
      <c r="C63" s="284">
        <f>Volume!J63</f>
        <v>2334.7</v>
      </c>
      <c r="D63" s="318">
        <v>242.67</v>
      </c>
      <c r="E63" s="206">
        <f t="shared" si="0"/>
        <v>36400.5</v>
      </c>
      <c r="F63" s="211">
        <f t="shared" si="1"/>
        <v>10.394054910695164</v>
      </c>
      <c r="G63" s="277">
        <f t="shared" si="2"/>
        <v>53910.75</v>
      </c>
      <c r="H63" s="275">
        <v>5</v>
      </c>
      <c r="I63" s="207">
        <f t="shared" si="3"/>
        <v>359.405</v>
      </c>
      <c r="J63" s="214">
        <f t="shared" si="4"/>
        <v>0.15394054910695165</v>
      </c>
      <c r="K63" s="218">
        <f t="shared" si="5"/>
        <v>3.04125</v>
      </c>
      <c r="L63" s="208">
        <f t="shared" si="6"/>
        <v>16.657612280125864</v>
      </c>
      <c r="M63" s="219">
        <v>48.66</v>
      </c>
    </row>
    <row r="64" spans="1:13" s="8" customFormat="1" ht="15">
      <c r="A64" s="193" t="s">
        <v>89</v>
      </c>
      <c r="B64" s="179">
        <v>750</v>
      </c>
      <c r="C64" s="284">
        <f>Volume!J64</f>
        <v>315.75</v>
      </c>
      <c r="D64" s="318">
        <v>32.99</v>
      </c>
      <c r="E64" s="206">
        <f t="shared" si="0"/>
        <v>24742.5</v>
      </c>
      <c r="F64" s="211">
        <f t="shared" si="1"/>
        <v>10.448139350752179</v>
      </c>
      <c r="G64" s="277">
        <f t="shared" si="2"/>
        <v>36914.6625</v>
      </c>
      <c r="H64" s="275">
        <v>5.14</v>
      </c>
      <c r="I64" s="207">
        <f t="shared" si="3"/>
        <v>49.21955</v>
      </c>
      <c r="J64" s="214">
        <f t="shared" si="4"/>
        <v>0.15588139350752175</v>
      </c>
      <c r="K64" s="218">
        <f t="shared" si="5"/>
        <v>2.8160874375</v>
      </c>
      <c r="L64" s="208">
        <f t="shared" si="6"/>
        <v>15.424346134256695</v>
      </c>
      <c r="M64" s="219">
        <v>45.057399</v>
      </c>
    </row>
    <row r="65" spans="1:13" s="8" customFormat="1" ht="15">
      <c r="A65" s="193" t="s">
        <v>287</v>
      </c>
      <c r="B65" s="179">
        <v>2000</v>
      </c>
      <c r="C65" s="284">
        <f>Volume!J65</f>
        <v>182.6</v>
      </c>
      <c r="D65" s="318">
        <v>19.63</v>
      </c>
      <c r="E65" s="206">
        <f t="shared" si="0"/>
        <v>39260</v>
      </c>
      <c r="F65" s="211">
        <f t="shared" si="1"/>
        <v>10.75027382256298</v>
      </c>
      <c r="G65" s="277">
        <f t="shared" si="2"/>
        <v>57520</v>
      </c>
      <c r="H65" s="275">
        <v>5</v>
      </c>
      <c r="I65" s="207">
        <f t="shared" si="3"/>
        <v>28.76</v>
      </c>
      <c r="J65" s="214">
        <f t="shared" si="4"/>
        <v>0.1575027382256298</v>
      </c>
      <c r="K65" s="218">
        <f t="shared" si="5"/>
        <v>3.6678045625</v>
      </c>
      <c r="L65" s="208">
        <f t="shared" si="6"/>
        <v>20.08939295401617</v>
      </c>
      <c r="M65" s="219">
        <v>58.684873</v>
      </c>
    </row>
    <row r="66" spans="1:13" s="8" customFormat="1" ht="15">
      <c r="A66" s="193" t="s">
        <v>421</v>
      </c>
      <c r="B66" s="179">
        <v>350</v>
      </c>
      <c r="C66" s="284">
        <f>Volume!J66</f>
        <v>601.3</v>
      </c>
      <c r="D66" s="318">
        <v>79.36</v>
      </c>
      <c r="E66" s="206">
        <f t="shared" si="0"/>
        <v>27776</v>
      </c>
      <c r="F66" s="211">
        <f t="shared" si="1"/>
        <v>13.198070846499252</v>
      </c>
      <c r="G66" s="277">
        <f t="shared" si="2"/>
        <v>38824.8875</v>
      </c>
      <c r="H66" s="275">
        <v>5.25</v>
      </c>
      <c r="I66" s="207">
        <f t="shared" si="3"/>
        <v>110.92824999999999</v>
      </c>
      <c r="J66" s="214">
        <f t="shared" si="4"/>
        <v>0.1844807084649925</v>
      </c>
      <c r="K66" s="218">
        <f t="shared" si="5"/>
        <v>3.4875</v>
      </c>
      <c r="L66" s="208">
        <f t="shared" si="6"/>
        <v>19.101824192992666</v>
      </c>
      <c r="M66" s="219">
        <v>55.8</v>
      </c>
    </row>
    <row r="67" spans="1:13" s="8" customFormat="1" ht="15">
      <c r="A67" s="193" t="s">
        <v>271</v>
      </c>
      <c r="B67" s="179">
        <v>1200</v>
      </c>
      <c r="C67" s="284">
        <f>Volume!J67</f>
        <v>292.15</v>
      </c>
      <c r="D67" s="318">
        <v>49.5</v>
      </c>
      <c r="E67" s="206">
        <f t="shared" si="0"/>
        <v>59400</v>
      </c>
      <c r="F67" s="211">
        <f t="shared" si="1"/>
        <v>16.943351018312512</v>
      </c>
      <c r="G67" s="277">
        <f t="shared" si="2"/>
        <v>76929</v>
      </c>
      <c r="H67" s="275">
        <v>5</v>
      </c>
      <c r="I67" s="207">
        <f t="shared" si="3"/>
        <v>64.1075</v>
      </c>
      <c r="J67" s="214">
        <f t="shared" si="4"/>
        <v>0.21943351018312512</v>
      </c>
      <c r="K67" s="218">
        <f t="shared" si="5"/>
        <v>3.15631875</v>
      </c>
      <c r="L67" s="208">
        <f t="shared" si="6"/>
        <v>17.28786978051509</v>
      </c>
      <c r="M67" s="219">
        <v>50.5011</v>
      </c>
    </row>
    <row r="68" spans="1:13" s="8" customFormat="1" ht="15">
      <c r="A68" s="193" t="s">
        <v>221</v>
      </c>
      <c r="B68" s="179">
        <v>300</v>
      </c>
      <c r="C68" s="284">
        <f>Volume!J68</f>
        <v>1299.95</v>
      </c>
      <c r="D68" s="318">
        <v>138.44</v>
      </c>
      <c r="E68" s="206">
        <f t="shared" si="0"/>
        <v>41532</v>
      </c>
      <c r="F68" s="211">
        <f t="shared" si="1"/>
        <v>10.64964037078349</v>
      </c>
      <c r="G68" s="277">
        <f t="shared" si="2"/>
        <v>61031.25</v>
      </c>
      <c r="H68" s="275">
        <v>5</v>
      </c>
      <c r="I68" s="207">
        <f t="shared" si="3"/>
        <v>203.4375</v>
      </c>
      <c r="J68" s="214">
        <f t="shared" si="4"/>
        <v>0.1564964037078349</v>
      </c>
      <c r="K68" s="218">
        <f t="shared" si="5"/>
        <v>2.0622700625</v>
      </c>
      <c r="L68" s="208">
        <f t="shared" si="6"/>
        <v>11.295518328988388</v>
      </c>
      <c r="M68" s="219">
        <v>32.996321</v>
      </c>
    </row>
    <row r="69" spans="1:13" s="8" customFormat="1" ht="15">
      <c r="A69" s="193" t="s">
        <v>233</v>
      </c>
      <c r="B69" s="179">
        <v>1000</v>
      </c>
      <c r="C69" s="284">
        <f>Volume!J69</f>
        <v>500</v>
      </c>
      <c r="D69" s="318">
        <v>69.54</v>
      </c>
      <c r="E69" s="206">
        <f t="shared" si="0"/>
        <v>69540</v>
      </c>
      <c r="F69" s="211">
        <f t="shared" si="1"/>
        <v>13.908000000000001</v>
      </c>
      <c r="G69" s="277">
        <f t="shared" si="2"/>
        <v>94540</v>
      </c>
      <c r="H69" s="275">
        <v>5</v>
      </c>
      <c r="I69" s="207">
        <f t="shared" si="3"/>
        <v>94.54</v>
      </c>
      <c r="J69" s="214">
        <f t="shared" si="4"/>
        <v>0.18908000000000003</v>
      </c>
      <c r="K69" s="218">
        <f t="shared" si="5"/>
        <v>3.8332605</v>
      </c>
      <c r="L69" s="208">
        <f t="shared" si="6"/>
        <v>20.99563244643532</v>
      </c>
      <c r="M69" s="219">
        <v>61.332168</v>
      </c>
    </row>
    <row r="70" spans="1:13" s="8" customFormat="1" ht="15">
      <c r="A70" s="193" t="s">
        <v>166</v>
      </c>
      <c r="B70" s="179">
        <v>2950</v>
      </c>
      <c r="C70" s="284">
        <f>Volume!J70</f>
        <v>111.85</v>
      </c>
      <c r="D70" s="318">
        <v>11.64</v>
      </c>
      <c r="E70" s="206">
        <f t="shared" si="0"/>
        <v>34338</v>
      </c>
      <c r="F70" s="211">
        <f t="shared" si="1"/>
        <v>10.406794814483684</v>
      </c>
      <c r="G70" s="277">
        <f t="shared" si="2"/>
        <v>50835.875</v>
      </c>
      <c r="H70" s="275">
        <v>5</v>
      </c>
      <c r="I70" s="207">
        <f t="shared" si="3"/>
        <v>17.2325</v>
      </c>
      <c r="J70" s="214">
        <f t="shared" si="4"/>
        <v>0.15406794814483685</v>
      </c>
      <c r="K70" s="218">
        <f t="shared" si="5"/>
        <v>2.3028273125</v>
      </c>
      <c r="L70" s="208">
        <f t="shared" si="6"/>
        <v>12.613104650952483</v>
      </c>
      <c r="M70" s="219">
        <v>36.845237</v>
      </c>
    </row>
    <row r="71" spans="1:13" s="8" customFormat="1" ht="15">
      <c r="A71" s="193" t="s">
        <v>222</v>
      </c>
      <c r="B71" s="179">
        <v>88</v>
      </c>
      <c r="C71" s="284">
        <f>Volume!J71</f>
        <v>2518.85</v>
      </c>
      <c r="D71" s="318">
        <v>269.59</v>
      </c>
      <c r="E71" s="206">
        <f aca="true" t="shared" si="7" ref="E71:E134">D71*B71</f>
        <v>23723.92</v>
      </c>
      <c r="F71" s="211">
        <f aca="true" t="shared" si="8" ref="F71:F134">D71/C71*100</f>
        <v>10.7029001329972</v>
      </c>
      <c r="G71" s="277">
        <f aca="true" t="shared" si="9" ref="G71:G134">(B71*C71)*H71%+E71</f>
        <v>34806.86</v>
      </c>
      <c r="H71" s="275">
        <v>5</v>
      </c>
      <c r="I71" s="207">
        <f t="shared" si="3"/>
        <v>395.5325</v>
      </c>
      <c r="J71" s="214">
        <f t="shared" si="4"/>
        <v>0.15702900132997202</v>
      </c>
      <c r="K71" s="218">
        <f aca="true" t="shared" si="10" ref="K71:K134">M71/16</f>
        <v>2.0373401875</v>
      </c>
      <c r="L71" s="208">
        <f aca="true" t="shared" si="11" ref="L71:L134">K71*SQRT(30)</f>
        <v>11.158971780055547</v>
      </c>
      <c r="M71" s="219">
        <v>32.597443</v>
      </c>
    </row>
    <row r="72" spans="1:13" s="8" customFormat="1" ht="15">
      <c r="A72" s="193" t="s">
        <v>288</v>
      </c>
      <c r="B72" s="179">
        <v>1500</v>
      </c>
      <c r="C72" s="284">
        <f>Volume!J72</f>
        <v>210.95</v>
      </c>
      <c r="D72" s="318">
        <v>24.88</v>
      </c>
      <c r="E72" s="206">
        <f t="shared" si="7"/>
        <v>37320</v>
      </c>
      <c r="F72" s="211">
        <f t="shared" si="8"/>
        <v>11.79426404361223</v>
      </c>
      <c r="G72" s="277">
        <f t="shared" si="9"/>
        <v>53141.25</v>
      </c>
      <c r="H72" s="275">
        <v>5</v>
      </c>
      <c r="I72" s="207">
        <f aca="true" t="shared" si="12" ref="I72:I135">G72/B72</f>
        <v>35.4275</v>
      </c>
      <c r="J72" s="214">
        <f aca="true" t="shared" si="13" ref="J72:J135">I72/C72</f>
        <v>0.1679426404361223</v>
      </c>
      <c r="K72" s="218">
        <f t="shared" si="10"/>
        <v>3.58289025</v>
      </c>
      <c r="L72" s="208">
        <f t="shared" si="11"/>
        <v>19.62429810990324</v>
      </c>
      <c r="M72" s="219">
        <v>57.326244</v>
      </c>
    </row>
    <row r="73" spans="1:13" s="8" customFormat="1" ht="15">
      <c r="A73" s="193" t="s">
        <v>289</v>
      </c>
      <c r="B73" s="179">
        <v>1400</v>
      </c>
      <c r="C73" s="284">
        <f>Volume!J73</f>
        <v>153.95</v>
      </c>
      <c r="D73" s="318">
        <v>19.11</v>
      </c>
      <c r="E73" s="206">
        <f t="shared" si="7"/>
        <v>26754</v>
      </c>
      <c r="F73" s="211">
        <f t="shared" si="8"/>
        <v>12.413121143228322</v>
      </c>
      <c r="G73" s="277">
        <f t="shared" si="9"/>
        <v>37530.5</v>
      </c>
      <c r="H73" s="275">
        <v>5</v>
      </c>
      <c r="I73" s="207">
        <f t="shared" si="12"/>
        <v>26.8075</v>
      </c>
      <c r="J73" s="214">
        <f t="shared" si="13"/>
        <v>0.17413121143228322</v>
      </c>
      <c r="K73" s="218">
        <f t="shared" si="10"/>
        <v>2.8057205</v>
      </c>
      <c r="L73" s="208">
        <f t="shared" si="11"/>
        <v>15.367564079046735</v>
      </c>
      <c r="M73" s="219">
        <v>44.891528</v>
      </c>
    </row>
    <row r="74" spans="1:13" s="8" customFormat="1" ht="15">
      <c r="A74" s="193" t="s">
        <v>195</v>
      </c>
      <c r="B74" s="179">
        <v>2062</v>
      </c>
      <c r="C74" s="284">
        <f>Volume!J74</f>
        <v>114.8</v>
      </c>
      <c r="D74" s="318">
        <v>12.35</v>
      </c>
      <c r="E74" s="206">
        <f t="shared" si="7"/>
        <v>25465.7</v>
      </c>
      <c r="F74" s="211">
        <f t="shared" si="8"/>
        <v>10.757839721254356</v>
      </c>
      <c r="G74" s="277">
        <f t="shared" si="9"/>
        <v>37301.58</v>
      </c>
      <c r="H74" s="275">
        <v>5</v>
      </c>
      <c r="I74" s="207">
        <f t="shared" si="12"/>
        <v>18.09</v>
      </c>
      <c r="J74" s="214">
        <f t="shared" si="13"/>
        <v>0.15757839721254355</v>
      </c>
      <c r="K74" s="218">
        <f t="shared" si="10"/>
        <v>2.3555141875</v>
      </c>
      <c r="L74" s="208">
        <f t="shared" si="11"/>
        <v>12.901682550172033</v>
      </c>
      <c r="M74" s="219">
        <v>37.688227</v>
      </c>
    </row>
    <row r="75" spans="1:13" s="8" customFormat="1" ht="15">
      <c r="A75" s="193" t="s">
        <v>290</v>
      </c>
      <c r="B75" s="179">
        <v>1400</v>
      </c>
      <c r="C75" s="284">
        <f>Volume!J75</f>
        <v>98.4</v>
      </c>
      <c r="D75" s="318">
        <v>11.73</v>
      </c>
      <c r="E75" s="206">
        <f t="shared" si="7"/>
        <v>16422</v>
      </c>
      <c r="F75" s="211">
        <f t="shared" si="8"/>
        <v>11.920731707317072</v>
      </c>
      <c r="G75" s="277">
        <f t="shared" si="9"/>
        <v>23310</v>
      </c>
      <c r="H75" s="275">
        <v>5</v>
      </c>
      <c r="I75" s="207">
        <f t="shared" si="12"/>
        <v>16.65</v>
      </c>
      <c r="J75" s="214">
        <f t="shared" si="13"/>
        <v>0.16920731707317072</v>
      </c>
      <c r="K75" s="218">
        <f t="shared" si="10"/>
        <v>3.7203594375</v>
      </c>
      <c r="L75" s="208">
        <f t="shared" si="11"/>
        <v>20.37724785945981</v>
      </c>
      <c r="M75" s="219">
        <v>59.525751</v>
      </c>
    </row>
    <row r="76" spans="1:13" s="8" customFormat="1" ht="15">
      <c r="A76" s="193" t="s">
        <v>197</v>
      </c>
      <c r="B76" s="179">
        <v>650</v>
      </c>
      <c r="C76" s="284">
        <f>Volume!J76</f>
        <v>345.15</v>
      </c>
      <c r="D76" s="318">
        <v>38.75</v>
      </c>
      <c r="E76" s="206">
        <f t="shared" si="7"/>
        <v>25187.5</v>
      </c>
      <c r="F76" s="211">
        <f t="shared" si="8"/>
        <v>11.227002752426483</v>
      </c>
      <c r="G76" s="277">
        <f t="shared" si="9"/>
        <v>36404.875</v>
      </c>
      <c r="H76" s="275">
        <v>5</v>
      </c>
      <c r="I76" s="207">
        <f t="shared" si="12"/>
        <v>56.0075</v>
      </c>
      <c r="J76" s="214">
        <f t="shared" si="13"/>
        <v>0.16227002752426484</v>
      </c>
      <c r="K76" s="218">
        <f t="shared" si="10"/>
        <v>2.3277544375</v>
      </c>
      <c r="L76" s="208">
        <f t="shared" si="11"/>
        <v>12.749636137514994</v>
      </c>
      <c r="M76" s="219">
        <v>37.244071</v>
      </c>
    </row>
    <row r="77" spans="1:13" s="8" customFormat="1" ht="15">
      <c r="A77" s="193" t="s">
        <v>4</v>
      </c>
      <c r="B77" s="179">
        <v>150</v>
      </c>
      <c r="C77" s="284">
        <f>Volume!J77</f>
        <v>1863.4</v>
      </c>
      <c r="D77" s="318">
        <v>215.69</v>
      </c>
      <c r="E77" s="206">
        <f t="shared" si="7"/>
        <v>32353.5</v>
      </c>
      <c r="F77" s="211">
        <f t="shared" si="8"/>
        <v>11.575077814747235</v>
      </c>
      <c r="G77" s="277">
        <f t="shared" si="9"/>
        <v>46329</v>
      </c>
      <c r="H77" s="275">
        <v>5</v>
      </c>
      <c r="I77" s="207">
        <f t="shared" si="12"/>
        <v>308.86</v>
      </c>
      <c r="J77" s="214">
        <f t="shared" si="13"/>
        <v>0.16575077814747236</v>
      </c>
      <c r="K77" s="218">
        <f t="shared" si="10"/>
        <v>1.7617470625</v>
      </c>
      <c r="L77" s="208">
        <f t="shared" si="11"/>
        <v>9.649486067497138</v>
      </c>
      <c r="M77" s="219">
        <v>28.187953</v>
      </c>
    </row>
    <row r="78" spans="1:13" s="8" customFormat="1" ht="15">
      <c r="A78" s="193" t="s">
        <v>79</v>
      </c>
      <c r="B78" s="179">
        <v>200</v>
      </c>
      <c r="C78" s="284">
        <f>Volume!J78</f>
        <v>1153.45</v>
      </c>
      <c r="D78" s="318">
        <v>140.68</v>
      </c>
      <c r="E78" s="206">
        <f t="shared" si="7"/>
        <v>28136</v>
      </c>
      <c r="F78" s="211">
        <f t="shared" si="8"/>
        <v>12.19645411591313</v>
      </c>
      <c r="G78" s="277">
        <f t="shared" si="9"/>
        <v>39670.5</v>
      </c>
      <c r="H78" s="275">
        <v>5</v>
      </c>
      <c r="I78" s="207">
        <f t="shared" si="12"/>
        <v>198.3525</v>
      </c>
      <c r="J78" s="214">
        <f t="shared" si="13"/>
        <v>0.1719645411591313</v>
      </c>
      <c r="K78" s="218">
        <f t="shared" si="10"/>
        <v>2.22627875</v>
      </c>
      <c r="L78" s="208">
        <f t="shared" si="11"/>
        <v>12.193830906694044</v>
      </c>
      <c r="M78" s="219">
        <v>35.62046</v>
      </c>
    </row>
    <row r="79" spans="1:13" s="8" customFormat="1" ht="15">
      <c r="A79" s="193" t="s">
        <v>196</v>
      </c>
      <c r="B79" s="179">
        <v>400</v>
      </c>
      <c r="C79" s="284">
        <f>Volume!J79</f>
        <v>716.65</v>
      </c>
      <c r="D79" s="318">
        <v>79.04</v>
      </c>
      <c r="E79" s="206">
        <f t="shared" si="7"/>
        <v>31616.000000000004</v>
      </c>
      <c r="F79" s="211">
        <f t="shared" si="8"/>
        <v>11.029093699853485</v>
      </c>
      <c r="G79" s="277">
        <f t="shared" si="9"/>
        <v>45949</v>
      </c>
      <c r="H79" s="275">
        <v>5</v>
      </c>
      <c r="I79" s="207">
        <f t="shared" si="12"/>
        <v>114.8725</v>
      </c>
      <c r="J79" s="214">
        <f t="shared" si="13"/>
        <v>0.16029093699853486</v>
      </c>
      <c r="K79" s="218">
        <f t="shared" si="10"/>
        <v>2.1254700625</v>
      </c>
      <c r="L79" s="208">
        <f t="shared" si="11"/>
        <v>11.641678985331652</v>
      </c>
      <c r="M79" s="219">
        <v>34.007521</v>
      </c>
    </row>
    <row r="80" spans="1:13" s="8" customFormat="1" ht="15">
      <c r="A80" s="193" t="s">
        <v>5</v>
      </c>
      <c r="B80" s="179">
        <v>1595</v>
      </c>
      <c r="C80" s="284">
        <f>Volume!J80</f>
        <v>140.95</v>
      </c>
      <c r="D80" s="318">
        <v>15.28</v>
      </c>
      <c r="E80" s="206">
        <f t="shared" si="7"/>
        <v>24371.6</v>
      </c>
      <c r="F80" s="211">
        <f t="shared" si="8"/>
        <v>10.84072366087265</v>
      </c>
      <c r="G80" s="277">
        <f t="shared" si="9"/>
        <v>35612.362499999996</v>
      </c>
      <c r="H80" s="275">
        <v>5</v>
      </c>
      <c r="I80" s="207">
        <f t="shared" si="12"/>
        <v>22.327499999999997</v>
      </c>
      <c r="J80" s="214">
        <f t="shared" si="13"/>
        <v>0.1584072366087265</v>
      </c>
      <c r="K80" s="218">
        <f t="shared" si="10"/>
        <v>2.23026625</v>
      </c>
      <c r="L80" s="208">
        <f t="shared" si="11"/>
        <v>12.215671343674563</v>
      </c>
      <c r="M80" s="219">
        <v>35.68426</v>
      </c>
    </row>
    <row r="81" spans="1:13" s="8" customFormat="1" ht="15">
      <c r="A81" s="193" t="s">
        <v>198</v>
      </c>
      <c r="B81" s="179">
        <v>1000</v>
      </c>
      <c r="C81" s="284">
        <f>Volume!J81</f>
        <v>201.55</v>
      </c>
      <c r="D81" s="318">
        <v>21.96</v>
      </c>
      <c r="E81" s="206">
        <f t="shared" si="7"/>
        <v>21960</v>
      </c>
      <c r="F81" s="211">
        <f t="shared" si="8"/>
        <v>10.895559414537335</v>
      </c>
      <c r="G81" s="277">
        <f t="shared" si="9"/>
        <v>32037.5</v>
      </c>
      <c r="H81" s="275">
        <v>5</v>
      </c>
      <c r="I81" s="207">
        <f t="shared" si="12"/>
        <v>32.0375</v>
      </c>
      <c r="J81" s="214">
        <f t="shared" si="13"/>
        <v>0.15895559414537336</v>
      </c>
      <c r="K81" s="218">
        <f t="shared" si="10"/>
        <v>1.8298765</v>
      </c>
      <c r="L81" s="208">
        <f t="shared" si="11"/>
        <v>10.02264636498602</v>
      </c>
      <c r="M81" s="219">
        <v>29.278024</v>
      </c>
    </row>
    <row r="82" spans="1:13" s="8" customFormat="1" ht="15">
      <c r="A82" s="193" t="s">
        <v>199</v>
      </c>
      <c r="B82" s="179">
        <v>1300</v>
      </c>
      <c r="C82" s="284">
        <f>Volume!J82</f>
        <v>295.8</v>
      </c>
      <c r="D82" s="318">
        <v>37.31</v>
      </c>
      <c r="E82" s="206">
        <f t="shared" si="7"/>
        <v>48503</v>
      </c>
      <c r="F82" s="211">
        <f t="shared" si="8"/>
        <v>12.613252197430697</v>
      </c>
      <c r="G82" s="277">
        <f t="shared" si="9"/>
        <v>67730</v>
      </c>
      <c r="H82" s="275">
        <v>5</v>
      </c>
      <c r="I82" s="207">
        <f t="shared" si="12"/>
        <v>52.1</v>
      </c>
      <c r="J82" s="214">
        <f t="shared" si="13"/>
        <v>0.17613252197430695</v>
      </c>
      <c r="K82" s="218">
        <f t="shared" si="10"/>
        <v>2.786359875</v>
      </c>
      <c r="L82" s="208">
        <f t="shared" si="11"/>
        <v>15.26152156864775</v>
      </c>
      <c r="M82" s="219">
        <v>44.581758</v>
      </c>
    </row>
    <row r="83" spans="1:13" s="8" customFormat="1" ht="15">
      <c r="A83" s="193" t="s">
        <v>401</v>
      </c>
      <c r="B83" s="179">
        <v>250</v>
      </c>
      <c r="C83" s="284">
        <f>Volume!J83</f>
        <v>600.1</v>
      </c>
      <c r="D83" s="318">
        <v>72.92</v>
      </c>
      <c r="E83" s="206">
        <f t="shared" si="7"/>
        <v>18230</v>
      </c>
      <c r="F83" s="211">
        <f t="shared" si="8"/>
        <v>12.151308115314114</v>
      </c>
      <c r="G83" s="277">
        <f t="shared" si="9"/>
        <v>25731.25</v>
      </c>
      <c r="H83" s="275">
        <v>5</v>
      </c>
      <c r="I83" s="207">
        <f t="shared" si="12"/>
        <v>102.925</v>
      </c>
      <c r="J83" s="214">
        <f t="shared" si="13"/>
        <v>0.17151308115314112</v>
      </c>
      <c r="K83" s="218">
        <f t="shared" si="10"/>
        <v>3.968125</v>
      </c>
      <c r="L83" s="208">
        <f t="shared" si="11"/>
        <v>21.734315735001875</v>
      </c>
      <c r="M83" s="219">
        <v>63.49</v>
      </c>
    </row>
    <row r="84" spans="1:13" s="8" customFormat="1" ht="15">
      <c r="A84" s="193" t="s">
        <v>422</v>
      </c>
      <c r="B84" s="179">
        <v>3750</v>
      </c>
      <c r="C84" s="284">
        <f>Volume!J84</f>
        <v>58.05</v>
      </c>
      <c r="D84" s="318">
        <v>7.48</v>
      </c>
      <c r="E84" s="206">
        <f t="shared" si="7"/>
        <v>28050</v>
      </c>
      <c r="F84" s="211">
        <f t="shared" si="8"/>
        <v>12.885443583118002</v>
      </c>
      <c r="G84" s="277">
        <f t="shared" si="9"/>
        <v>38934.375</v>
      </c>
      <c r="H84" s="275">
        <v>5</v>
      </c>
      <c r="I84" s="207">
        <f t="shared" si="12"/>
        <v>10.3825</v>
      </c>
      <c r="J84" s="214">
        <f t="shared" si="13"/>
        <v>0.17885443583118002</v>
      </c>
      <c r="K84" s="218">
        <f t="shared" si="10"/>
        <v>3.151875</v>
      </c>
      <c r="L84" s="208">
        <f t="shared" si="11"/>
        <v>17.263530359365955</v>
      </c>
      <c r="M84" s="219">
        <v>50.43</v>
      </c>
    </row>
    <row r="85" spans="1:13" s="8" customFormat="1" ht="15">
      <c r="A85" s="193" t="s">
        <v>43</v>
      </c>
      <c r="B85" s="179">
        <v>150</v>
      </c>
      <c r="C85" s="284">
        <f>Volume!J85</f>
        <v>2247.15</v>
      </c>
      <c r="D85" s="318">
        <v>237.81</v>
      </c>
      <c r="E85" s="206">
        <f t="shared" si="7"/>
        <v>35671.5</v>
      </c>
      <c r="F85" s="211">
        <f t="shared" si="8"/>
        <v>10.582738134970963</v>
      </c>
      <c r="G85" s="277">
        <f t="shared" si="9"/>
        <v>52525.125</v>
      </c>
      <c r="H85" s="275">
        <v>5</v>
      </c>
      <c r="I85" s="207">
        <f t="shared" si="12"/>
        <v>350.1675</v>
      </c>
      <c r="J85" s="214">
        <f t="shared" si="13"/>
        <v>0.15582738134970964</v>
      </c>
      <c r="K85" s="218">
        <f t="shared" si="10"/>
        <v>4.464366125</v>
      </c>
      <c r="L85" s="208">
        <f t="shared" si="11"/>
        <v>24.45234031624428</v>
      </c>
      <c r="M85" s="219">
        <v>71.429858</v>
      </c>
    </row>
    <row r="86" spans="1:13" s="8" customFormat="1" ht="15">
      <c r="A86" s="193" t="s">
        <v>200</v>
      </c>
      <c r="B86" s="179">
        <v>350</v>
      </c>
      <c r="C86" s="284">
        <f>Volume!J86</f>
        <v>930.45</v>
      </c>
      <c r="D86" s="318">
        <v>99.17</v>
      </c>
      <c r="E86" s="206">
        <f t="shared" si="7"/>
        <v>34709.5</v>
      </c>
      <c r="F86" s="211">
        <f t="shared" si="8"/>
        <v>10.658283626202374</v>
      </c>
      <c r="G86" s="277">
        <f t="shared" si="9"/>
        <v>50992.375</v>
      </c>
      <c r="H86" s="275">
        <v>5</v>
      </c>
      <c r="I86" s="207">
        <f t="shared" si="12"/>
        <v>145.6925</v>
      </c>
      <c r="J86" s="214">
        <f t="shared" si="13"/>
        <v>0.15658283626202374</v>
      </c>
      <c r="K86" s="218">
        <f t="shared" si="10"/>
        <v>2.2001055625</v>
      </c>
      <c r="L86" s="208">
        <f t="shared" si="11"/>
        <v>12.050474454738422</v>
      </c>
      <c r="M86" s="219">
        <v>35.201689</v>
      </c>
    </row>
    <row r="87" spans="1:13" s="8" customFormat="1" ht="15">
      <c r="A87" s="193" t="s">
        <v>141</v>
      </c>
      <c r="B87" s="179">
        <v>2400</v>
      </c>
      <c r="C87" s="284">
        <f>Volume!J87</f>
        <v>97.8</v>
      </c>
      <c r="D87" s="318">
        <v>13.14</v>
      </c>
      <c r="E87" s="206">
        <f t="shared" si="7"/>
        <v>31536</v>
      </c>
      <c r="F87" s="211">
        <f t="shared" si="8"/>
        <v>13.43558282208589</v>
      </c>
      <c r="G87" s="277">
        <f t="shared" si="9"/>
        <v>43342.416</v>
      </c>
      <c r="H87" s="275">
        <v>5.03</v>
      </c>
      <c r="I87" s="207">
        <f t="shared" si="12"/>
        <v>18.05934</v>
      </c>
      <c r="J87" s="214">
        <f t="shared" si="13"/>
        <v>0.18465582822085888</v>
      </c>
      <c r="K87" s="218">
        <f t="shared" si="10"/>
        <v>2.9210525625</v>
      </c>
      <c r="L87" s="208">
        <f t="shared" si="11"/>
        <v>15.999263801395191</v>
      </c>
      <c r="M87" s="219">
        <v>46.736841</v>
      </c>
    </row>
    <row r="88" spans="1:13" s="8" customFormat="1" ht="15">
      <c r="A88" s="193" t="s">
        <v>398</v>
      </c>
      <c r="B88" s="179">
        <v>2700</v>
      </c>
      <c r="C88" s="284">
        <f>Volume!J88</f>
        <v>125</v>
      </c>
      <c r="D88" s="318">
        <v>13.66</v>
      </c>
      <c r="E88" s="206">
        <f t="shared" si="7"/>
        <v>36882</v>
      </c>
      <c r="F88" s="211">
        <f t="shared" si="8"/>
        <v>10.928</v>
      </c>
      <c r="G88" s="277">
        <f t="shared" si="9"/>
        <v>53757</v>
      </c>
      <c r="H88" s="275">
        <v>5</v>
      </c>
      <c r="I88" s="207">
        <f t="shared" si="12"/>
        <v>19.91</v>
      </c>
      <c r="J88" s="214">
        <f t="shared" si="13"/>
        <v>0.15928</v>
      </c>
      <c r="K88" s="218">
        <f t="shared" si="10"/>
        <v>2.395625</v>
      </c>
      <c r="L88" s="208">
        <f t="shared" si="11"/>
        <v>13.121378518233135</v>
      </c>
      <c r="M88" s="219">
        <v>38.33</v>
      </c>
    </row>
    <row r="89" spans="1:13" s="8" customFormat="1" ht="15">
      <c r="A89" s="193" t="s">
        <v>184</v>
      </c>
      <c r="B89" s="179">
        <v>2950</v>
      </c>
      <c r="C89" s="284">
        <f>Volume!J89</f>
        <v>115.25</v>
      </c>
      <c r="D89" s="318">
        <v>15.47</v>
      </c>
      <c r="E89" s="206">
        <f t="shared" si="7"/>
        <v>45636.5</v>
      </c>
      <c r="F89" s="211">
        <f t="shared" si="8"/>
        <v>13.422993492407809</v>
      </c>
      <c r="G89" s="277">
        <f t="shared" si="9"/>
        <v>62635.875</v>
      </c>
      <c r="H89" s="275">
        <v>5</v>
      </c>
      <c r="I89" s="207">
        <f t="shared" si="12"/>
        <v>21.2325</v>
      </c>
      <c r="J89" s="214">
        <f t="shared" si="13"/>
        <v>0.1842299349240781</v>
      </c>
      <c r="K89" s="218">
        <f t="shared" si="10"/>
        <v>2.7331500625</v>
      </c>
      <c r="L89" s="208">
        <f t="shared" si="11"/>
        <v>14.970079422779046</v>
      </c>
      <c r="M89" s="219">
        <v>43.730401</v>
      </c>
    </row>
    <row r="90" spans="1:13" s="8" customFormat="1" ht="15">
      <c r="A90" s="193" t="s">
        <v>175</v>
      </c>
      <c r="B90" s="179">
        <v>7875</v>
      </c>
      <c r="C90" s="284">
        <f>Volume!J90</f>
        <v>47.2</v>
      </c>
      <c r="D90" s="318">
        <v>7.28</v>
      </c>
      <c r="E90" s="206">
        <f t="shared" si="7"/>
        <v>57330</v>
      </c>
      <c r="F90" s="211">
        <f t="shared" si="8"/>
        <v>15.42372881355932</v>
      </c>
      <c r="G90" s="277">
        <f t="shared" si="9"/>
        <v>75915</v>
      </c>
      <c r="H90" s="275">
        <v>5</v>
      </c>
      <c r="I90" s="207">
        <f t="shared" si="12"/>
        <v>9.64</v>
      </c>
      <c r="J90" s="214">
        <f t="shared" si="13"/>
        <v>0.20423728813559322</v>
      </c>
      <c r="K90" s="218">
        <f t="shared" si="10"/>
        <v>5.377921625</v>
      </c>
      <c r="L90" s="208">
        <f t="shared" si="11"/>
        <v>29.456089865073388</v>
      </c>
      <c r="M90" s="219">
        <v>86.046746</v>
      </c>
    </row>
    <row r="91" spans="1:13" s="8" customFormat="1" ht="15">
      <c r="A91" s="193" t="s">
        <v>142</v>
      </c>
      <c r="B91" s="179">
        <v>1750</v>
      </c>
      <c r="C91" s="284">
        <f>Volume!J91</f>
        <v>148.9</v>
      </c>
      <c r="D91" s="318">
        <v>15.79</v>
      </c>
      <c r="E91" s="206">
        <f t="shared" si="7"/>
        <v>27632.5</v>
      </c>
      <c r="F91" s="211">
        <f t="shared" si="8"/>
        <v>10.604432505036938</v>
      </c>
      <c r="G91" s="277">
        <f t="shared" si="9"/>
        <v>40661.25</v>
      </c>
      <c r="H91" s="275">
        <v>5</v>
      </c>
      <c r="I91" s="207">
        <f t="shared" si="12"/>
        <v>23.235</v>
      </c>
      <c r="J91" s="214">
        <f t="shared" si="13"/>
        <v>0.15604432505036936</v>
      </c>
      <c r="K91" s="218">
        <f t="shared" si="10"/>
        <v>2.415574125</v>
      </c>
      <c r="L91" s="208">
        <f t="shared" si="11"/>
        <v>13.230644375883038</v>
      </c>
      <c r="M91" s="219">
        <v>38.649186</v>
      </c>
    </row>
    <row r="92" spans="1:13" s="8" customFormat="1" ht="15">
      <c r="A92" s="193" t="s">
        <v>176</v>
      </c>
      <c r="B92" s="179">
        <v>1450</v>
      </c>
      <c r="C92" s="284">
        <f>Volume!J92</f>
        <v>181.25</v>
      </c>
      <c r="D92" s="318">
        <v>19.53</v>
      </c>
      <c r="E92" s="206">
        <f t="shared" si="7"/>
        <v>28318.5</v>
      </c>
      <c r="F92" s="211">
        <f t="shared" si="8"/>
        <v>10.775172413793104</v>
      </c>
      <c r="G92" s="277">
        <f t="shared" si="9"/>
        <v>42431.53125</v>
      </c>
      <c r="H92" s="275">
        <v>5.37</v>
      </c>
      <c r="I92" s="207">
        <f t="shared" si="12"/>
        <v>29.263125</v>
      </c>
      <c r="J92" s="214">
        <f t="shared" si="13"/>
        <v>0.16145172413793102</v>
      </c>
      <c r="K92" s="218">
        <f t="shared" si="10"/>
        <v>3.5445255625</v>
      </c>
      <c r="L92" s="208">
        <f t="shared" si="11"/>
        <v>19.414166062349377</v>
      </c>
      <c r="M92" s="219">
        <v>56.712409</v>
      </c>
    </row>
    <row r="93" spans="1:13" s="8" customFormat="1" ht="15">
      <c r="A93" s="193" t="s">
        <v>423</v>
      </c>
      <c r="B93" s="179">
        <v>500</v>
      </c>
      <c r="C93" s="284">
        <f>Volume!J93</f>
        <v>637.95</v>
      </c>
      <c r="D93" s="318">
        <v>214.03</v>
      </c>
      <c r="E93" s="206">
        <f t="shared" si="7"/>
        <v>107015</v>
      </c>
      <c r="F93" s="211">
        <f t="shared" si="8"/>
        <v>33.549651226585155</v>
      </c>
      <c r="G93" s="277">
        <f t="shared" si="9"/>
        <v>128067.35</v>
      </c>
      <c r="H93" s="275">
        <v>6.6</v>
      </c>
      <c r="I93" s="207">
        <f t="shared" si="12"/>
        <v>256.1347</v>
      </c>
      <c r="J93" s="214">
        <f t="shared" si="13"/>
        <v>0.40149651226585154</v>
      </c>
      <c r="K93" s="218">
        <f t="shared" si="10"/>
        <v>3.6875</v>
      </c>
      <c r="L93" s="208">
        <f t="shared" si="11"/>
        <v>20.197269308003</v>
      </c>
      <c r="M93" s="219">
        <v>59</v>
      </c>
    </row>
    <row r="94" spans="1:13" s="8" customFormat="1" ht="15">
      <c r="A94" s="193" t="s">
        <v>397</v>
      </c>
      <c r="B94" s="179">
        <v>2200</v>
      </c>
      <c r="C94" s="284">
        <f>Volume!J94</f>
        <v>128.45</v>
      </c>
      <c r="D94" s="318">
        <v>19.5</v>
      </c>
      <c r="E94" s="206">
        <f t="shared" si="7"/>
        <v>42900</v>
      </c>
      <c r="F94" s="211">
        <f t="shared" si="8"/>
        <v>15.181004281821723</v>
      </c>
      <c r="G94" s="277">
        <f t="shared" si="9"/>
        <v>57029.5</v>
      </c>
      <c r="H94" s="275">
        <v>5</v>
      </c>
      <c r="I94" s="207">
        <f t="shared" si="12"/>
        <v>25.9225</v>
      </c>
      <c r="J94" s="214">
        <f t="shared" si="13"/>
        <v>0.2018100428182172</v>
      </c>
      <c r="K94" s="218">
        <f t="shared" si="10"/>
        <v>3.386875</v>
      </c>
      <c r="L94" s="208">
        <f t="shared" si="11"/>
        <v>18.550678369503093</v>
      </c>
      <c r="M94" s="219">
        <v>54.19</v>
      </c>
    </row>
    <row r="95" spans="1:13" s="8" customFormat="1" ht="15">
      <c r="A95" s="193" t="s">
        <v>167</v>
      </c>
      <c r="B95" s="179">
        <v>3850</v>
      </c>
      <c r="C95" s="284">
        <f>Volume!J95</f>
        <v>45.9</v>
      </c>
      <c r="D95" s="318">
        <v>5.76</v>
      </c>
      <c r="E95" s="206">
        <f t="shared" si="7"/>
        <v>22176</v>
      </c>
      <c r="F95" s="211">
        <f t="shared" si="8"/>
        <v>12.549019607843137</v>
      </c>
      <c r="G95" s="277">
        <f t="shared" si="9"/>
        <v>31011.75</v>
      </c>
      <c r="H95" s="275">
        <v>5</v>
      </c>
      <c r="I95" s="207">
        <f t="shared" si="12"/>
        <v>8.055</v>
      </c>
      <c r="J95" s="214">
        <f t="shared" si="13"/>
        <v>0.17549019607843136</v>
      </c>
      <c r="K95" s="218">
        <f t="shared" si="10"/>
        <v>5.949306125</v>
      </c>
      <c r="L95" s="208">
        <f t="shared" si="11"/>
        <v>32.58569166166149</v>
      </c>
      <c r="M95" s="219">
        <v>95.188898</v>
      </c>
    </row>
    <row r="96" spans="1:13" s="8" customFormat="1" ht="15">
      <c r="A96" s="193" t="s">
        <v>201</v>
      </c>
      <c r="B96" s="179">
        <v>100</v>
      </c>
      <c r="C96" s="284">
        <f>Volume!J96</f>
        <v>1938.55</v>
      </c>
      <c r="D96" s="318">
        <v>207.46</v>
      </c>
      <c r="E96" s="206">
        <f t="shared" si="7"/>
        <v>20746</v>
      </c>
      <c r="F96" s="211">
        <f t="shared" si="8"/>
        <v>10.701813210905058</v>
      </c>
      <c r="G96" s="277">
        <f t="shared" si="9"/>
        <v>30438.75</v>
      </c>
      <c r="H96" s="275">
        <v>5</v>
      </c>
      <c r="I96" s="207">
        <f t="shared" si="12"/>
        <v>304.3875</v>
      </c>
      <c r="J96" s="214">
        <f t="shared" si="13"/>
        <v>0.15701813210905058</v>
      </c>
      <c r="K96" s="218">
        <f t="shared" si="10"/>
        <v>1.705001625</v>
      </c>
      <c r="L96" s="208">
        <f t="shared" si="11"/>
        <v>9.338678505954642</v>
      </c>
      <c r="M96" s="219">
        <v>27.280026</v>
      </c>
    </row>
    <row r="97" spans="1:13" s="8" customFormat="1" ht="15">
      <c r="A97" s="193" t="s">
        <v>143</v>
      </c>
      <c r="B97" s="179">
        <v>2950</v>
      </c>
      <c r="C97" s="284">
        <f>Volume!J97</f>
        <v>114.75</v>
      </c>
      <c r="D97" s="318">
        <v>13.45</v>
      </c>
      <c r="E97" s="206">
        <f t="shared" si="7"/>
        <v>39677.5</v>
      </c>
      <c r="F97" s="211">
        <f t="shared" si="8"/>
        <v>11.721132897603486</v>
      </c>
      <c r="G97" s="277">
        <f t="shared" si="9"/>
        <v>56603.125</v>
      </c>
      <c r="H97" s="275">
        <v>5</v>
      </c>
      <c r="I97" s="207">
        <f t="shared" si="12"/>
        <v>19.1875</v>
      </c>
      <c r="J97" s="214">
        <f t="shared" si="13"/>
        <v>0.16721132897603486</v>
      </c>
      <c r="K97" s="218">
        <f t="shared" si="10"/>
        <v>3.3683841875</v>
      </c>
      <c r="L97" s="208">
        <f t="shared" si="11"/>
        <v>18.449400018374607</v>
      </c>
      <c r="M97" s="219">
        <v>53.894147</v>
      </c>
    </row>
    <row r="98" spans="1:13" s="8" customFormat="1" ht="15">
      <c r="A98" s="193" t="s">
        <v>90</v>
      </c>
      <c r="B98" s="179">
        <v>600</v>
      </c>
      <c r="C98" s="284">
        <f>Volume!J98</f>
        <v>465.9</v>
      </c>
      <c r="D98" s="318">
        <v>50.6</v>
      </c>
      <c r="E98" s="206">
        <f t="shared" si="7"/>
        <v>30360</v>
      </c>
      <c r="F98" s="211">
        <f t="shared" si="8"/>
        <v>10.860699720970166</v>
      </c>
      <c r="G98" s="277">
        <f t="shared" si="9"/>
        <v>44337</v>
      </c>
      <c r="H98" s="275">
        <v>5</v>
      </c>
      <c r="I98" s="207">
        <f t="shared" si="12"/>
        <v>73.895</v>
      </c>
      <c r="J98" s="214">
        <f t="shared" si="13"/>
        <v>0.15860699720970164</v>
      </c>
      <c r="K98" s="218">
        <f t="shared" si="10"/>
        <v>2.717332125</v>
      </c>
      <c r="L98" s="208">
        <f t="shared" si="11"/>
        <v>14.883441010959478</v>
      </c>
      <c r="M98" s="219">
        <v>43.477314</v>
      </c>
    </row>
    <row r="99" spans="1:13" s="8" customFormat="1" ht="15">
      <c r="A99" s="193" t="s">
        <v>35</v>
      </c>
      <c r="B99" s="179">
        <v>1100</v>
      </c>
      <c r="C99" s="284">
        <f>Volume!J99</f>
        <v>349.7</v>
      </c>
      <c r="D99" s="318">
        <v>38.46</v>
      </c>
      <c r="E99" s="206">
        <f t="shared" si="7"/>
        <v>42306</v>
      </c>
      <c r="F99" s="211">
        <f t="shared" si="8"/>
        <v>10.997998284243637</v>
      </c>
      <c r="G99" s="277">
        <f t="shared" si="9"/>
        <v>61539.5</v>
      </c>
      <c r="H99" s="275">
        <v>5</v>
      </c>
      <c r="I99" s="207">
        <f t="shared" si="12"/>
        <v>55.945</v>
      </c>
      <c r="J99" s="214">
        <f t="shared" si="13"/>
        <v>0.1599799828424364</v>
      </c>
      <c r="K99" s="218">
        <f t="shared" si="10"/>
        <v>2.1980665</v>
      </c>
      <c r="L99" s="208">
        <f t="shared" si="11"/>
        <v>12.039306049464292</v>
      </c>
      <c r="M99" s="219">
        <v>35.169064</v>
      </c>
    </row>
    <row r="100" spans="1:13" s="8" customFormat="1" ht="15">
      <c r="A100" s="193" t="s">
        <v>6</v>
      </c>
      <c r="B100" s="179">
        <v>2250</v>
      </c>
      <c r="C100" s="284">
        <f>Volume!J100</f>
        <v>161.05</v>
      </c>
      <c r="D100" s="318">
        <v>17.71</v>
      </c>
      <c r="E100" s="206">
        <f t="shared" si="7"/>
        <v>39847.5</v>
      </c>
      <c r="F100" s="211">
        <f t="shared" si="8"/>
        <v>10.996584911518163</v>
      </c>
      <c r="G100" s="277">
        <f t="shared" si="9"/>
        <v>57965.625</v>
      </c>
      <c r="H100" s="275">
        <v>5</v>
      </c>
      <c r="I100" s="207">
        <f t="shared" si="12"/>
        <v>25.7625</v>
      </c>
      <c r="J100" s="214">
        <f t="shared" si="13"/>
        <v>0.1599658491151816</v>
      </c>
      <c r="K100" s="218">
        <f t="shared" si="10"/>
        <v>2.0523466875</v>
      </c>
      <c r="L100" s="208">
        <f t="shared" si="11"/>
        <v>11.24116576564756</v>
      </c>
      <c r="M100" s="219">
        <v>32.837547</v>
      </c>
    </row>
    <row r="101" spans="1:13" s="8" customFormat="1" ht="15">
      <c r="A101" s="193" t="s">
        <v>177</v>
      </c>
      <c r="B101" s="179">
        <v>500</v>
      </c>
      <c r="C101" s="284">
        <f>Volume!J101</f>
        <v>355.3</v>
      </c>
      <c r="D101" s="318">
        <v>55.37</v>
      </c>
      <c r="E101" s="206">
        <f t="shared" si="7"/>
        <v>27685</v>
      </c>
      <c r="F101" s="211">
        <f t="shared" si="8"/>
        <v>15.584013509710104</v>
      </c>
      <c r="G101" s="277">
        <f t="shared" si="9"/>
        <v>36567.5</v>
      </c>
      <c r="H101" s="275">
        <v>5</v>
      </c>
      <c r="I101" s="207">
        <f t="shared" si="12"/>
        <v>73.135</v>
      </c>
      <c r="J101" s="214">
        <f t="shared" si="13"/>
        <v>0.20584013509710106</v>
      </c>
      <c r="K101" s="218">
        <f t="shared" si="10"/>
        <v>3.12957075</v>
      </c>
      <c r="L101" s="208">
        <f t="shared" si="11"/>
        <v>17.14136495083361</v>
      </c>
      <c r="M101" s="219">
        <v>50.073132</v>
      </c>
    </row>
    <row r="102" spans="1:13" s="8" customFormat="1" ht="15">
      <c r="A102" s="193" t="s">
        <v>168</v>
      </c>
      <c r="B102" s="179">
        <v>300</v>
      </c>
      <c r="C102" s="284">
        <f>Volume!J102</f>
        <v>650.3</v>
      </c>
      <c r="D102" s="318">
        <v>68.92</v>
      </c>
      <c r="E102" s="206">
        <f t="shared" si="7"/>
        <v>20676</v>
      </c>
      <c r="F102" s="211">
        <f t="shared" si="8"/>
        <v>10.59818545286791</v>
      </c>
      <c r="G102" s="277">
        <f t="shared" si="9"/>
        <v>30430.5</v>
      </c>
      <c r="H102" s="275">
        <v>5</v>
      </c>
      <c r="I102" s="207">
        <f t="shared" si="12"/>
        <v>101.435</v>
      </c>
      <c r="J102" s="214">
        <f t="shared" si="13"/>
        <v>0.15598185452867908</v>
      </c>
      <c r="K102" s="218">
        <f t="shared" si="10"/>
        <v>3.2207673125</v>
      </c>
      <c r="L102" s="208">
        <f t="shared" si="11"/>
        <v>17.640869095315406</v>
      </c>
      <c r="M102" s="219">
        <v>51.532277</v>
      </c>
    </row>
    <row r="103" spans="1:13" s="8" customFormat="1" ht="15">
      <c r="A103" s="193" t="s">
        <v>132</v>
      </c>
      <c r="B103" s="179">
        <v>400</v>
      </c>
      <c r="C103" s="284">
        <f>Volume!J103</f>
        <v>783.8</v>
      </c>
      <c r="D103" s="318">
        <v>82.98</v>
      </c>
      <c r="E103" s="206">
        <f t="shared" si="7"/>
        <v>33192</v>
      </c>
      <c r="F103" s="211">
        <f t="shared" si="8"/>
        <v>10.586884409288084</v>
      </c>
      <c r="G103" s="277">
        <f t="shared" si="9"/>
        <v>48868</v>
      </c>
      <c r="H103" s="275">
        <v>5</v>
      </c>
      <c r="I103" s="207">
        <f t="shared" si="12"/>
        <v>122.17</v>
      </c>
      <c r="J103" s="214">
        <f t="shared" si="13"/>
        <v>0.15586884409288085</v>
      </c>
      <c r="K103" s="218">
        <f t="shared" si="10"/>
        <v>2.7598474375</v>
      </c>
      <c r="L103" s="208">
        <f t="shared" si="11"/>
        <v>15.11630696791579</v>
      </c>
      <c r="M103" s="219">
        <v>44.157559</v>
      </c>
    </row>
    <row r="104" spans="1:13" s="8" customFormat="1" ht="15">
      <c r="A104" s="193" t="s">
        <v>144</v>
      </c>
      <c r="B104" s="179">
        <v>125</v>
      </c>
      <c r="C104" s="284">
        <f>Volume!J104</f>
        <v>3308.1</v>
      </c>
      <c r="D104" s="318">
        <v>347.61</v>
      </c>
      <c r="E104" s="206">
        <f t="shared" si="7"/>
        <v>43451.25</v>
      </c>
      <c r="F104" s="211">
        <f t="shared" si="8"/>
        <v>10.507844381971525</v>
      </c>
      <c r="G104" s="277">
        <f t="shared" si="9"/>
        <v>64126.875</v>
      </c>
      <c r="H104" s="275">
        <v>5</v>
      </c>
      <c r="I104" s="207">
        <f t="shared" si="12"/>
        <v>513.015</v>
      </c>
      <c r="J104" s="214">
        <f t="shared" si="13"/>
        <v>0.15507844381971525</v>
      </c>
      <c r="K104" s="218">
        <f t="shared" si="10"/>
        <v>2.3703136875</v>
      </c>
      <c r="L104" s="208">
        <f t="shared" si="11"/>
        <v>12.982742750070011</v>
      </c>
      <c r="M104" s="219">
        <v>37.925019</v>
      </c>
    </row>
    <row r="105" spans="1:13" s="8" customFormat="1" ht="15">
      <c r="A105" s="193" t="s">
        <v>291</v>
      </c>
      <c r="B105" s="179">
        <v>300</v>
      </c>
      <c r="C105" s="284">
        <f>Volume!J105</f>
        <v>697.35</v>
      </c>
      <c r="D105" s="318">
        <v>88.78</v>
      </c>
      <c r="E105" s="206">
        <f t="shared" si="7"/>
        <v>26634</v>
      </c>
      <c r="F105" s="211">
        <f t="shared" si="8"/>
        <v>12.731053273105328</v>
      </c>
      <c r="G105" s="277">
        <f t="shared" si="9"/>
        <v>37094.25</v>
      </c>
      <c r="H105" s="275">
        <v>5</v>
      </c>
      <c r="I105" s="207">
        <f t="shared" si="12"/>
        <v>123.6475</v>
      </c>
      <c r="J105" s="214">
        <f t="shared" si="13"/>
        <v>0.17731053273105327</v>
      </c>
      <c r="K105" s="218">
        <f t="shared" si="10"/>
        <v>3.211991625</v>
      </c>
      <c r="L105" s="208">
        <f t="shared" si="11"/>
        <v>17.592802675301744</v>
      </c>
      <c r="M105" s="219">
        <v>51.391866</v>
      </c>
    </row>
    <row r="106" spans="1:13" s="8" customFormat="1" ht="15">
      <c r="A106" s="193" t="s">
        <v>133</v>
      </c>
      <c r="B106" s="179">
        <v>6250</v>
      </c>
      <c r="C106" s="284">
        <f>Volume!J106</f>
        <v>36.15</v>
      </c>
      <c r="D106" s="318">
        <v>5.56</v>
      </c>
      <c r="E106" s="206">
        <f t="shared" si="7"/>
        <v>34750</v>
      </c>
      <c r="F106" s="211">
        <f t="shared" si="8"/>
        <v>15.380359612724758</v>
      </c>
      <c r="G106" s="277">
        <f t="shared" si="9"/>
        <v>46046.875</v>
      </c>
      <c r="H106" s="275">
        <v>5</v>
      </c>
      <c r="I106" s="207">
        <f t="shared" si="12"/>
        <v>7.3675</v>
      </c>
      <c r="J106" s="214">
        <f t="shared" si="13"/>
        <v>0.20380359612724758</v>
      </c>
      <c r="K106" s="218">
        <f t="shared" si="10"/>
        <v>2.590064625</v>
      </c>
      <c r="L106" s="208">
        <f t="shared" si="11"/>
        <v>14.186368205086591</v>
      </c>
      <c r="M106" s="219">
        <v>41.441034</v>
      </c>
    </row>
    <row r="107" spans="1:13" s="8" customFormat="1" ht="15">
      <c r="A107" s="193" t="s">
        <v>169</v>
      </c>
      <c r="B107" s="179">
        <v>2000</v>
      </c>
      <c r="C107" s="284">
        <f>Volume!J107</f>
        <v>155.2</v>
      </c>
      <c r="D107" s="318">
        <v>20.73</v>
      </c>
      <c r="E107" s="206">
        <f t="shared" si="7"/>
        <v>41460</v>
      </c>
      <c r="F107" s="211">
        <f t="shared" si="8"/>
        <v>13.3569587628866</v>
      </c>
      <c r="G107" s="277">
        <f t="shared" si="9"/>
        <v>56980</v>
      </c>
      <c r="H107" s="275">
        <v>5</v>
      </c>
      <c r="I107" s="207">
        <f t="shared" si="12"/>
        <v>28.49</v>
      </c>
      <c r="J107" s="214">
        <f t="shared" si="13"/>
        <v>0.183569587628866</v>
      </c>
      <c r="K107" s="218">
        <f t="shared" si="10"/>
        <v>2.516205375</v>
      </c>
      <c r="L107" s="208">
        <f t="shared" si="11"/>
        <v>13.781824432032456</v>
      </c>
      <c r="M107" s="219">
        <v>40.259286</v>
      </c>
    </row>
    <row r="108" spans="1:13" s="8" customFormat="1" ht="15">
      <c r="A108" s="193" t="s">
        <v>292</v>
      </c>
      <c r="B108" s="179">
        <v>550</v>
      </c>
      <c r="C108" s="284">
        <f>Volume!J108</f>
        <v>608.5</v>
      </c>
      <c r="D108" s="318">
        <v>65.47</v>
      </c>
      <c r="E108" s="206">
        <f t="shared" si="7"/>
        <v>36008.5</v>
      </c>
      <c r="F108" s="211">
        <f t="shared" si="8"/>
        <v>10.75924404272802</v>
      </c>
      <c r="G108" s="277">
        <f t="shared" si="9"/>
        <v>52742.25</v>
      </c>
      <c r="H108" s="275">
        <v>5</v>
      </c>
      <c r="I108" s="207">
        <f t="shared" si="12"/>
        <v>95.895</v>
      </c>
      <c r="J108" s="214">
        <f t="shared" si="13"/>
        <v>0.15759244042728018</v>
      </c>
      <c r="K108" s="218">
        <f t="shared" si="10"/>
        <v>3.1670299375</v>
      </c>
      <c r="L108" s="208">
        <f t="shared" si="11"/>
        <v>17.346537370629264</v>
      </c>
      <c r="M108" s="219">
        <v>50.672479</v>
      </c>
    </row>
    <row r="109" spans="1:13" s="8" customFormat="1" ht="15">
      <c r="A109" s="193" t="s">
        <v>424</v>
      </c>
      <c r="B109" s="179">
        <v>500</v>
      </c>
      <c r="C109" s="284">
        <f>Volume!J109</f>
        <v>421.45</v>
      </c>
      <c r="D109" s="318">
        <v>54.09</v>
      </c>
      <c r="E109" s="206">
        <f t="shared" si="7"/>
        <v>27045</v>
      </c>
      <c r="F109" s="211">
        <f t="shared" si="8"/>
        <v>12.834262664610275</v>
      </c>
      <c r="G109" s="277">
        <f t="shared" si="9"/>
        <v>37581.25</v>
      </c>
      <c r="H109" s="275">
        <v>5</v>
      </c>
      <c r="I109" s="207">
        <f t="shared" si="12"/>
        <v>75.1625</v>
      </c>
      <c r="J109" s="214">
        <f t="shared" si="13"/>
        <v>0.17834262664610273</v>
      </c>
      <c r="K109" s="218">
        <f t="shared" si="10"/>
        <v>3.181875</v>
      </c>
      <c r="L109" s="208">
        <f t="shared" si="11"/>
        <v>17.427847126617504</v>
      </c>
      <c r="M109" s="219">
        <v>50.91</v>
      </c>
    </row>
    <row r="110" spans="1:13" s="8" customFormat="1" ht="15">
      <c r="A110" s="193" t="s">
        <v>293</v>
      </c>
      <c r="B110" s="179">
        <v>550</v>
      </c>
      <c r="C110" s="284">
        <f>Volume!J110</f>
        <v>582.1</v>
      </c>
      <c r="D110" s="318">
        <v>62.13</v>
      </c>
      <c r="E110" s="206">
        <f t="shared" si="7"/>
        <v>34171.5</v>
      </c>
      <c r="F110" s="211">
        <f t="shared" si="8"/>
        <v>10.673423810341866</v>
      </c>
      <c r="G110" s="277">
        <f t="shared" si="9"/>
        <v>50179.25</v>
      </c>
      <c r="H110" s="275">
        <v>5</v>
      </c>
      <c r="I110" s="207">
        <f t="shared" si="12"/>
        <v>91.235</v>
      </c>
      <c r="J110" s="214">
        <f t="shared" si="13"/>
        <v>0.15673423810341866</v>
      </c>
      <c r="K110" s="218">
        <f t="shared" si="10"/>
        <v>2.4742461875</v>
      </c>
      <c r="L110" s="208">
        <f t="shared" si="11"/>
        <v>13.552004497149067</v>
      </c>
      <c r="M110" s="219">
        <v>39.587939</v>
      </c>
    </row>
    <row r="111" spans="1:13" s="8" customFormat="1" ht="15">
      <c r="A111" s="193" t="s">
        <v>178</v>
      </c>
      <c r="B111" s="179">
        <v>1250</v>
      </c>
      <c r="C111" s="284">
        <f>Volume!J111</f>
        <v>172.2</v>
      </c>
      <c r="D111" s="318">
        <v>18.42</v>
      </c>
      <c r="E111" s="206">
        <f t="shared" si="7"/>
        <v>23025.000000000004</v>
      </c>
      <c r="F111" s="211">
        <f t="shared" si="8"/>
        <v>10.69686411149826</v>
      </c>
      <c r="G111" s="277">
        <f t="shared" si="9"/>
        <v>33787.5</v>
      </c>
      <c r="H111" s="275">
        <v>5</v>
      </c>
      <c r="I111" s="207">
        <f t="shared" si="12"/>
        <v>27.03</v>
      </c>
      <c r="J111" s="214">
        <f t="shared" si="13"/>
        <v>0.1569686411149826</v>
      </c>
      <c r="K111" s="218">
        <f t="shared" si="10"/>
        <v>4.1667584375</v>
      </c>
      <c r="L111" s="208">
        <f t="shared" si="11"/>
        <v>22.8222758789373</v>
      </c>
      <c r="M111" s="219">
        <v>66.668135</v>
      </c>
    </row>
    <row r="112" spans="1:13" s="8" customFormat="1" ht="15">
      <c r="A112" s="193" t="s">
        <v>145</v>
      </c>
      <c r="B112" s="179">
        <v>1700</v>
      </c>
      <c r="C112" s="284">
        <f>Volume!J112</f>
        <v>172.95</v>
      </c>
      <c r="D112" s="318">
        <v>18.32</v>
      </c>
      <c r="E112" s="206">
        <f t="shared" si="7"/>
        <v>31144</v>
      </c>
      <c r="F112" s="211">
        <f t="shared" si="8"/>
        <v>10.592656837236197</v>
      </c>
      <c r="G112" s="277">
        <f t="shared" si="9"/>
        <v>49314.12699999999</v>
      </c>
      <c r="H112" s="275">
        <v>6.18</v>
      </c>
      <c r="I112" s="207">
        <f t="shared" si="12"/>
        <v>29.008309999999994</v>
      </c>
      <c r="J112" s="214">
        <f t="shared" si="13"/>
        <v>0.16772656837236194</v>
      </c>
      <c r="K112" s="218">
        <f t="shared" si="10"/>
        <v>1.834402375</v>
      </c>
      <c r="L112" s="208">
        <f t="shared" si="11"/>
        <v>10.047435603285509</v>
      </c>
      <c r="M112" s="219">
        <v>29.350438</v>
      </c>
    </row>
    <row r="113" spans="1:13" s="8" customFormat="1" ht="15">
      <c r="A113" s="193" t="s">
        <v>272</v>
      </c>
      <c r="B113" s="179">
        <v>850</v>
      </c>
      <c r="C113" s="284">
        <f>Volume!J113</f>
        <v>179.05</v>
      </c>
      <c r="D113" s="318">
        <v>18.11</v>
      </c>
      <c r="E113" s="206">
        <f t="shared" si="7"/>
        <v>15393.5</v>
      </c>
      <c r="F113" s="211">
        <f t="shared" si="8"/>
        <v>10.114493158335659</v>
      </c>
      <c r="G113" s="277">
        <f t="shared" si="9"/>
        <v>23003.125</v>
      </c>
      <c r="H113" s="275">
        <v>5</v>
      </c>
      <c r="I113" s="207">
        <f t="shared" si="12"/>
        <v>27.0625</v>
      </c>
      <c r="J113" s="214">
        <f t="shared" si="13"/>
        <v>0.1511449315833566</v>
      </c>
      <c r="K113" s="218">
        <f t="shared" si="10"/>
        <v>3.50082375</v>
      </c>
      <c r="L113" s="208">
        <f t="shared" si="11"/>
        <v>19.17480137724826</v>
      </c>
      <c r="M113" s="219">
        <v>56.01318</v>
      </c>
    </row>
    <row r="114" spans="1:13" s="8" customFormat="1" ht="15">
      <c r="A114" s="193" t="s">
        <v>210</v>
      </c>
      <c r="B114" s="179">
        <v>200</v>
      </c>
      <c r="C114" s="284">
        <f>Volume!J114</f>
        <v>1999.95</v>
      </c>
      <c r="D114" s="318">
        <v>247.78</v>
      </c>
      <c r="E114" s="206">
        <f t="shared" si="7"/>
        <v>49556</v>
      </c>
      <c r="F114" s="211">
        <f t="shared" si="8"/>
        <v>12.38930973274332</v>
      </c>
      <c r="G114" s="277">
        <f t="shared" si="9"/>
        <v>69555.5</v>
      </c>
      <c r="H114" s="275">
        <v>5</v>
      </c>
      <c r="I114" s="207">
        <f t="shared" si="12"/>
        <v>347.7775</v>
      </c>
      <c r="J114" s="214">
        <f t="shared" si="13"/>
        <v>0.17389309732743316</v>
      </c>
      <c r="K114" s="218">
        <f t="shared" si="10"/>
        <v>1.819710875</v>
      </c>
      <c r="L114" s="208">
        <f t="shared" si="11"/>
        <v>9.966966943749636</v>
      </c>
      <c r="M114" s="219">
        <v>29.115374</v>
      </c>
    </row>
    <row r="115" spans="1:13" s="8" customFormat="1" ht="15">
      <c r="A115" s="193" t="s">
        <v>294</v>
      </c>
      <c r="B115" s="179">
        <v>350</v>
      </c>
      <c r="C115" s="284">
        <f>Volume!J115</f>
        <v>722.15</v>
      </c>
      <c r="D115" s="318">
        <v>76.91</v>
      </c>
      <c r="E115" s="206">
        <f t="shared" si="7"/>
        <v>26918.5</v>
      </c>
      <c r="F115" s="211">
        <f t="shared" si="8"/>
        <v>10.65014193727065</v>
      </c>
      <c r="G115" s="277">
        <f t="shared" si="9"/>
        <v>39556.125</v>
      </c>
      <c r="H115" s="275">
        <v>5</v>
      </c>
      <c r="I115" s="207">
        <f t="shared" si="12"/>
        <v>113.0175</v>
      </c>
      <c r="J115" s="214">
        <f t="shared" si="13"/>
        <v>0.1565014193727065</v>
      </c>
      <c r="K115" s="218">
        <f t="shared" si="10"/>
        <v>1.9198255625</v>
      </c>
      <c r="L115" s="208">
        <f t="shared" si="11"/>
        <v>10.515317670562942</v>
      </c>
      <c r="M115" s="219">
        <v>30.717209</v>
      </c>
    </row>
    <row r="116" spans="1:13" s="8" customFormat="1" ht="15">
      <c r="A116" s="193" t="s">
        <v>7</v>
      </c>
      <c r="B116" s="179">
        <v>312</v>
      </c>
      <c r="C116" s="284">
        <f>Volume!J116</f>
        <v>761.6</v>
      </c>
      <c r="D116" s="318">
        <v>81.97</v>
      </c>
      <c r="E116" s="206">
        <f t="shared" si="7"/>
        <v>25574.64</v>
      </c>
      <c r="F116" s="211">
        <f t="shared" si="8"/>
        <v>10.762867647058822</v>
      </c>
      <c r="G116" s="277">
        <f t="shared" si="9"/>
        <v>37455.6</v>
      </c>
      <c r="H116" s="275">
        <v>5</v>
      </c>
      <c r="I116" s="207">
        <f t="shared" si="12"/>
        <v>120.05</v>
      </c>
      <c r="J116" s="214">
        <f t="shared" si="13"/>
        <v>0.15762867647058823</v>
      </c>
      <c r="K116" s="218">
        <f t="shared" si="10"/>
        <v>2.7548575</v>
      </c>
      <c r="L116" s="208">
        <f t="shared" si="11"/>
        <v>15.088975954622882</v>
      </c>
      <c r="M116" s="219">
        <v>44.07772</v>
      </c>
    </row>
    <row r="117" spans="1:13" s="8" customFormat="1" ht="15">
      <c r="A117" s="193" t="s">
        <v>170</v>
      </c>
      <c r="B117" s="179">
        <v>600</v>
      </c>
      <c r="C117" s="284">
        <f>Volume!J117</f>
        <v>610.05</v>
      </c>
      <c r="D117" s="318">
        <v>61.42</v>
      </c>
      <c r="E117" s="206">
        <f t="shared" si="7"/>
        <v>36852</v>
      </c>
      <c r="F117" s="211">
        <f t="shared" si="8"/>
        <v>10.068027210884354</v>
      </c>
      <c r="G117" s="277">
        <f t="shared" si="9"/>
        <v>55153.5</v>
      </c>
      <c r="H117" s="275">
        <v>5</v>
      </c>
      <c r="I117" s="207">
        <f t="shared" si="12"/>
        <v>91.9225</v>
      </c>
      <c r="J117" s="214">
        <f t="shared" si="13"/>
        <v>0.15068027210884355</v>
      </c>
      <c r="K117" s="218">
        <f t="shared" si="10"/>
        <v>2.6387093125</v>
      </c>
      <c r="L117" s="208">
        <f t="shared" si="11"/>
        <v>14.452806131551986</v>
      </c>
      <c r="M117" s="219">
        <v>42.219349</v>
      </c>
    </row>
    <row r="118" spans="1:13" s="8" customFormat="1" ht="15">
      <c r="A118" s="193" t="s">
        <v>223</v>
      </c>
      <c r="B118" s="179">
        <v>400</v>
      </c>
      <c r="C118" s="284">
        <f>Volume!J118</f>
        <v>811.25</v>
      </c>
      <c r="D118" s="318">
        <v>88.14</v>
      </c>
      <c r="E118" s="206">
        <f t="shared" si="7"/>
        <v>35256</v>
      </c>
      <c r="F118" s="211">
        <f t="shared" si="8"/>
        <v>10.86471494607088</v>
      </c>
      <c r="G118" s="277">
        <f t="shared" si="9"/>
        <v>51481</v>
      </c>
      <c r="H118" s="275">
        <v>5</v>
      </c>
      <c r="I118" s="207">
        <f t="shared" si="12"/>
        <v>128.7025</v>
      </c>
      <c r="J118" s="214">
        <f t="shared" si="13"/>
        <v>0.15864714946070876</v>
      </c>
      <c r="K118" s="218">
        <f t="shared" si="10"/>
        <v>2.312487875</v>
      </c>
      <c r="L118" s="208">
        <f t="shared" si="11"/>
        <v>12.66601773094687</v>
      </c>
      <c r="M118" s="219">
        <v>36.999806</v>
      </c>
    </row>
    <row r="119" spans="1:13" s="8" customFormat="1" ht="15">
      <c r="A119" s="193" t="s">
        <v>207</v>
      </c>
      <c r="B119" s="179">
        <v>1250</v>
      </c>
      <c r="C119" s="284">
        <f>Volume!J119</f>
        <v>239.45</v>
      </c>
      <c r="D119" s="318">
        <v>43.42</v>
      </c>
      <c r="E119" s="206">
        <f t="shared" si="7"/>
        <v>54275</v>
      </c>
      <c r="F119" s="211">
        <f t="shared" si="8"/>
        <v>18.133221967007728</v>
      </c>
      <c r="G119" s="277">
        <f t="shared" si="9"/>
        <v>69240.625</v>
      </c>
      <c r="H119" s="275">
        <v>5</v>
      </c>
      <c r="I119" s="207">
        <f t="shared" si="12"/>
        <v>55.3925</v>
      </c>
      <c r="J119" s="214">
        <f t="shared" si="13"/>
        <v>0.23133221967007728</v>
      </c>
      <c r="K119" s="218">
        <f t="shared" si="10"/>
        <v>3.1526863125</v>
      </c>
      <c r="L119" s="208">
        <f t="shared" si="11"/>
        <v>17.267974100940314</v>
      </c>
      <c r="M119" s="219">
        <v>50.442981</v>
      </c>
    </row>
    <row r="120" spans="1:13" s="7" customFormat="1" ht="15">
      <c r="A120" s="193" t="s">
        <v>295</v>
      </c>
      <c r="B120" s="179">
        <v>250</v>
      </c>
      <c r="C120" s="284">
        <f>Volume!J120</f>
        <v>1214.2</v>
      </c>
      <c r="D120" s="318">
        <v>288.87</v>
      </c>
      <c r="E120" s="206">
        <f t="shared" si="7"/>
        <v>72217.5</v>
      </c>
      <c r="F120" s="211">
        <f t="shared" si="8"/>
        <v>23.790973480480975</v>
      </c>
      <c r="G120" s="277">
        <f t="shared" si="9"/>
        <v>87395</v>
      </c>
      <c r="H120" s="275">
        <v>5</v>
      </c>
      <c r="I120" s="207">
        <f t="shared" si="12"/>
        <v>349.58</v>
      </c>
      <c r="J120" s="214">
        <f t="shared" si="13"/>
        <v>0.28790973480480975</v>
      </c>
      <c r="K120" s="218">
        <f t="shared" si="10"/>
        <v>2.348426625</v>
      </c>
      <c r="L120" s="208">
        <f t="shared" si="11"/>
        <v>12.862862371582258</v>
      </c>
      <c r="M120" s="219">
        <v>37.574826</v>
      </c>
    </row>
    <row r="121" spans="1:13" s="7" customFormat="1" ht="15">
      <c r="A121" s="193" t="s">
        <v>425</v>
      </c>
      <c r="B121" s="179">
        <v>550</v>
      </c>
      <c r="C121" s="284">
        <f>Volume!J121</f>
        <v>443.65</v>
      </c>
      <c r="D121" s="318">
        <v>63.87</v>
      </c>
      <c r="E121" s="206">
        <f t="shared" si="7"/>
        <v>35128.5</v>
      </c>
      <c r="F121" s="211">
        <f t="shared" si="8"/>
        <v>14.396483714639919</v>
      </c>
      <c r="G121" s="277">
        <f t="shared" si="9"/>
        <v>47987.69525</v>
      </c>
      <c r="H121" s="275">
        <v>5.27</v>
      </c>
      <c r="I121" s="207">
        <f t="shared" si="12"/>
        <v>87.250355</v>
      </c>
      <c r="J121" s="214">
        <f t="shared" si="13"/>
        <v>0.1966648371463992</v>
      </c>
      <c r="K121" s="218">
        <f t="shared" si="10"/>
        <v>3.733125</v>
      </c>
      <c r="L121" s="208">
        <f t="shared" si="11"/>
        <v>20.44716772486473</v>
      </c>
      <c r="M121" s="219">
        <v>59.73</v>
      </c>
    </row>
    <row r="122" spans="1:13" s="7" customFormat="1" ht="15">
      <c r="A122" s="193" t="s">
        <v>277</v>
      </c>
      <c r="B122" s="179">
        <v>800</v>
      </c>
      <c r="C122" s="284">
        <f>Volume!J122</f>
        <v>311.25</v>
      </c>
      <c r="D122" s="318">
        <v>33.19</v>
      </c>
      <c r="E122" s="206">
        <f t="shared" si="7"/>
        <v>26552</v>
      </c>
      <c r="F122" s="211">
        <f t="shared" si="8"/>
        <v>10.663453815261043</v>
      </c>
      <c r="G122" s="277">
        <f t="shared" si="9"/>
        <v>39002</v>
      </c>
      <c r="H122" s="275">
        <v>5</v>
      </c>
      <c r="I122" s="207">
        <f t="shared" si="12"/>
        <v>48.7525</v>
      </c>
      <c r="J122" s="214">
        <f t="shared" si="13"/>
        <v>0.15663453815261044</v>
      </c>
      <c r="K122" s="218">
        <f t="shared" si="10"/>
        <v>4.251761</v>
      </c>
      <c r="L122" s="208">
        <f t="shared" si="11"/>
        <v>23.287854088207226</v>
      </c>
      <c r="M122" s="203">
        <v>68.028176</v>
      </c>
    </row>
    <row r="123" spans="1:13" s="7" customFormat="1" ht="15">
      <c r="A123" s="193" t="s">
        <v>146</v>
      </c>
      <c r="B123" s="179">
        <v>8900</v>
      </c>
      <c r="C123" s="284">
        <f>Volume!J123</f>
        <v>41.55</v>
      </c>
      <c r="D123" s="318">
        <v>4.55</v>
      </c>
      <c r="E123" s="206">
        <f t="shared" si="7"/>
        <v>40495</v>
      </c>
      <c r="F123" s="211">
        <f t="shared" si="8"/>
        <v>10.95066185318893</v>
      </c>
      <c r="G123" s="277">
        <f t="shared" si="9"/>
        <v>58984.75</v>
      </c>
      <c r="H123" s="275">
        <v>5</v>
      </c>
      <c r="I123" s="207">
        <f t="shared" si="12"/>
        <v>6.6275</v>
      </c>
      <c r="J123" s="214">
        <f t="shared" si="13"/>
        <v>0.1595066185318893</v>
      </c>
      <c r="K123" s="218">
        <f t="shared" si="10"/>
        <v>2.374969</v>
      </c>
      <c r="L123" s="208">
        <f t="shared" si="11"/>
        <v>13.008240946754869</v>
      </c>
      <c r="M123" s="203">
        <v>37.999504</v>
      </c>
    </row>
    <row r="124" spans="1:13" s="8" customFormat="1" ht="15">
      <c r="A124" s="193" t="s">
        <v>8</v>
      </c>
      <c r="B124" s="179">
        <v>1600</v>
      </c>
      <c r="C124" s="284">
        <f>Volume!J124</f>
        <v>163.45</v>
      </c>
      <c r="D124" s="318">
        <v>16.6</v>
      </c>
      <c r="E124" s="206">
        <f t="shared" si="7"/>
        <v>26560.000000000004</v>
      </c>
      <c r="F124" s="211">
        <f t="shared" si="8"/>
        <v>10.156011012542063</v>
      </c>
      <c r="G124" s="277">
        <f t="shared" si="9"/>
        <v>39636</v>
      </c>
      <c r="H124" s="275">
        <v>5</v>
      </c>
      <c r="I124" s="207">
        <f t="shared" si="12"/>
        <v>24.7725</v>
      </c>
      <c r="J124" s="214">
        <f t="shared" si="13"/>
        <v>0.15156011012542064</v>
      </c>
      <c r="K124" s="218">
        <f t="shared" si="10"/>
        <v>3.08584175</v>
      </c>
      <c r="L124" s="208">
        <f t="shared" si="11"/>
        <v>16.901851353662174</v>
      </c>
      <c r="M124" s="219">
        <v>49.373468</v>
      </c>
    </row>
    <row r="125" spans="1:13" s="7" customFormat="1" ht="15">
      <c r="A125" s="193" t="s">
        <v>296</v>
      </c>
      <c r="B125" s="179">
        <v>1000</v>
      </c>
      <c r="C125" s="284">
        <f>Volume!J125</f>
        <v>171.4</v>
      </c>
      <c r="D125" s="318">
        <v>24.15</v>
      </c>
      <c r="E125" s="206">
        <f t="shared" si="7"/>
        <v>24150</v>
      </c>
      <c r="F125" s="211">
        <f t="shared" si="8"/>
        <v>14.089848308051339</v>
      </c>
      <c r="G125" s="277">
        <f t="shared" si="9"/>
        <v>32720</v>
      </c>
      <c r="H125" s="275">
        <v>5</v>
      </c>
      <c r="I125" s="207">
        <f t="shared" si="12"/>
        <v>32.72</v>
      </c>
      <c r="J125" s="214">
        <f t="shared" si="13"/>
        <v>0.1908984830805134</v>
      </c>
      <c r="K125" s="218">
        <f t="shared" si="10"/>
        <v>3.7245764375</v>
      </c>
      <c r="L125" s="208">
        <f t="shared" si="11"/>
        <v>20.400345319709807</v>
      </c>
      <c r="M125" s="219">
        <v>59.593223</v>
      </c>
    </row>
    <row r="126" spans="1:13" s="7" customFormat="1" ht="15">
      <c r="A126" s="193" t="s">
        <v>179</v>
      </c>
      <c r="B126" s="179">
        <v>14000</v>
      </c>
      <c r="C126" s="284">
        <f>Volume!J126</f>
        <v>22.3</v>
      </c>
      <c r="D126" s="318">
        <v>4.85</v>
      </c>
      <c r="E126" s="206">
        <f t="shared" si="7"/>
        <v>67900</v>
      </c>
      <c r="F126" s="211">
        <f t="shared" si="8"/>
        <v>21.748878923766814</v>
      </c>
      <c r="G126" s="277">
        <f t="shared" si="9"/>
        <v>83510</v>
      </c>
      <c r="H126" s="275">
        <v>5</v>
      </c>
      <c r="I126" s="207">
        <f t="shared" si="12"/>
        <v>5.965</v>
      </c>
      <c r="J126" s="214">
        <f t="shared" si="13"/>
        <v>0.26748878923766817</v>
      </c>
      <c r="K126" s="218">
        <f t="shared" si="10"/>
        <v>4.830423125</v>
      </c>
      <c r="L126" s="208">
        <f t="shared" si="11"/>
        <v>26.45731707857097</v>
      </c>
      <c r="M126" s="203">
        <v>77.28677</v>
      </c>
    </row>
    <row r="127" spans="1:13" s="7" customFormat="1" ht="15">
      <c r="A127" s="193" t="s">
        <v>202</v>
      </c>
      <c r="B127" s="179">
        <v>1150</v>
      </c>
      <c r="C127" s="284">
        <f>Volume!J127</f>
        <v>254.45</v>
      </c>
      <c r="D127" s="318">
        <v>26.82</v>
      </c>
      <c r="E127" s="206">
        <f t="shared" si="7"/>
        <v>30843</v>
      </c>
      <c r="F127" s="211">
        <f t="shared" si="8"/>
        <v>10.540381214383967</v>
      </c>
      <c r="G127" s="277">
        <f t="shared" si="9"/>
        <v>45473.875</v>
      </c>
      <c r="H127" s="275">
        <v>5</v>
      </c>
      <c r="I127" s="207">
        <f t="shared" si="12"/>
        <v>39.5425</v>
      </c>
      <c r="J127" s="214">
        <f t="shared" si="13"/>
        <v>0.15540381214383964</v>
      </c>
      <c r="K127" s="218">
        <f t="shared" si="10"/>
        <v>2.0171535</v>
      </c>
      <c r="L127" s="208">
        <f t="shared" si="11"/>
        <v>11.04840473900497</v>
      </c>
      <c r="M127" s="219">
        <v>32.274456</v>
      </c>
    </row>
    <row r="128" spans="1:13" s="7" customFormat="1" ht="15">
      <c r="A128" s="193" t="s">
        <v>171</v>
      </c>
      <c r="B128" s="179">
        <v>1100</v>
      </c>
      <c r="C128" s="284">
        <f>Volume!J128</f>
        <v>389.5</v>
      </c>
      <c r="D128" s="318">
        <v>60.73</v>
      </c>
      <c r="E128" s="206">
        <f t="shared" si="7"/>
        <v>66803</v>
      </c>
      <c r="F128" s="211">
        <f t="shared" si="8"/>
        <v>15.59178433889602</v>
      </c>
      <c r="G128" s="277">
        <f t="shared" si="9"/>
        <v>88225.5</v>
      </c>
      <c r="H128" s="275">
        <v>5</v>
      </c>
      <c r="I128" s="207">
        <f t="shared" si="12"/>
        <v>80.205</v>
      </c>
      <c r="J128" s="214">
        <f t="shared" si="13"/>
        <v>0.20591784338896021</v>
      </c>
      <c r="K128" s="218">
        <f t="shared" si="10"/>
        <v>5.126053</v>
      </c>
      <c r="L128" s="208">
        <f t="shared" si="11"/>
        <v>28.076548590670292</v>
      </c>
      <c r="M128" s="219">
        <v>82.016848</v>
      </c>
    </row>
    <row r="129" spans="1:13" s="7" customFormat="1" ht="15">
      <c r="A129" s="193" t="s">
        <v>147</v>
      </c>
      <c r="B129" s="179">
        <v>5900</v>
      </c>
      <c r="C129" s="284">
        <f>Volume!J129</f>
        <v>65.65</v>
      </c>
      <c r="D129" s="318">
        <v>6.98</v>
      </c>
      <c r="E129" s="206">
        <f t="shared" si="7"/>
        <v>41182</v>
      </c>
      <c r="F129" s="211">
        <f t="shared" si="8"/>
        <v>10.632140137090632</v>
      </c>
      <c r="G129" s="277">
        <f t="shared" si="9"/>
        <v>60548.75</v>
      </c>
      <c r="H129" s="275">
        <v>5</v>
      </c>
      <c r="I129" s="207">
        <f t="shared" si="12"/>
        <v>10.2625</v>
      </c>
      <c r="J129" s="214">
        <f t="shared" si="13"/>
        <v>0.1563214013709063</v>
      </c>
      <c r="K129" s="218">
        <f t="shared" si="10"/>
        <v>2.434076625</v>
      </c>
      <c r="L129" s="208">
        <f t="shared" si="11"/>
        <v>13.331986742085432</v>
      </c>
      <c r="M129" s="203">
        <v>38.945226</v>
      </c>
    </row>
    <row r="130" spans="1:13" s="8" customFormat="1" ht="15">
      <c r="A130" s="193" t="s">
        <v>148</v>
      </c>
      <c r="B130" s="179">
        <v>1045</v>
      </c>
      <c r="C130" s="284">
        <f>Volume!J130</f>
        <v>260.5</v>
      </c>
      <c r="D130" s="318">
        <v>31.35</v>
      </c>
      <c r="E130" s="206">
        <f t="shared" si="7"/>
        <v>32760.75</v>
      </c>
      <c r="F130" s="211">
        <f t="shared" si="8"/>
        <v>12.034548944337812</v>
      </c>
      <c r="G130" s="277">
        <f t="shared" si="9"/>
        <v>46371.875</v>
      </c>
      <c r="H130" s="275">
        <v>5</v>
      </c>
      <c r="I130" s="207">
        <f t="shared" si="12"/>
        <v>44.375</v>
      </c>
      <c r="J130" s="214">
        <f t="shared" si="13"/>
        <v>0.17034548944337813</v>
      </c>
      <c r="K130" s="218">
        <f t="shared" si="10"/>
        <v>2.707522625</v>
      </c>
      <c r="L130" s="208">
        <f t="shared" si="11"/>
        <v>14.82971216668101</v>
      </c>
      <c r="M130" s="219">
        <v>43.320362</v>
      </c>
    </row>
    <row r="131" spans="1:13" s="7" customFormat="1" ht="15">
      <c r="A131" s="193" t="s">
        <v>122</v>
      </c>
      <c r="B131" s="179">
        <v>1625</v>
      </c>
      <c r="C131" s="284">
        <f>Volume!J131</f>
        <v>158.4</v>
      </c>
      <c r="D131" s="188">
        <v>17.2</v>
      </c>
      <c r="E131" s="206">
        <f t="shared" si="7"/>
        <v>27950</v>
      </c>
      <c r="F131" s="211">
        <f t="shared" si="8"/>
        <v>10.858585858585858</v>
      </c>
      <c r="G131" s="277">
        <f t="shared" si="9"/>
        <v>40820</v>
      </c>
      <c r="H131" s="275">
        <v>5</v>
      </c>
      <c r="I131" s="207">
        <f t="shared" si="12"/>
        <v>25.12</v>
      </c>
      <c r="J131" s="214">
        <f t="shared" si="13"/>
        <v>0.15858585858585858</v>
      </c>
      <c r="K131" s="218">
        <f t="shared" si="10"/>
        <v>2.459864</v>
      </c>
      <c r="L131" s="208">
        <f t="shared" si="11"/>
        <v>13.47323001194888</v>
      </c>
      <c r="M131" s="203">
        <v>39.357824</v>
      </c>
    </row>
    <row r="132" spans="1:13" s="7" customFormat="1" ht="15">
      <c r="A132" s="193" t="s">
        <v>36</v>
      </c>
      <c r="B132" s="179">
        <v>225</v>
      </c>
      <c r="C132" s="284">
        <f>Volume!J132</f>
        <v>911.35</v>
      </c>
      <c r="D132" s="318">
        <v>99.48</v>
      </c>
      <c r="E132" s="206">
        <f t="shared" si="7"/>
        <v>22383</v>
      </c>
      <c r="F132" s="211">
        <f t="shared" si="8"/>
        <v>10.915674548746365</v>
      </c>
      <c r="G132" s="277">
        <f t="shared" si="9"/>
        <v>32635.6875</v>
      </c>
      <c r="H132" s="275">
        <v>5</v>
      </c>
      <c r="I132" s="207">
        <f t="shared" si="12"/>
        <v>145.0475</v>
      </c>
      <c r="J132" s="214">
        <f t="shared" si="13"/>
        <v>0.15915674548746367</v>
      </c>
      <c r="K132" s="218">
        <f t="shared" si="10"/>
        <v>2.0521785</v>
      </c>
      <c r="L132" s="208">
        <f t="shared" si="11"/>
        <v>11.240244564771157</v>
      </c>
      <c r="M132" s="203">
        <v>32.834856</v>
      </c>
    </row>
    <row r="133" spans="1:13" s="7" customFormat="1" ht="15">
      <c r="A133" s="193" t="s">
        <v>172</v>
      </c>
      <c r="B133" s="179">
        <v>1050</v>
      </c>
      <c r="C133" s="284">
        <f>Volume!J133</f>
        <v>259.35</v>
      </c>
      <c r="D133" s="318">
        <v>29.44</v>
      </c>
      <c r="E133" s="206">
        <f t="shared" si="7"/>
        <v>30912</v>
      </c>
      <c r="F133" s="211">
        <f t="shared" si="8"/>
        <v>11.351455561981878</v>
      </c>
      <c r="G133" s="277">
        <f t="shared" si="9"/>
        <v>44527.875</v>
      </c>
      <c r="H133" s="275">
        <v>5</v>
      </c>
      <c r="I133" s="207">
        <f t="shared" si="12"/>
        <v>42.4075</v>
      </c>
      <c r="J133" s="214">
        <f t="shared" si="13"/>
        <v>0.16351455561981876</v>
      </c>
      <c r="K133" s="218">
        <f t="shared" si="10"/>
        <v>1.997347125</v>
      </c>
      <c r="L133" s="208">
        <f t="shared" si="11"/>
        <v>10.939920755305907</v>
      </c>
      <c r="M133" s="203">
        <v>31.957554</v>
      </c>
    </row>
    <row r="134" spans="1:13" s="8" customFormat="1" ht="15">
      <c r="A134" s="193" t="s">
        <v>80</v>
      </c>
      <c r="B134" s="179">
        <v>1200</v>
      </c>
      <c r="C134" s="284">
        <f>Volume!J134</f>
        <v>236.95</v>
      </c>
      <c r="D134" s="318">
        <v>36.27</v>
      </c>
      <c r="E134" s="206">
        <f t="shared" si="7"/>
        <v>43524.00000000001</v>
      </c>
      <c r="F134" s="211">
        <f t="shared" si="8"/>
        <v>15.307026798902722</v>
      </c>
      <c r="G134" s="277">
        <f t="shared" si="9"/>
        <v>61067.778000000006</v>
      </c>
      <c r="H134" s="275">
        <v>6.17</v>
      </c>
      <c r="I134" s="207">
        <f t="shared" si="12"/>
        <v>50.889815000000006</v>
      </c>
      <c r="J134" s="214">
        <f t="shared" si="13"/>
        <v>0.21477026798902726</v>
      </c>
      <c r="K134" s="218">
        <f t="shared" si="10"/>
        <v>2.7736788125</v>
      </c>
      <c r="L134" s="208">
        <f t="shared" si="11"/>
        <v>15.192064528803922</v>
      </c>
      <c r="M134" s="219">
        <v>44.378861</v>
      </c>
    </row>
    <row r="135" spans="1:13" s="8" customFormat="1" ht="15">
      <c r="A135" s="193" t="s">
        <v>426</v>
      </c>
      <c r="B135" s="179">
        <v>500</v>
      </c>
      <c r="C135" s="284">
        <f>Volume!J135</f>
        <v>458.2</v>
      </c>
      <c r="D135" s="318">
        <v>46.65</v>
      </c>
      <c r="E135" s="206">
        <f aca="true" t="shared" si="14" ref="E135:E194">D135*B135</f>
        <v>23325</v>
      </c>
      <c r="F135" s="211">
        <f aca="true" t="shared" si="15" ref="F135:F194">D135/C135*100</f>
        <v>10.181143605412483</v>
      </c>
      <c r="G135" s="277">
        <f aca="true" t="shared" si="16" ref="G135:G194">(B135*C135)*H135%+E135</f>
        <v>34780</v>
      </c>
      <c r="H135" s="275">
        <v>5</v>
      </c>
      <c r="I135" s="207">
        <f t="shared" si="12"/>
        <v>69.56</v>
      </c>
      <c r="J135" s="214">
        <f t="shared" si="13"/>
        <v>0.15181143605412484</v>
      </c>
      <c r="K135" s="218">
        <f aca="true" t="shared" si="17" ref="K135:K194">M135/16</f>
        <v>2.3875</v>
      </c>
      <c r="L135" s="208">
        <f aca="true" t="shared" si="18" ref="L135:L194">K135*SQRT(30)</f>
        <v>13.076876060435842</v>
      </c>
      <c r="M135" s="219">
        <v>38.2</v>
      </c>
    </row>
    <row r="136" spans="1:13" s="8" customFormat="1" ht="15">
      <c r="A136" s="193" t="s">
        <v>274</v>
      </c>
      <c r="B136" s="179">
        <v>700</v>
      </c>
      <c r="C136" s="284">
        <f>Volume!J136</f>
        <v>326.35</v>
      </c>
      <c r="D136" s="318">
        <v>48.7</v>
      </c>
      <c r="E136" s="206">
        <f t="shared" si="14"/>
        <v>34090</v>
      </c>
      <c r="F136" s="211">
        <f t="shared" si="15"/>
        <v>14.922629079209438</v>
      </c>
      <c r="G136" s="277">
        <f t="shared" si="16"/>
        <v>45512.25</v>
      </c>
      <c r="H136" s="275">
        <v>5</v>
      </c>
      <c r="I136" s="207">
        <f aca="true" t="shared" si="19" ref="I136:I194">G136/B136</f>
        <v>65.0175</v>
      </c>
      <c r="J136" s="214">
        <f aca="true" t="shared" si="20" ref="J136:J194">I136/C136</f>
        <v>0.19922629079209436</v>
      </c>
      <c r="K136" s="218">
        <f t="shared" si="17"/>
        <v>4.01060875</v>
      </c>
      <c r="L136" s="208">
        <f t="shared" si="18"/>
        <v>21.967008817025974</v>
      </c>
      <c r="M136" s="219">
        <v>64.16974</v>
      </c>
    </row>
    <row r="137" spans="1:13" s="8" customFormat="1" ht="15">
      <c r="A137" s="193" t="s">
        <v>427</v>
      </c>
      <c r="B137" s="179">
        <v>500</v>
      </c>
      <c r="C137" s="284">
        <f>Volume!J137</f>
        <v>416.45</v>
      </c>
      <c r="D137" s="318">
        <v>53.99</v>
      </c>
      <c r="E137" s="206">
        <f t="shared" si="14"/>
        <v>26995</v>
      </c>
      <c r="F137" s="211">
        <f t="shared" si="15"/>
        <v>12.964341457557932</v>
      </c>
      <c r="G137" s="277">
        <f t="shared" si="16"/>
        <v>37406.25</v>
      </c>
      <c r="H137" s="275">
        <v>5</v>
      </c>
      <c r="I137" s="207">
        <f t="shared" si="19"/>
        <v>74.8125</v>
      </c>
      <c r="J137" s="214">
        <f t="shared" si="20"/>
        <v>0.1796434145755793</v>
      </c>
      <c r="K137" s="218">
        <f t="shared" si="17"/>
        <v>4.105</v>
      </c>
      <c r="L137" s="208">
        <f t="shared" si="18"/>
        <v>22.484010985587073</v>
      </c>
      <c r="M137" s="219">
        <v>65.68</v>
      </c>
    </row>
    <row r="138" spans="1:13" s="7" customFormat="1" ht="15">
      <c r="A138" s="193" t="s">
        <v>224</v>
      </c>
      <c r="B138" s="179">
        <v>650</v>
      </c>
      <c r="C138" s="284">
        <f>Volume!J138</f>
        <v>552.9</v>
      </c>
      <c r="D138" s="318">
        <v>95.95</v>
      </c>
      <c r="E138" s="206">
        <f t="shared" si="14"/>
        <v>62367.5</v>
      </c>
      <c r="F138" s="211">
        <f t="shared" si="15"/>
        <v>17.353951890034367</v>
      </c>
      <c r="G138" s="277">
        <f t="shared" si="16"/>
        <v>80336.75</v>
      </c>
      <c r="H138" s="275">
        <v>5</v>
      </c>
      <c r="I138" s="207">
        <f t="shared" si="19"/>
        <v>123.595</v>
      </c>
      <c r="J138" s="214">
        <f t="shared" si="20"/>
        <v>0.22353951890034365</v>
      </c>
      <c r="K138" s="218">
        <f t="shared" si="17"/>
        <v>1.8793898125</v>
      </c>
      <c r="L138" s="208">
        <f t="shared" si="18"/>
        <v>10.293841946516546</v>
      </c>
      <c r="M138" s="219">
        <v>30.070237</v>
      </c>
    </row>
    <row r="139" spans="1:13" s="7" customFormat="1" ht="15">
      <c r="A139" s="193" t="s">
        <v>428</v>
      </c>
      <c r="B139" s="179">
        <v>550</v>
      </c>
      <c r="C139" s="284">
        <f>Volume!J139</f>
        <v>501.9</v>
      </c>
      <c r="D139" s="318">
        <v>132.94</v>
      </c>
      <c r="E139" s="206">
        <f t="shared" si="14"/>
        <v>73117</v>
      </c>
      <c r="F139" s="211">
        <f t="shared" si="15"/>
        <v>26.487348077306237</v>
      </c>
      <c r="G139" s="277">
        <f t="shared" si="16"/>
        <v>87057.27249999999</v>
      </c>
      <c r="H139" s="275">
        <v>5.05</v>
      </c>
      <c r="I139" s="207">
        <f t="shared" si="19"/>
        <v>158.28594999999999</v>
      </c>
      <c r="J139" s="214">
        <f t="shared" si="20"/>
        <v>0.3153734807730624</v>
      </c>
      <c r="K139" s="218">
        <f t="shared" si="17"/>
        <v>3.664375</v>
      </c>
      <c r="L139" s="208">
        <f t="shared" si="18"/>
        <v>20.07060846657993</v>
      </c>
      <c r="M139" s="219">
        <v>58.63</v>
      </c>
    </row>
    <row r="140" spans="1:13" s="7" customFormat="1" ht="15">
      <c r="A140" s="193" t="s">
        <v>429</v>
      </c>
      <c r="B140" s="179">
        <v>4400</v>
      </c>
      <c r="C140" s="284">
        <f>Volume!J140</f>
        <v>55.75</v>
      </c>
      <c r="D140" s="318">
        <v>5.67</v>
      </c>
      <c r="E140" s="206">
        <f t="shared" si="14"/>
        <v>24948</v>
      </c>
      <c r="F140" s="211">
        <f t="shared" si="15"/>
        <v>10.170403587443946</v>
      </c>
      <c r="G140" s="277">
        <f t="shared" si="16"/>
        <v>37213</v>
      </c>
      <c r="H140" s="275">
        <v>5</v>
      </c>
      <c r="I140" s="207">
        <f t="shared" si="19"/>
        <v>8.4575</v>
      </c>
      <c r="J140" s="214">
        <f t="shared" si="20"/>
        <v>0.15170403587443945</v>
      </c>
      <c r="K140" s="218">
        <f t="shared" si="17"/>
        <v>1.765</v>
      </c>
      <c r="L140" s="208">
        <f t="shared" si="18"/>
        <v>9.667303139966181</v>
      </c>
      <c r="M140" s="219">
        <v>28.24</v>
      </c>
    </row>
    <row r="141" spans="1:13" s="7" customFormat="1" ht="15">
      <c r="A141" s="193" t="s">
        <v>393</v>
      </c>
      <c r="B141" s="179">
        <v>2400</v>
      </c>
      <c r="C141" s="284">
        <f>Volume!J141</f>
        <v>159</v>
      </c>
      <c r="D141" s="318">
        <v>26.67</v>
      </c>
      <c r="E141" s="206">
        <f t="shared" si="14"/>
        <v>64008.00000000001</v>
      </c>
      <c r="F141" s="211">
        <f t="shared" si="15"/>
        <v>16.77358490566038</v>
      </c>
      <c r="G141" s="277">
        <f t="shared" si="16"/>
        <v>83088</v>
      </c>
      <c r="H141" s="275">
        <v>5</v>
      </c>
      <c r="I141" s="207">
        <f t="shared" si="19"/>
        <v>34.62</v>
      </c>
      <c r="J141" s="214">
        <f t="shared" si="20"/>
        <v>0.21773584905660376</v>
      </c>
      <c r="K141" s="218">
        <f t="shared" si="17"/>
        <v>1.633125</v>
      </c>
      <c r="L141" s="208">
        <f t="shared" si="18"/>
        <v>8.944994017256244</v>
      </c>
      <c r="M141" s="219">
        <v>26.13</v>
      </c>
    </row>
    <row r="142" spans="1:13" s="7" customFormat="1" ht="15">
      <c r="A142" s="193" t="s">
        <v>81</v>
      </c>
      <c r="B142" s="179">
        <v>600</v>
      </c>
      <c r="C142" s="284">
        <f>Volume!J142</f>
        <v>536.75</v>
      </c>
      <c r="D142" s="318">
        <v>61.31</v>
      </c>
      <c r="E142" s="206">
        <f t="shared" si="14"/>
        <v>36786</v>
      </c>
      <c r="F142" s="211">
        <f t="shared" si="15"/>
        <v>11.422449930135073</v>
      </c>
      <c r="G142" s="277">
        <f t="shared" si="16"/>
        <v>52888.5</v>
      </c>
      <c r="H142" s="275">
        <v>5</v>
      </c>
      <c r="I142" s="207">
        <f t="shared" si="19"/>
        <v>88.1475</v>
      </c>
      <c r="J142" s="214">
        <f t="shared" si="20"/>
        <v>0.16422449930135072</v>
      </c>
      <c r="K142" s="218">
        <f t="shared" si="17"/>
        <v>2.51191575</v>
      </c>
      <c r="L142" s="208">
        <f t="shared" si="18"/>
        <v>13.758329188275075</v>
      </c>
      <c r="M142" s="219">
        <v>40.190652</v>
      </c>
    </row>
    <row r="143" spans="1:13" s="7" customFormat="1" ht="15">
      <c r="A143" s="193" t="s">
        <v>225</v>
      </c>
      <c r="B143" s="179">
        <v>1400</v>
      </c>
      <c r="C143" s="284">
        <f>Volume!J143</f>
        <v>161.65</v>
      </c>
      <c r="D143" s="318">
        <v>20.43</v>
      </c>
      <c r="E143" s="206">
        <f t="shared" si="14"/>
        <v>28602</v>
      </c>
      <c r="F143" s="211">
        <f t="shared" si="15"/>
        <v>12.638416331580574</v>
      </c>
      <c r="G143" s="277">
        <f t="shared" si="16"/>
        <v>39917.5</v>
      </c>
      <c r="H143" s="275">
        <v>5</v>
      </c>
      <c r="I143" s="207">
        <f t="shared" si="19"/>
        <v>28.5125</v>
      </c>
      <c r="J143" s="214">
        <f t="shared" si="20"/>
        <v>0.17638416331580575</v>
      </c>
      <c r="K143" s="218">
        <f t="shared" si="17"/>
        <v>5.248554375</v>
      </c>
      <c r="L143" s="208">
        <f t="shared" si="18"/>
        <v>28.74751625479929</v>
      </c>
      <c r="M143" s="219">
        <v>83.97687</v>
      </c>
    </row>
    <row r="144" spans="1:13" s="8" customFormat="1" ht="15">
      <c r="A144" s="193" t="s">
        <v>297</v>
      </c>
      <c r="B144" s="179">
        <v>1100</v>
      </c>
      <c r="C144" s="284">
        <f>Volume!J144</f>
        <v>492.1</v>
      </c>
      <c r="D144" s="318">
        <v>54.74</v>
      </c>
      <c r="E144" s="206">
        <f t="shared" si="14"/>
        <v>60214</v>
      </c>
      <c r="F144" s="211">
        <f t="shared" si="15"/>
        <v>11.12375533428165</v>
      </c>
      <c r="G144" s="277">
        <f t="shared" si="16"/>
        <v>87279.5</v>
      </c>
      <c r="H144" s="275">
        <v>5</v>
      </c>
      <c r="I144" s="207">
        <f t="shared" si="19"/>
        <v>79.345</v>
      </c>
      <c r="J144" s="214">
        <f t="shared" si="20"/>
        <v>0.1612375533428165</v>
      </c>
      <c r="K144" s="218">
        <f t="shared" si="17"/>
        <v>3.8582565</v>
      </c>
      <c r="L144" s="208">
        <f t="shared" si="18"/>
        <v>21.13254117690931</v>
      </c>
      <c r="M144" s="219">
        <v>61.732104</v>
      </c>
    </row>
    <row r="145" spans="1:13" s="8" customFormat="1" ht="15">
      <c r="A145" s="193" t="s">
        <v>226</v>
      </c>
      <c r="B145" s="179">
        <v>1500</v>
      </c>
      <c r="C145" s="284">
        <f>Volume!J145</f>
        <v>221</v>
      </c>
      <c r="D145" s="318">
        <v>30.33</v>
      </c>
      <c r="E145" s="206">
        <f t="shared" si="14"/>
        <v>45495</v>
      </c>
      <c r="F145" s="211">
        <f t="shared" si="15"/>
        <v>13.723981900452486</v>
      </c>
      <c r="G145" s="277">
        <f t="shared" si="16"/>
        <v>62070</v>
      </c>
      <c r="H145" s="275">
        <v>5</v>
      </c>
      <c r="I145" s="207">
        <f t="shared" si="19"/>
        <v>41.38</v>
      </c>
      <c r="J145" s="214">
        <f t="shared" si="20"/>
        <v>0.1872398190045249</v>
      </c>
      <c r="K145" s="218">
        <f t="shared" si="17"/>
        <v>3.464519875</v>
      </c>
      <c r="L145" s="208">
        <f t="shared" si="18"/>
        <v>18.975956864624784</v>
      </c>
      <c r="M145" s="219">
        <v>55.432318</v>
      </c>
    </row>
    <row r="146" spans="1:13" s="8" customFormat="1" ht="15">
      <c r="A146" s="193" t="s">
        <v>430</v>
      </c>
      <c r="B146" s="179">
        <v>550</v>
      </c>
      <c r="C146" s="284">
        <f>Volume!J146</f>
        <v>515.5</v>
      </c>
      <c r="D146" s="318">
        <v>72.97</v>
      </c>
      <c r="E146" s="206">
        <f t="shared" si="14"/>
        <v>40133.5</v>
      </c>
      <c r="F146" s="211">
        <f t="shared" si="15"/>
        <v>14.155189136760427</v>
      </c>
      <c r="G146" s="277">
        <f t="shared" si="16"/>
        <v>55840.785</v>
      </c>
      <c r="H146" s="275">
        <v>5.54</v>
      </c>
      <c r="I146" s="207">
        <f t="shared" si="19"/>
        <v>101.5287</v>
      </c>
      <c r="J146" s="214">
        <f t="shared" si="20"/>
        <v>0.19695189136760427</v>
      </c>
      <c r="K146" s="218">
        <f t="shared" si="17"/>
        <v>3.9425</v>
      </c>
      <c r="L146" s="208">
        <f t="shared" si="18"/>
        <v>21.593961829641174</v>
      </c>
      <c r="M146" s="219">
        <v>63.08</v>
      </c>
    </row>
    <row r="147" spans="1:13" s="8" customFormat="1" ht="15">
      <c r="A147" s="193" t="s">
        <v>227</v>
      </c>
      <c r="B147" s="179">
        <v>800</v>
      </c>
      <c r="C147" s="284">
        <f>Volume!J147</f>
        <v>389.85</v>
      </c>
      <c r="D147" s="318">
        <v>41.9</v>
      </c>
      <c r="E147" s="206">
        <f t="shared" si="14"/>
        <v>33520</v>
      </c>
      <c r="F147" s="211">
        <f t="shared" si="15"/>
        <v>10.747723483391047</v>
      </c>
      <c r="G147" s="277">
        <f t="shared" si="16"/>
        <v>49114</v>
      </c>
      <c r="H147" s="275">
        <v>5</v>
      </c>
      <c r="I147" s="207">
        <f t="shared" si="19"/>
        <v>61.3925</v>
      </c>
      <c r="J147" s="214">
        <f t="shared" si="20"/>
        <v>0.15747723483391046</v>
      </c>
      <c r="K147" s="218">
        <f t="shared" si="17"/>
        <v>1.9583809375</v>
      </c>
      <c r="L147" s="208">
        <f t="shared" si="18"/>
        <v>10.726494156568648</v>
      </c>
      <c r="M147" s="219">
        <v>31.334095</v>
      </c>
    </row>
    <row r="148" spans="1:13" s="8" customFormat="1" ht="15">
      <c r="A148" s="193" t="s">
        <v>234</v>
      </c>
      <c r="B148" s="179">
        <v>700</v>
      </c>
      <c r="C148" s="284">
        <f>Volume!J148</f>
        <v>506.25</v>
      </c>
      <c r="D148" s="318">
        <v>58.88</v>
      </c>
      <c r="E148" s="206">
        <f t="shared" si="14"/>
        <v>41216</v>
      </c>
      <c r="F148" s="211">
        <f t="shared" si="15"/>
        <v>11.630617283950617</v>
      </c>
      <c r="G148" s="277">
        <f t="shared" si="16"/>
        <v>58934.75</v>
      </c>
      <c r="H148" s="275">
        <v>5</v>
      </c>
      <c r="I148" s="207">
        <f t="shared" si="19"/>
        <v>84.1925</v>
      </c>
      <c r="J148" s="214">
        <f t="shared" si="20"/>
        <v>0.16630617283950616</v>
      </c>
      <c r="K148" s="218">
        <f t="shared" si="17"/>
        <v>3.2285920625</v>
      </c>
      <c r="L148" s="208">
        <f t="shared" si="18"/>
        <v>17.683727016133794</v>
      </c>
      <c r="M148" s="219">
        <v>51.657473</v>
      </c>
    </row>
    <row r="149" spans="1:13" s="8" customFormat="1" ht="15">
      <c r="A149" s="193" t="s">
        <v>98</v>
      </c>
      <c r="B149" s="179">
        <v>550</v>
      </c>
      <c r="C149" s="284">
        <f>Volume!J149</f>
        <v>541.95</v>
      </c>
      <c r="D149" s="318">
        <v>61.31</v>
      </c>
      <c r="E149" s="206">
        <f t="shared" si="14"/>
        <v>33720.5</v>
      </c>
      <c r="F149" s="211">
        <f t="shared" si="15"/>
        <v>11.312851739090322</v>
      </c>
      <c r="G149" s="277">
        <f t="shared" si="16"/>
        <v>48624.125</v>
      </c>
      <c r="H149" s="275">
        <v>5</v>
      </c>
      <c r="I149" s="207">
        <f t="shared" si="19"/>
        <v>88.4075</v>
      </c>
      <c r="J149" s="214">
        <f t="shared" si="20"/>
        <v>0.1631285173909032</v>
      </c>
      <c r="K149" s="218">
        <f t="shared" si="17"/>
        <v>2.1281904375</v>
      </c>
      <c r="L149" s="208">
        <f t="shared" si="18"/>
        <v>11.656579092855383</v>
      </c>
      <c r="M149" s="219">
        <v>34.051047</v>
      </c>
    </row>
    <row r="150" spans="1:13" s="8" customFormat="1" ht="15">
      <c r="A150" s="193" t="s">
        <v>149</v>
      </c>
      <c r="B150" s="179">
        <v>550</v>
      </c>
      <c r="C150" s="284">
        <f>Volume!J150</f>
        <v>971.95</v>
      </c>
      <c r="D150" s="318">
        <v>146.82</v>
      </c>
      <c r="E150" s="206">
        <f t="shared" si="14"/>
        <v>80751</v>
      </c>
      <c r="F150" s="211">
        <f t="shared" si="15"/>
        <v>15.105715314573795</v>
      </c>
      <c r="G150" s="277">
        <f t="shared" si="16"/>
        <v>107479.625</v>
      </c>
      <c r="H150" s="275">
        <v>5</v>
      </c>
      <c r="I150" s="207">
        <f t="shared" si="19"/>
        <v>195.4175</v>
      </c>
      <c r="J150" s="214">
        <f t="shared" si="20"/>
        <v>0.20105715314573794</v>
      </c>
      <c r="K150" s="218">
        <f t="shared" si="17"/>
        <v>2.62415325</v>
      </c>
      <c r="L150" s="208">
        <f t="shared" si="18"/>
        <v>14.373079293754936</v>
      </c>
      <c r="M150" s="219">
        <v>41.986452</v>
      </c>
    </row>
    <row r="151" spans="1:13" s="8" customFormat="1" ht="15">
      <c r="A151" s="193" t="s">
        <v>203</v>
      </c>
      <c r="B151" s="179">
        <v>150</v>
      </c>
      <c r="C151" s="284">
        <f>Volume!J151</f>
        <v>1751.25</v>
      </c>
      <c r="D151" s="318">
        <v>189.65</v>
      </c>
      <c r="E151" s="206">
        <f t="shared" si="14"/>
        <v>28447.5</v>
      </c>
      <c r="F151" s="211">
        <f t="shared" si="15"/>
        <v>10.829407566024269</v>
      </c>
      <c r="G151" s="277">
        <f t="shared" si="16"/>
        <v>41581.875</v>
      </c>
      <c r="H151" s="275">
        <v>5</v>
      </c>
      <c r="I151" s="207">
        <f t="shared" si="19"/>
        <v>277.2125</v>
      </c>
      <c r="J151" s="214">
        <f t="shared" si="20"/>
        <v>0.15829407566024267</v>
      </c>
      <c r="K151" s="218">
        <f t="shared" si="17"/>
        <v>1.562628125</v>
      </c>
      <c r="L151" s="208">
        <f t="shared" si="18"/>
        <v>8.558866730545024</v>
      </c>
      <c r="M151" s="219">
        <v>25.00205</v>
      </c>
    </row>
    <row r="152" spans="1:13" s="8" customFormat="1" ht="15">
      <c r="A152" s="193" t="s">
        <v>298</v>
      </c>
      <c r="B152" s="179">
        <v>1000</v>
      </c>
      <c r="C152" s="284">
        <f>Volume!J152</f>
        <v>639</v>
      </c>
      <c r="D152" s="318">
        <v>100.81</v>
      </c>
      <c r="E152" s="206">
        <f t="shared" si="14"/>
        <v>100810</v>
      </c>
      <c r="F152" s="211">
        <f t="shared" si="15"/>
        <v>15.776212832550861</v>
      </c>
      <c r="G152" s="277">
        <f t="shared" si="16"/>
        <v>132760</v>
      </c>
      <c r="H152" s="275">
        <v>5</v>
      </c>
      <c r="I152" s="207">
        <f t="shared" si="19"/>
        <v>132.76</v>
      </c>
      <c r="J152" s="214">
        <f t="shared" si="20"/>
        <v>0.20776212832550858</v>
      </c>
      <c r="K152" s="218">
        <f t="shared" si="17"/>
        <v>4.4539804375</v>
      </c>
      <c r="L152" s="208">
        <f t="shared" si="18"/>
        <v>24.39545556305479</v>
      </c>
      <c r="M152" s="219">
        <v>71.263687</v>
      </c>
    </row>
    <row r="153" spans="1:13" s="8" customFormat="1" ht="15">
      <c r="A153" s="193" t="s">
        <v>431</v>
      </c>
      <c r="B153" s="179">
        <v>7150</v>
      </c>
      <c r="C153" s="284">
        <f>Volume!J153</f>
        <v>35.6</v>
      </c>
      <c r="D153" s="318">
        <v>5.86</v>
      </c>
      <c r="E153" s="206">
        <f t="shared" si="14"/>
        <v>41899</v>
      </c>
      <c r="F153" s="211">
        <f t="shared" si="15"/>
        <v>16.46067415730337</v>
      </c>
      <c r="G153" s="277">
        <f t="shared" si="16"/>
        <v>54626</v>
      </c>
      <c r="H153" s="275">
        <v>5</v>
      </c>
      <c r="I153" s="207">
        <f t="shared" si="19"/>
        <v>7.64</v>
      </c>
      <c r="J153" s="214">
        <f t="shared" si="20"/>
        <v>0.2146067415730337</v>
      </c>
      <c r="K153" s="218">
        <f t="shared" si="17"/>
        <v>3.78125</v>
      </c>
      <c r="L153" s="208">
        <f t="shared" si="18"/>
        <v>20.710759205664093</v>
      </c>
      <c r="M153" s="219">
        <v>60.5</v>
      </c>
    </row>
    <row r="154" spans="1:13" s="8" customFormat="1" ht="15">
      <c r="A154" s="193" t="s">
        <v>432</v>
      </c>
      <c r="B154" s="179">
        <v>450</v>
      </c>
      <c r="C154" s="284">
        <f>Volume!J154</f>
        <v>454.5</v>
      </c>
      <c r="D154" s="318">
        <v>71.54</v>
      </c>
      <c r="E154" s="206">
        <f t="shared" si="14"/>
        <v>32193.000000000004</v>
      </c>
      <c r="F154" s="211">
        <f t="shared" si="15"/>
        <v>15.740374037403743</v>
      </c>
      <c r="G154" s="277">
        <f t="shared" si="16"/>
        <v>43339.6125</v>
      </c>
      <c r="H154" s="275">
        <v>5.45</v>
      </c>
      <c r="I154" s="207">
        <f t="shared" si="19"/>
        <v>96.31025000000001</v>
      </c>
      <c r="J154" s="214">
        <f t="shared" si="20"/>
        <v>0.21190374037403742</v>
      </c>
      <c r="K154" s="218">
        <f t="shared" si="17"/>
        <v>4.91125</v>
      </c>
      <c r="L154" s="208">
        <f t="shared" si="18"/>
        <v>26.900024105472472</v>
      </c>
      <c r="M154" s="219">
        <v>78.58</v>
      </c>
    </row>
    <row r="155" spans="1:13" s="8" customFormat="1" ht="15">
      <c r="A155" s="193" t="s">
        <v>216</v>
      </c>
      <c r="B155" s="179">
        <v>3350</v>
      </c>
      <c r="C155" s="284">
        <f>Volume!J155</f>
        <v>99.2</v>
      </c>
      <c r="D155" s="318">
        <v>12.94</v>
      </c>
      <c r="E155" s="206">
        <f t="shared" si="14"/>
        <v>43349</v>
      </c>
      <c r="F155" s="211">
        <f t="shared" si="15"/>
        <v>13.044354838709676</v>
      </c>
      <c r="G155" s="277">
        <f t="shared" si="16"/>
        <v>59965</v>
      </c>
      <c r="H155" s="275">
        <v>5</v>
      </c>
      <c r="I155" s="207">
        <f t="shared" si="19"/>
        <v>17.9</v>
      </c>
      <c r="J155" s="214">
        <f t="shared" si="20"/>
        <v>0.18044354838709675</v>
      </c>
      <c r="K155" s="218">
        <f t="shared" si="17"/>
        <v>1.2383084375</v>
      </c>
      <c r="L155" s="208">
        <f t="shared" si="18"/>
        <v>6.7824946436772615</v>
      </c>
      <c r="M155" s="219">
        <v>19.812935</v>
      </c>
    </row>
    <row r="156" spans="1:13" s="8" customFormat="1" ht="15">
      <c r="A156" s="193" t="s">
        <v>235</v>
      </c>
      <c r="B156" s="179">
        <v>2700</v>
      </c>
      <c r="C156" s="284">
        <f>Volume!J156</f>
        <v>138.65</v>
      </c>
      <c r="D156" s="318">
        <v>15.18</v>
      </c>
      <c r="E156" s="206">
        <f t="shared" si="14"/>
        <v>40986</v>
      </c>
      <c r="F156" s="211">
        <f t="shared" si="15"/>
        <v>10.948431301839163</v>
      </c>
      <c r="G156" s="277">
        <f t="shared" si="16"/>
        <v>59703.75</v>
      </c>
      <c r="H156" s="275">
        <v>5</v>
      </c>
      <c r="I156" s="207">
        <f t="shared" si="19"/>
        <v>22.1125</v>
      </c>
      <c r="J156" s="214">
        <f t="shared" si="20"/>
        <v>0.15948431301839164</v>
      </c>
      <c r="K156" s="218">
        <f t="shared" si="17"/>
        <v>2.516185375</v>
      </c>
      <c r="L156" s="208">
        <f t="shared" si="18"/>
        <v>13.781714887520955</v>
      </c>
      <c r="M156" s="219">
        <v>40.258966</v>
      </c>
    </row>
    <row r="157" spans="1:13" s="8" customFormat="1" ht="15">
      <c r="A157" s="193" t="s">
        <v>204</v>
      </c>
      <c r="B157" s="179">
        <v>600</v>
      </c>
      <c r="C157" s="284">
        <f>Volume!J157</f>
        <v>478.45</v>
      </c>
      <c r="D157" s="318">
        <v>50.7</v>
      </c>
      <c r="E157" s="206">
        <f t="shared" si="14"/>
        <v>30420</v>
      </c>
      <c r="F157" s="211">
        <f t="shared" si="15"/>
        <v>10.596718570383532</v>
      </c>
      <c r="G157" s="277">
        <f t="shared" si="16"/>
        <v>44773.5</v>
      </c>
      <c r="H157" s="275">
        <v>5</v>
      </c>
      <c r="I157" s="207">
        <f t="shared" si="19"/>
        <v>74.6225</v>
      </c>
      <c r="J157" s="214">
        <f t="shared" si="20"/>
        <v>0.1559671857038353</v>
      </c>
      <c r="K157" s="218">
        <f t="shared" si="17"/>
        <v>2.9258460625</v>
      </c>
      <c r="L157" s="208">
        <f t="shared" si="18"/>
        <v>16.0255188821892</v>
      </c>
      <c r="M157" s="219">
        <v>46.813537</v>
      </c>
    </row>
    <row r="158" spans="1:13" s="7" customFormat="1" ht="15">
      <c r="A158" s="193" t="s">
        <v>205</v>
      </c>
      <c r="B158" s="179">
        <v>250</v>
      </c>
      <c r="C158" s="284">
        <f>Volume!J158</f>
        <v>1378.9</v>
      </c>
      <c r="D158" s="318">
        <v>158.11</v>
      </c>
      <c r="E158" s="206">
        <f t="shared" si="14"/>
        <v>39527.5</v>
      </c>
      <c r="F158" s="211">
        <f t="shared" si="15"/>
        <v>11.466386249909348</v>
      </c>
      <c r="G158" s="277">
        <f t="shared" si="16"/>
        <v>56763.75</v>
      </c>
      <c r="H158" s="275">
        <v>5</v>
      </c>
      <c r="I158" s="207">
        <f t="shared" si="19"/>
        <v>227.055</v>
      </c>
      <c r="J158" s="214">
        <f t="shared" si="20"/>
        <v>0.16466386249909348</v>
      </c>
      <c r="K158" s="218">
        <f t="shared" si="17"/>
        <v>2.6430249375</v>
      </c>
      <c r="L158" s="208">
        <f t="shared" si="18"/>
        <v>14.476443783174318</v>
      </c>
      <c r="M158" s="219">
        <v>42.288399</v>
      </c>
    </row>
    <row r="159" spans="1:13" s="7" customFormat="1" ht="15">
      <c r="A159" s="193" t="s">
        <v>37</v>
      </c>
      <c r="B159" s="179">
        <v>1600</v>
      </c>
      <c r="C159" s="284">
        <f>Volume!J159</f>
        <v>207.35</v>
      </c>
      <c r="D159" s="318">
        <v>31.03</v>
      </c>
      <c r="E159" s="206">
        <f t="shared" si="14"/>
        <v>49648</v>
      </c>
      <c r="F159" s="211">
        <f t="shared" si="15"/>
        <v>14.965034965034965</v>
      </c>
      <c r="G159" s="277">
        <f t="shared" si="16"/>
        <v>66236</v>
      </c>
      <c r="H159" s="275">
        <v>5</v>
      </c>
      <c r="I159" s="207">
        <f t="shared" si="19"/>
        <v>41.3975</v>
      </c>
      <c r="J159" s="214">
        <f t="shared" si="20"/>
        <v>0.19965034965034967</v>
      </c>
      <c r="K159" s="218">
        <f t="shared" si="17"/>
        <v>2.044305875</v>
      </c>
      <c r="L159" s="208">
        <f t="shared" si="18"/>
        <v>11.197124421778364</v>
      </c>
      <c r="M159" s="219">
        <v>32.708894</v>
      </c>
    </row>
    <row r="160" spans="1:13" s="7" customFormat="1" ht="15">
      <c r="A160" s="193" t="s">
        <v>299</v>
      </c>
      <c r="B160" s="179">
        <v>150</v>
      </c>
      <c r="C160" s="284">
        <f>Volume!J160</f>
        <v>1675.75</v>
      </c>
      <c r="D160" s="318">
        <v>180.84</v>
      </c>
      <c r="E160" s="206">
        <f t="shared" si="14"/>
        <v>27126</v>
      </c>
      <c r="F160" s="211">
        <f t="shared" si="15"/>
        <v>10.79158585707892</v>
      </c>
      <c r="G160" s="277">
        <f t="shared" si="16"/>
        <v>39694.125</v>
      </c>
      <c r="H160" s="275">
        <v>5</v>
      </c>
      <c r="I160" s="207">
        <f t="shared" si="19"/>
        <v>264.6275</v>
      </c>
      <c r="J160" s="214">
        <f t="shared" si="20"/>
        <v>0.15791585857078919</v>
      </c>
      <c r="K160" s="218">
        <f t="shared" si="17"/>
        <v>5.0662755625</v>
      </c>
      <c r="L160" s="208">
        <f t="shared" si="18"/>
        <v>27.749134081184245</v>
      </c>
      <c r="M160" s="219">
        <v>81.060409</v>
      </c>
    </row>
    <row r="161" spans="1:13" s="7" customFormat="1" ht="15">
      <c r="A161" s="193" t="s">
        <v>433</v>
      </c>
      <c r="B161" s="179">
        <v>200</v>
      </c>
      <c r="C161" s="284">
        <f>Volume!J161</f>
        <v>1188.35</v>
      </c>
      <c r="D161" s="318">
        <v>177.58</v>
      </c>
      <c r="E161" s="206">
        <f t="shared" si="14"/>
        <v>35516</v>
      </c>
      <c r="F161" s="211">
        <f t="shared" si="15"/>
        <v>14.943408928346027</v>
      </c>
      <c r="G161" s="277">
        <f t="shared" si="16"/>
        <v>47399.5</v>
      </c>
      <c r="H161" s="275">
        <v>5</v>
      </c>
      <c r="I161" s="207">
        <f t="shared" si="19"/>
        <v>236.9975</v>
      </c>
      <c r="J161" s="214">
        <f t="shared" si="20"/>
        <v>0.19943408928346026</v>
      </c>
      <c r="K161" s="218">
        <f t="shared" si="17"/>
        <v>2.688125</v>
      </c>
      <c r="L161" s="208">
        <f t="shared" si="18"/>
        <v>14.723466998935747</v>
      </c>
      <c r="M161" s="219">
        <v>43.01</v>
      </c>
    </row>
    <row r="162" spans="1:13" s="7" customFormat="1" ht="15">
      <c r="A162" s="193" t="s">
        <v>228</v>
      </c>
      <c r="B162" s="179">
        <v>188</v>
      </c>
      <c r="C162" s="284">
        <f>Volume!J162</f>
        <v>1292.85</v>
      </c>
      <c r="D162" s="318">
        <v>138.03</v>
      </c>
      <c r="E162" s="206">
        <f t="shared" si="14"/>
        <v>25949.64</v>
      </c>
      <c r="F162" s="211">
        <f t="shared" si="15"/>
        <v>10.676412576865065</v>
      </c>
      <c r="G162" s="277">
        <f t="shared" si="16"/>
        <v>46220.49372</v>
      </c>
      <c r="H162" s="275">
        <v>8.34</v>
      </c>
      <c r="I162" s="207">
        <f t="shared" si="19"/>
        <v>245.85369</v>
      </c>
      <c r="J162" s="214">
        <f t="shared" si="20"/>
        <v>0.19016412576865066</v>
      </c>
      <c r="K162" s="218">
        <f t="shared" si="17"/>
        <v>3.1018835625</v>
      </c>
      <c r="L162" s="208">
        <f t="shared" si="18"/>
        <v>16.989715979357356</v>
      </c>
      <c r="M162" s="219">
        <v>49.630137</v>
      </c>
    </row>
    <row r="163" spans="1:13" s="7" customFormat="1" ht="15">
      <c r="A163" s="193" t="s">
        <v>434</v>
      </c>
      <c r="B163" s="179">
        <v>2600</v>
      </c>
      <c r="C163" s="284">
        <f>Volume!J163</f>
        <v>81</v>
      </c>
      <c r="D163" s="318">
        <v>9</v>
      </c>
      <c r="E163" s="206">
        <f t="shared" si="14"/>
        <v>23400</v>
      </c>
      <c r="F163" s="211">
        <f t="shared" si="15"/>
        <v>11.11111111111111</v>
      </c>
      <c r="G163" s="277">
        <f t="shared" si="16"/>
        <v>33930</v>
      </c>
      <c r="H163" s="275">
        <v>5</v>
      </c>
      <c r="I163" s="207">
        <f t="shared" si="19"/>
        <v>13.05</v>
      </c>
      <c r="J163" s="214">
        <f t="shared" si="20"/>
        <v>0.16111111111111112</v>
      </c>
      <c r="K163" s="218">
        <f t="shared" si="17"/>
        <v>3.184375</v>
      </c>
      <c r="L163" s="208">
        <f t="shared" si="18"/>
        <v>17.441540190555134</v>
      </c>
      <c r="M163" s="219">
        <v>50.95</v>
      </c>
    </row>
    <row r="164" spans="1:13" s="7" customFormat="1" ht="15">
      <c r="A164" s="193" t="s">
        <v>276</v>
      </c>
      <c r="B164" s="179">
        <v>350</v>
      </c>
      <c r="C164" s="284">
        <f>Volume!J164</f>
        <v>928</v>
      </c>
      <c r="D164" s="318">
        <v>117.4</v>
      </c>
      <c r="E164" s="206">
        <f t="shared" si="14"/>
        <v>41090</v>
      </c>
      <c r="F164" s="211">
        <f t="shared" si="15"/>
        <v>12.650862068965518</v>
      </c>
      <c r="G164" s="277">
        <f t="shared" si="16"/>
        <v>57330</v>
      </c>
      <c r="H164" s="275">
        <v>5</v>
      </c>
      <c r="I164" s="207">
        <f t="shared" si="19"/>
        <v>163.8</v>
      </c>
      <c r="J164" s="214">
        <f t="shared" si="20"/>
        <v>0.17650862068965517</v>
      </c>
      <c r="K164" s="218">
        <f t="shared" si="17"/>
        <v>3.6691494375</v>
      </c>
      <c r="L164" s="208">
        <f t="shared" si="18"/>
        <v>20.096759137761417</v>
      </c>
      <c r="M164" s="219">
        <v>58.706391</v>
      </c>
    </row>
    <row r="165" spans="1:13" s="7" customFormat="1" ht="15">
      <c r="A165" s="193" t="s">
        <v>180</v>
      </c>
      <c r="B165" s="179">
        <v>1500</v>
      </c>
      <c r="C165" s="284">
        <f>Volume!J165</f>
        <v>159.95</v>
      </c>
      <c r="D165" s="318">
        <v>21.23</v>
      </c>
      <c r="E165" s="206">
        <f t="shared" si="14"/>
        <v>31845</v>
      </c>
      <c r="F165" s="211">
        <f t="shared" si="15"/>
        <v>13.272897780556425</v>
      </c>
      <c r="G165" s="277">
        <f t="shared" si="16"/>
        <v>43841.25</v>
      </c>
      <c r="H165" s="275">
        <v>5</v>
      </c>
      <c r="I165" s="207">
        <f t="shared" si="19"/>
        <v>29.2275</v>
      </c>
      <c r="J165" s="214">
        <f t="shared" si="20"/>
        <v>0.18272897780556424</v>
      </c>
      <c r="K165" s="218">
        <f t="shared" si="17"/>
        <v>3.384001375</v>
      </c>
      <c r="L165" s="208">
        <f t="shared" si="18"/>
        <v>18.534938877159988</v>
      </c>
      <c r="M165" s="219">
        <v>54.144022</v>
      </c>
    </row>
    <row r="166" spans="1:13" s="8" customFormat="1" ht="15">
      <c r="A166" s="193" t="s">
        <v>181</v>
      </c>
      <c r="B166" s="179">
        <v>850</v>
      </c>
      <c r="C166" s="284">
        <f>Volume!J166</f>
        <v>334.25</v>
      </c>
      <c r="D166" s="318">
        <v>61.8</v>
      </c>
      <c r="E166" s="206">
        <f t="shared" si="14"/>
        <v>52530</v>
      </c>
      <c r="F166" s="211">
        <f t="shared" si="15"/>
        <v>18.48915482423336</v>
      </c>
      <c r="G166" s="277">
        <f t="shared" si="16"/>
        <v>66735.625</v>
      </c>
      <c r="H166" s="275">
        <v>5</v>
      </c>
      <c r="I166" s="207">
        <f t="shared" si="19"/>
        <v>78.5125</v>
      </c>
      <c r="J166" s="214">
        <f t="shared" si="20"/>
        <v>0.2348915482423336</v>
      </c>
      <c r="K166" s="218">
        <f t="shared" si="17"/>
        <v>3.422765625</v>
      </c>
      <c r="L166" s="208">
        <f t="shared" si="18"/>
        <v>18.747259418657684</v>
      </c>
      <c r="M166" s="219">
        <v>54.76425</v>
      </c>
    </row>
    <row r="167" spans="1:13" s="7" customFormat="1" ht="15">
      <c r="A167" s="193" t="s">
        <v>150</v>
      </c>
      <c r="B167" s="179">
        <v>438</v>
      </c>
      <c r="C167" s="284">
        <f>Volume!J167</f>
        <v>549.3</v>
      </c>
      <c r="D167" s="318">
        <v>62.72</v>
      </c>
      <c r="E167" s="206">
        <f t="shared" si="14"/>
        <v>27471.36</v>
      </c>
      <c r="F167" s="211">
        <f t="shared" si="15"/>
        <v>11.418168578190425</v>
      </c>
      <c r="G167" s="277">
        <f t="shared" si="16"/>
        <v>39501.03</v>
      </c>
      <c r="H167" s="275">
        <v>5</v>
      </c>
      <c r="I167" s="207">
        <f t="shared" si="19"/>
        <v>90.185</v>
      </c>
      <c r="J167" s="214">
        <f t="shared" si="20"/>
        <v>0.16418168578190426</v>
      </c>
      <c r="K167" s="218">
        <f t="shared" si="17"/>
        <v>2.970833875</v>
      </c>
      <c r="L167" s="208">
        <f t="shared" si="18"/>
        <v>16.271927279379828</v>
      </c>
      <c r="M167" s="219">
        <v>47.533342</v>
      </c>
    </row>
    <row r="168" spans="1:13" s="7" customFormat="1" ht="15">
      <c r="A168" s="193" t="s">
        <v>435</v>
      </c>
      <c r="B168" s="179">
        <v>1250</v>
      </c>
      <c r="C168" s="284">
        <f>Volume!J168</f>
        <v>164.95</v>
      </c>
      <c r="D168" s="318">
        <v>25.17</v>
      </c>
      <c r="E168" s="206">
        <f t="shared" si="14"/>
        <v>31462.500000000004</v>
      </c>
      <c r="F168" s="211">
        <f t="shared" si="15"/>
        <v>15.259169445286453</v>
      </c>
      <c r="G168" s="277">
        <f t="shared" si="16"/>
        <v>41771.875</v>
      </c>
      <c r="H168" s="275">
        <v>5</v>
      </c>
      <c r="I168" s="207">
        <f t="shared" si="19"/>
        <v>33.4175</v>
      </c>
      <c r="J168" s="214">
        <f t="shared" si="20"/>
        <v>0.2025916944528645</v>
      </c>
      <c r="K168" s="218">
        <f t="shared" si="17"/>
        <v>3.675</v>
      </c>
      <c r="L168" s="208">
        <f t="shared" si="18"/>
        <v>20.128803988314854</v>
      </c>
      <c r="M168" s="219">
        <v>58.8</v>
      </c>
    </row>
    <row r="169" spans="1:13" s="7" customFormat="1" ht="15">
      <c r="A169" s="193" t="s">
        <v>436</v>
      </c>
      <c r="B169" s="179">
        <v>1050</v>
      </c>
      <c r="C169" s="284">
        <f>Volume!J169</f>
        <v>211.35</v>
      </c>
      <c r="D169" s="318">
        <v>34.05</v>
      </c>
      <c r="E169" s="206">
        <f t="shared" si="14"/>
        <v>35752.5</v>
      </c>
      <c r="F169" s="211">
        <f t="shared" si="15"/>
        <v>16.110716820440025</v>
      </c>
      <c r="G169" s="277">
        <f t="shared" si="16"/>
        <v>46848.375</v>
      </c>
      <c r="H169" s="275">
        <v>5</v>
      </c>
      <c r="I169" s="207">
        <f t="shared" si="19"/>
        <v>44.6175</v>
      </c>
      <c r="J169" s="214">
        <f t="shared" si="20"/>
        <v>0.2111071682044003</v>
      </c>
      <c r="K169" s="218">
        <f t="shared" si="17"/>
        <v>3.046875</v>
      </c>
      <c r="L169" s="208">
        <f t="shared" si="18"/>
        <v>16.68842167398553</v>
      </c>
      <c r="M169" s="219">
        <v>48.75</v>
      </c>
    </row>
    <row r="170" spans="1:13" s="8" customFormat="1" ht="15">
      <c r="A170" s="193" t="s">
        <v>151</v>
      </c>
      <c r="B170" s="179">
        <v>225</v>
      </c>
      <c r="C170" s="284">
        <f>Volume!J170</f>
        <v>1096.65</v>
      </c>
      <c r="D170" s="318">
        <v>120.73</v>
      </c>
      <c r="E170" s="206">
        <f t="shared" si="14"/>
        <v>27164.25</v>
      </c>
      <c r="F170" s="211">
        <f t="shared" si="15"/>
        <v>11.008981899420963</v>
      </c>
      <c r="G170" s="277">
        <f t="shared" si="16"/>
        <v>39501.5625</v>
      </c>
      <c r="H170" s="275">
        <v>5</v>
      </c>
      <c r="I170" s="207">
        <f t="shared" si="19"/>
        <v>175.5625</v>
      </c>
      <c r="J170" s="214">
        <f t="shared" si="20"/>
        <v>0.16008981899420963</v>
      </c>
      <c r="K170" s="218">
        <f t="shared" si="17"/>
        <v>1.796147375</v>
      </c>
      <c r="L170" s="208">
        <f t="shared" si="18"/>
        <v>9.837904338911907</v>
      </c>
      <c r="M170" s="219">
        <v>28.738358</v>
      </c>
    </row>
    <row r="171" spans="1:13" s="8" customFormat="1" ht="15">
      <c r="A171" s="193" t="s">
        <v>214</v>
      </c>
      <c r="B171" s="179">
        <v>125</v>
      </c>
      <c r="C171" s="284">
        <f>Volume!J171</f>
        <v>1426.85</v>
      </c>
      <c r="D171" s="318">
        <v>180.58</v>
      </c>
      <c r="E171" s="206">
        <f t="shared" si="14"/>
        <v>22572.5</v>
      </c>
      <c r="F171" s="211">
        <f t="shared" si="15"/>
        <v>12.655850299611032</v>
      </c>
      <c r="G171" s="277">
        <f t="shared" si="16"/>
        <v>31490.3125</v>
      </c>
      <c r="H171" s="275">
        <v>5</v>
      </c>
      <c r="I171" s="207">
        <f t="shared" si="19"/>
        <v>251.9225</v>
      </c>
      <c r="J171" s="214">
        <f t="shared" si="20"/>
        <v>0.17655850299611034</v>
      </c>
      <c r="K171" s="218">
        <f t="shared" si="17"/>
        <v>3.8444254375</v>
      </c>
      <c r="L171" s="208">
        <f t="shared" si="18"/>
        <v>21.056785327654172</v>
      </c>
      <c r="M171" s="219">
        <v>61.510807</v>
      </c>
    </row>
    <row r="172" spans="1:13" s="8" customFormat="1" ht="15">
      <c r="A172" s="193" t="s">
        <v>229</v>
      </c>
      <c r="B172" s="179">
        <v>200</v>
      </c>
      <c r="C172" s="284">
        <f>Volume!J172</f>
        <v>1288.5</v>
      </c>
      <c r="D172" s="318">
        <v>306.8</v>
      </c>
      <c r="E172" s="206">
        <f t="shared" si="14"/>
        <v>61360</v>
      </c>
      <c r="F172" s="211">
        <f t="shared" si="15"/>
        <v>23.810632518432286</v>
      </c>
      <c r="G172" s="277">
        <f t="shared" si="16"/>
        <v>74245</v>
      </c>
      <c r="H172" s="275">
        <v>5</v>
      </c>
      <c r="I172" s="207">
        <f t="shared" si="19"/>
        <v>371.225</v>
      </c>
      <c r="J172" s="214">
        <f t="shared" si="20"/>
        <v>0.2881063251843229</v>
      </c>
      <c r="K172" s="218">
        <f t="shared" si="17"/>
        <v>2.4607636875</v>
      </c>
      <c r="L172" s="208">
        <f t="shared" si="18"/>
        <v>13.478157803333435</v>
      </c>
      <c r="M172" s="219">
        <v>39.372219</v>
      </c>
    </row>
    <row r="173" spans="1:13" s="7" customFormat="1" ht="15">
      <c r="A173" s="193" t="s">
        <v>91</v>
      </c>
      <c r="B173" s="179">
        <v>3800</v>
      </c>
      <c r="C173" s="284">
        <f>Volume!J173</f>
        <v>78.3</v>
      </c>
      <c r="D173" s="318">
        <v>8.4</v>
      </c>
      <c r="E173" s="206">
        <f t="shared" si="14"/>
        <v>31920</v>
      </c>
      <c r="F173" s="211">
        <f t="shared" si="15"/>
        <v>10.727969348659004</v>
      </c>
      <c r="G173" s="277">
        <f t="shared" si="16"/>
        <v>46797</v>
      </c>
      <c r="H173" s="275">
        <v>5</v>
      </c>
      <c r="I173" s="207">
        <f t="shared" si="19"/>
        <v>12.315</v>
      </c>
      <c r="J173" s="214">
        <f t="shared" si="20"/>
        <v>0.15727969348659004</v>
      </c>
      <c r="K173" s="218">
        <f t="shared" si="17"/>
        <v>3.15655025</v>
      </c>
      <c r="L173" s="208">
        <f t="shared" si="18"/>
        <v>17.289137758235714</v>
      </c>
      <c r="M173" s="219">
        <v>50.504804</v>
      </c>
    </row>
    <row r="174" spans="1:13" s="7" customFormat="1" ht="15">
      <c r="A174" s="193" t="s">
        <v>152</v>
      </c>
      <c r="B174" s="179">
        <v>1350</v>
      </c>
      <c r="C174" s="284">
        <f>Volume!J174</f>
        <v>251.25</v>
      </c>
      <c r="D174" s="318">
        <v>28.23</v>
      </c>
      <c r="E174" s="206">
        <f t="shared" si="14"/>
        <v>38110.5</v>
      </c>
      <c r="F174" s="211">
        <f t="shared" si="15"/>
        <v>11.235820895522389</v>
      </c>
      <c r="G174" s="277">
        <f t="shared" si="16"/>
        <v>55069.875</v>
      </c>
      <c r="H174" s="275">
        <v>5</v>
      </c>
      <c r="I174" s="207">
        <f t="shared" si="19"/>
        <v>40.7925</v>
      </c>
      <c r="J174" s="214">
        <f t="shared" si="20"/>
        <v>0.16235820895522388</v>
      </c>
      <c r="K174" s="218">
        <f t="shared" si="17"/>
        <v>1.588664125</v>
      </c>
      <c r="L174" s="208">
        <f t="shared" si="18"/>
        <v>8.701471775617069</v>
      </c>
      <c r="M174" s="219">
        <v>25.418626</v>
      </c>
    </row>
    <row r="175" spans="1:13" s="8" customFormat="1" ht="15">
      <c r="A175" s="193" t="s">
        <v>208</v>
      </c>
      <c r="B175" s="179">
        <v>412</v>
      </c>
      <c r="C175" s="284">
        <f>Volume!J175</f>
        <v>747.95</v>
      </c>
      <c r="D175" s="318">
        <v>81.57</v>
      </c>
      <c r="E175" s="206">
        <f t="shared" si="14"/>
        <v>33606.84</v>
      </c>
      <c r="F175" s="211">
        <f t="shared" si="15"/>
        <v>10.90580921184571</v>
      </c>
      <c r="G175" s="277">
        <f t="shared" si="16"/>
        <v>49014.61</v>
      </c>
      <c r="H175" s="275">
        <v>5</v>
      </c>
      <c r="I175" s="207">
        <f t="shared" si="19"/>
        <v>118.9675</v>
      </c>
      <c r="J175" s="214">
        <f t="shared" si="20"/>
        <v>0.15905809211845712</v>
      </c>
      <c r="K175" s="218">
        <f t="shared" si="17"/>
        <v>2.4501476875</v>
      </c>
      <c r="L175" s="208">
        <f t="shared" si="18"/>
        <v>13.420011576628685</v>
      </c>
      <c r="M175" s="219">
        <v>39.202363</v>
      </c>
    </row>
    <row r="176" spans="1:13" s="7" customFormat="1" ht="15">
      <c r="A176" s="193" t="s">
        <v>230</v>
      </c>
      <c r="B176" s="179">
        <v>400</v>
      </c>
      <c r="C176" s="284">
        <f>Volume!J176</f>
        <v>590.15</v>
      </c>
      <c r="D176" s="318">
        <v>63.15</v>
      </c>
      <c r="E176" s="206">
        <f t="shared" si="14"/>
        <v>25260</v>
      </c>
      <c r="F176" s="211">
        <f t="shared" si="15"/>
        <v>10.700669321358976</v>
      </c>
      <c r="G176" s="277">
        <f t="shared" si="16"/>
        <v>37063</v>
      </c>
      <c r="H176" s="275">
        <v>5</v>
      </c>
      <c r="I176" s="207">
        <f t="shared" si="19"/>
        <v>92.6575</v>
      </c>
      <c r="J176" s="214">
        <f t="shared" si="20"/>
        <v>0.15700669321358976</v>
      </c>
      <c r="K176" s="218">
        <f t="shared" si="17"/>
        <v>2.229290125</v>
      </c>
      <c r="L176" s="208">
        <f t="shared" si="18"/>
        <v>12.210324886860114</v>
      </c>
      <c r="M176" s="219">
        <v>35.668642</v>
      </c>
    </row>
    <row r="177" spans="1:13" s="8" customFormat="1" ht="15">
      <c r="A177" s="193" t="s">
        <v>185</v>
      </c>
      <c r="B177" s="179">
        <v>675</v>
      </c>
      <c r="C177" s="284">
        <f>Volume!J177</f>
        <v>635.1</v>
      </c>
      <c r="D177" s="318">
        <v>80.69</v>
      </c>
      <c r="E177" s="206">
        <f t="shared" si="14"/>
        <v>54465.75</v>
      </c>
      <c r="F177" s="211">
        <f t="shared" si="15"/>
        <v>12.705085813257755</v>
      </c>
      <c r="G177" s="277">
        <f t="shared" si="16"/>
        <v>75900.375</v>
      </c>
      <c r="H177" s="275">
        <v>5</v>
      </c>
      <c r="I177" s="207">
        <f t="shared" si="19"/>
        <v>112.445</v>
      </c>
      <c r="J177" s="214">
        <f t="shared" si="20"/>
        <v>0.17705085813257754</v>
      </c>
      <c r="K177" s="218">
        <f t="shared" si="17"/>
        <v>2.3935184375</v>
      </c>
      <c r="L177" s="208">
        <f t="shared" si="18"/>
        <v>13.109840400232692</v>
      </c>
      <c r="M177" s="219">
        <v>38.296295</v>
      </c>
    </row>
    <row r="178" spans="1:13" s="7" customFormat="1" ht="15">
      <c r="A178" s="193" t="s">
        <v>206</v>
      </c>
      <c r="B178" s="179">
        <v>550</v>
      </c>
      <c r="C178" s="284">
        <f>Volume!J178</f>
        <v>952.45</v>
      </c>
      <c r="D178" s="318">
        <v>134.52</v>
      </c>
      <c r="E178" s="206">
        <f t="shared" si="14"/>
        <v>73986</v>
      </c>
      <c r="F178" s="211">
        <f t="shared" si="15"/>
        <v>14.123576040737046</v>
      </c>
      <c r="G178" s="277">
        <f t="shared" si="16"/>
        <v>100178.375</v>
      </c>
      <c r="H178" s="275">
        <v>5</v>
      </c>
      <c r="I178" s="207">
        <f t="shared" si="19"/>
        <v>182.1425</v>
      </c>
      <c r="J178" s="214">
        <f t="shared" si="20"/>
        <v>0.19123576040737048</v>
      </c>
      <c r="K178" s="218">
        <f t="shared" si="17"/>
        <v>1.6223405</v>
      </c>
      <c r="L178" s="208">
        <f t="shared" si="18"/>
        <v>8.885924878042099</v>
      </c>
      <c r="M178" s="219">
        <v>25.957448</v>
      </c>
    </row>
    <row r="179" spans="1:13" s="7" customFormat="1" ht="15">
      <c r="A179" s="193" t="s">
        <v>118</v>
      </c>
      <c r="B179" s="179">
        <v>250</v>
      </c>
      <c r="C179" s="284">
        <f>Volume!J179</f>
        <v>1218.7</v>
      </c>
      <c r="D179" s="318">
        <v>130.34</v>
      </c>
      <c r="E179" s="206">
        <f t="shared" si="14"/>
        <v>32585</v>
      </c>
      <c r="F179" s="211">
        <f t="shared" si="15"/>
        <v>10.695002871912694</v>
      </c>
      <c r="G179" s="277">
        <f t="shared" si="16"/>
        <v>47818.75</v>
      </c>
      <c r="H179" s="275">
        <v>5</v>
      </c>
      <c r="I179" s="207">
        <f t="shared" si="19"/>
        <v>191.275</v>
      </c>
      <c r="J179" s="214">
        <f t="shared" si="20"/>
        <v>0.15695002871912694</v>
      </c>
      <c r="K179" s="218">
        <f t="shared" si="17"/>
        <v>2.07079775</v>
      </c>
      <c r="L179" s="208">
        <f t="shared" si="18"/>
        <v>11.342226397059436</v>
      </c>
      <c r="M179" s="219">
        <v>33.132764</v>
      </c>
    </row>
    <row r="180" spans="1:13" s="7" customFormat="1" ht="15">
      <c r="A180" s="193" t="s">
        <v>231</v>
      </c>
      <c r="B180" s="179">
        <v>206</v>
      </c>
      <c r="C180" s="284">
        <f>Volume!J180</f>
        <v>1144.25</v>
      </c>
      <c r="D180" s="318">
        <v>127.68</v>
      </c>
      <c r="E180" s="206">
        <f t="shared" si="14"/>
        <v>26302.08</v>
      </c>
      <c r="F180" s="211">
        <f t="shared" si="15"/>
        <v>11.158400699147913</v>
      </c>
      <c r="G180" s="277">
        <f t="shared" si="16"/>
        <v>38087.855</v>
      </c>
      <c r="H180" s="275">
        <v>5</v>
      </c>
      <c r="I180" s="207">
        <f t="shared" si="19"/>
        <v>184.8925</v>
      </c>
      <c r="J180" s="214">
        <f t="shared" si="20"/>
        <v>0.16158400699147915</v>
      </c>
      <c r="K180" s="218">
        <f t="shared" si="17"/>
        <v>3.570430625</v>
      </c>
      <c r="L180" s="208">
        <f t="shared" si="18"/>
        <v>19.55605393319769</v>
      </c>
      <c r="M180" s="219">
        <v>57.12689</v>
      </c>
    </row>
    <row r="181" spans="1:13" s="7" customFormat="1" ht="15">
      <c r="A181" s="193" t="s">
        <v>300</v>
      </c>
      <c r="B181" s="179">
        <v>7700</v>
      </c>
      <c r="C181" s="284">
        <f>Volume!J181</f>
        <v>55.65</v>
      </c>
      <c r="D181" s="318">
        <v>7.78</v>
      </c>
      <c r="E181" s="206">
        <f t="shared" si="14"/>
        <v>59906</v>
      </c>
      <c r="F181" s="211">
        <f t="shared" si="15"/>
        <v>13.980233602875114</v>
      </c>
      <c r="G181" s="277">
        <f t="shared" si="16"/>
        <v>81331.25</v>
      </c>
      <c r="H181" s="275">
        <v>5</v>
      </c>
      <c r="I181" s="207">
        <f t="shared" si="19"/>
        <v>10.5625</v>
      </c>
      <c r="J181" s="214">
        <f t="shared" si="20"/>
        <v>0.18980233602875113</v>
      </c>
      <c r="K181" s="218">
        <f t="shared" si="17"/>
        <v>3.0576005625</v>
      </c>
      <c r="L181" s="208">
        <f t="shared" si="18"/>
        <v>16.747167999217343</v>
      </c>
      <c r="M181" s="219">
        <v>48.921609</v>
      </c>
    </row>
    <row r="182" spans="1:13" s="7" customFormat="1" ht="15">
      <c r="A182" s="193" t="s">
        <v>301</v>
      </c>
      <c r="B182" s="179">
        <v>10450</v>
      </c>
      <c r="C182" s="284">
        <f>Volume!J182</f>
        <v>27.4</v>
      </c>
      <c r="D182" s="318">
        <v>3.74</v>
      </c>
      <c r="E182" s="206">
        <f t="shared" si="14"/>
        <v>39083</v>
      </c>
      <c r="F182" s="211">
        <f t="shared" si="15"/>
        <v>13.649635036496353</v>
      </c>
      <c r="G182" s="277">
        <f t="shared" si="16"/>
        <v>53399.5</v>
      </c>
      <c r="H182" s="275">
        <v>5</v>
      </c>
      <c r="I182" s="207">
        <f t="shared" si="19"/>
        <v>5.11</v>
      </c>
      <c r="J182" s="214">
        <f t="shared" si="20"/>
        <v>0.18649635036496354</v>
      </c>
      <c r="K182" s="218">
        <f t="shared" si="17"/>
        <v>3.3860664375</v>
      </c>
      <c r="L182" s="208">
        <f t="shared" si="18"/>
        <v>18.546249690299067</v>
      </c>
      <c r="M182" s="219">
        <v>54.177063</v>
      </c>
    </row>
    <row r="183" spans="1:13" s="8" customFormat="1" ht="15">
      <c r="A183" s="193" t="s">
        <v>173</v>
      </c>
      <c r="B183" s="179">
        <v>2950</v>
      </c>
      <c r="C183" s="284">
        <f>Volume!J183</f>
        <v>69.2</v>
      </c>
      <c r="D183" s="318">
        <v>8.9</v>
      </c>
      <c r="E183" s="206">
        <f t="shared" si="14"/>
        <v>26255</v>
      </c>
      <c r="F183" s="211">
        <f t="shared" si="15"/>
        <v>12.861271676300579</v>
      </c>
      <c r="G183" s="277">
        <f t="shared" si="16"/>
        <v>36462</v>
      </c>
      <c r="H183" s="275">
        <v>5</v>
      </c>
      <c r="I183" s="207">
        <f t="shared" si="19"/>
        <v>12.36</v>
      </c>
      <c r="J183" s="214">
        <f t="shared" si="20"/>
        <v>0.17861271676300577</v>
      </c>
      <c r="K183" s="218">
        <f t="shared" si="17"/>
        <v>2.736723</v>
      </c>
      <c r="L183" s="208">
        <f t="shared" si="18"/>
        <v>14.989649207432107</v>
      </c>
      <c r="M183" s="219">
        <v>43.787568</v>
      </c>
    </row>
    <row r="184" spans="1:13" s="7" customFormat="1" ht="15">
      <c r="A184" s="193" t="s">
        <v>302</v>
      </c>
      <c r="B184" s="179">
        <v>200</v>
      </c>
      <c r="C184" s="284">
        <f>Volume!J184</f>
        <v>835.6</v>
      </c>
      <c r="D184" s="318">
        <v>89.66</v>
      </c>
      <c r="E184" s="206">
        <f t="shared" si="14"/>
        <v>17932</v>
      </c>
      <c r="F184" s="211">
        <f t="shared" si="15"/>
        <v>10.730014360938247</v>
      </c>
      <c r="G184" s="277">
        <f t="shared" si="16"/>
        <v>26288</v>
      </c>
      <c r="H184" s="275">
        <v>5</v>
      </c>
      <c r="I184" s="207">
        <f t="shared" si="19"/>
        <v>131.44</v>
      </c>
      <c r="J184" s="214">
        <f t="shared" si="20"/>
        <v>0.15730014360938246</v>
      </c>
      <c r="K184" s="218">
        <f t="shared" si="17"/>
        <v>2.5993168125</v>
      </c>
      <c r="L184" s="208">
        <f t="shared" si="18"/>
        <v>14.237044523086764</v>
      </c>
      <c r="M184" s="219">
        <v>41.589069</v>
      </c>
    </row>
    <row r="185" spans="1:13" s="7" customFormat="1" ht="15">
      <c r="A185" s="193" t="s">
        <v>82</v>
      </c>
      <c r="B185" s="179">
        <v>2100</v>
      </c>
      <c r="C185" s="284">
        <f>Volume!J185</f>
        <v>121.45</v>
      </c>
      <c r="D185" s="318">
        <v>12.95</v>
      </c>
      <c r="E185" s="206">
        <f t="shared" si="14"/>
        <v>27195</v>
      </c>
      <c r="F185" s="211">
        <f t="shared" si="15"/>
        <v>10.662824207492795</v>
      </c>
      <c r="G185" s="277">
        <f t="shared" si="16"/>
        <v>39947.25</v>
      </c>
      <c r="H185" s="275">
        <v>5</v>
      </c>
      <c r="I185" s="207">
        <f t="shared" si="19"/>
        <v>19.0225</v>
      </c>
      <c r="J185" s="214">
        <f t="shared" si="20"/>
        <v>0.15662824207492795</v>
      </c>
      <c r="K185" s="218">
        <f t="shared" si="17"/>
        <v>3.184963</v>
      </c>
      <c r="L185" s="208">
        <f t="shared" si="18"/>
        <v>17.444760799193265</v>
      </c>
      <c r="M185" s="219">
        <v>50.959408</v>
      </c>
    </row>
    <row r="186" spans="1:13" s="7" customFormat="1" ht="15">
      <c r="A186" s="193" t="s">
        <v>437</v>
      </c>
      <c r="B186" s="179">
        <v>700</v>
      </c>
      <c r="C186" s="284">
        <f>Volume!J186</f>
        <v>292.8</v>
      </c>
      <c r="D186" s="318">
        <v>30.56</v>
      </c>
      <c r="E186" s="206">
        <f t="shared" si="14"/>
        <v>21392</v>
      </c>
      <c r="F186" s="211">
        <f t="shared" si="15"/>
        <v>10.437158469945354</v>
      </c>
      <c r="G186" s="277">
        <f t="shared" si="16"/>
        <v>31640</v>
      </c>
      <c r="H186" s="275">
        <v>5</v>
      </c>
      <c r="I186" s="207">
        <f t="shared" si="19"/>
        <v>45.2</v>
      </c>
      <c r="J186" s="214">
        <f t="shared" si="20"/>
        <v>0.15437158469945356</v>
      </c>
      <c r="K186" s="218">
        <f t="shared" si="17"/>
        <v>2.865625</v>
      </c>
      <c r="L186" s="208">
        <f t="shared" si="18"/>
        <v>15.695674538507417</v>
      </c>
      <c r="M186" s="219">
        <v>45.85</v>
      </c>
    </row>
    <row r="187" spans="1:13" s="7" customFormat="1" ht="15">
      <c r="A187" s="193" t="s">
        <v>438</v>
      </c>
      <c r="B187" s="179">
        <v>450</v>
      </c>
      <c r="C187" s="284">
        <f>Volume!J187</f>
        <v>569.5</v>
      </c>
      <c r="D187" s="318">
        <v>117.22</v>
      </c>
      <c r="E187" s="206">
        <f t="shared" si="14"/>
        <v>52749</v>
      </c>
      <c r="F187" s="211">
        <f t="shared" si="15"/>
        <v>20.582967515364352</v>
      </c>
      <c r="G187" s="277">
        <f t="shared" si="16"/>
        <v>67536.0675</v>
      </c>
      <c r="H187" s="275">
        <v>5.77</v>
      </c>
      <c r="I187" s="207">
        <f t="shared" si="19"/>
        <v>150.08015</v>
      </c>
      <c r="J187" s="214">
        <f t="shared" si="20"/>
        <v>0.26352967515364356</v>
      </c>
      <c r="K187" s="218">
        <f t="shared" si="17"/>
        <v>4.4</v>
      </c>
      <c r="L187" s="208">
        <f t="shared" si="18"/>
        <v>24.09979253022731</v>
      </c>
      <c r="M187" s="219">
        <v>70.4</v>
      </c>
    </row>
    <row r="188" spans="1:13" s="8" customFormat="1" ht="15">
      <c r="A188" s="193" t="s">
        <v>153</v>
      </c>
      <c r="B188" s="179">
        <v>450</v>
      </c>
      <c r="C188" s="284">
        <f>Volume!J188</f>
        <v>577</v>
      </c>
      <c r="D188" s="318">
        <v>66.16</v>
      </c>
      <c r="E188" s="206">
        <f t="shared" si="14"/>
        <v>29772</v>
      </c>
      <c r="F188" s="211">
        <f t="shared" si="15"/>
        <v>11.466204506065857</v>
      </c>
      <c r="G188" s="277">
        <f t="shared" si="16"/>
        <v>42754.5</v>
      </c>
      <c r="H188" s="275">
        <v>5</v>
      </c>
      <c r="I188" s="207">
        <f t="shared" si="19"/>
        <v>95.01</v>
      </c>
      <c r="J188" s="214">
        <f t="shared" si="20"/>
        <v>0.1646620450606586</v>
      </c>
      <c r="K188" s="218">
        <f t="shared" si="17"/>
        <v>2.238566375</v>
      </c>
      <c r="L188" s="208">
        <f t="shared" si="18"/>
        <v>12.261133000600688</v>
      </c>
      <c r="M188" s="219">
        <v>35.817062</v>
      </c>
    </row>
    <row r="189" spans="1:13" s="7" customFormat="1" ht="15">
      <c r="A189" s="193" t="s">
        <v>154</v>
      </c>
      <c r="B189" s="179">
        <v>6900</v>
      </c>
      <c r="C189" s="284">
        <f>Volume!J189</f>
        <v>46.1</v>
      </c>
      <c r="D189" s="318">
        <v>5.36</v>
      </c>
      <c r="E189" s="206">
        <f t="shared" si="14"/>
        <v>36984</v>
      </c>
      <c r="F189" s="211">
        <f t="shared" si="15"/>
        <v>11.626898047722344</v>
      </c>
      <c r="G189" s="277">
        <f t="shared" si="16"/>
        <v>52888.5</v>
      </c>
      <c r="H189" s="275">
        <v>5</v>
      </c>
      <c r="I189" s="207">
        <f t="shared" si="19"/>
        <v>7.665</v>
      </c>
      <c r="J189" s="214">
        <f t="shared" si="20"/>
        <v>0.1662689804772234</v>
      </c>
      <c r="K189" s="218">
        <f t="shared" si="17"/>
        <v>2.8847229375</v>
      </c>
      <c r="L189" s="208">
        <f t="shared" si="18"/>
        <v>15.800278250213154</v>
      </c>
      <c r="M189" s="219">
        <v>46.155567</v>
      </c>
    </row>
    <row r="190" spans="1:13" s="7" customFormat="1" ht="15">
      <c r="A190" s="193" t="s">
        <v>303</v>
      </c>
      <c r="B190" s="179">
        <v>3600</v>
      </c>
      <c r="C190" s="284">
        <f>Volume!J190</f>
        <v>98</v>
      </c>
      <c r="D190" s="318">
        <v>11.13</v>
      </c>
      <c r="E190" s="206">
        <f t="shared" si="14"/>
        <v>40068</v>
      </c>
      <c r="F190" s="211">
        <f t="shared" si="15"/>
        <v>11.357142857142858</v>
      </c>
      <c r="G190" s="277">
        <f t="shared" si="16"/>
        <v>57708</v>
      </c>
      <c r="H190" s="275">
        <v>5</v>
      </c>
      <c r="I190" s="207">
        <f t="shared" si="19"/>
        <v>16.03</v>
      </c>
      <c r="J190" s="214">
        <f t="shared" si="20"/>
        <v>0.1635714285714286</v>
      </c>
      <c r="K190" s="218">
        <f t="shared" si="17"/>
        <v>3.3780660625</v>
      </c>
      <c r="L190" s="208">
        <f t="shared" si="18"/>
        <v>18.50242983173906</v>
      </c>
      <c r="M190" s="219">
        <v>54.049057</v>
      </c>
    </row>
    <row r="191" spans="1:13" s="8" customFormat="1" ht="15">
      <c r="A191" s="193" t="s">
        <v>155</v>
      </c>
      <c r="B191" s="179">
        <v>525</v>
      </c>
      <c r="C191" s="284">
        <f>Volume!J191</f>
        <v>458.55</v>
      </c>
      <c r="D191" s="318">
        <v>50.19</v>
      </c>
      <c r="E191" s="206">
        <f t="shared" si="14"/>
        <v>26349.75</v>
      </c>
      <c r="F191" s="211">
        <f t="shared" si="15"/>
        <v>10.945371279031729</v>
      </c>
      <c r="G191" s="277">
        <f t="shared" si="16"/>
        <v>38386.6875</v>
      </c>
      <c r="H191" s="275">
        <v>5</v>
      </c>
      <c r="I191" s="207">
        <f t="shared" si="19"/>
        <v>73.1175</v>
      </c>
      <c r="J191" s="214">
        <f t="shared" si="20"/>
        <v>0.1594537127903173</v>
      </c>
      <c r="K191" s="218">
        <f t="shared" si="17"/>
        <v>2.8725259375</v>
      </c>
      <c r="L191" s="208">
        <f t="shared" si="18"/>
        <v>15.733472529874248</v>
      </c>
      <c r="M191" s="219">
        <v>45.960415</v>
      </c>
    </row>
    <row r="192" spans="1:13" s="7" customFormat="1" ht="15">
      <c r="A192" s="193" t="s">
        <v>38</v>
      </c>
      <c r="B192" s="179">
        <v>600</v>
      </c>
      <c r="C192" s="284">
        <f>Volume!J192</f>
        <v>544.25</v>
      </c>
      <c r="D192" s="318">
        <v>58.69</v>
      </c>
      <c r="E192" s="206">
        <f t="shared" si="14"/>
        <v>35214</v>
      </c>
      <c r="F192" s="211">
        <f t="shared" si="15"/>
        <v>10.783647220946255</v>
      </c>
      <c r="G192" s="277">
        <f t="shared" si="16"/>
        <v>51541.5</v>
      </c>
      <c r="H192" s="275">
        <v>5</v>
      </c>
      <c r="I192" s="207">
        <f t="shared" si="19"/>
        <v>85.9025</v>
      </c>
      <c r="J192" s="214">
        <f t="shared" si="20"/>
        <v>0.15783647220946256</v>
      </c>
      <c r="K192" s="218">
        <f t="shared" si="17"/>
        <v>2.2368231875</v>
      </c>
      <c r="L192" s="208">
        <f t="shared" si="18"/>
        <v>12.251585169443578</v>
      </c>
      <c r="M192" s="219">
        <v>35.789171</v>
      </c>
    </row>
    <row r="193" spans="1:13" s="8" customFormat="1" ht="15">
      <c r="A193" s="193" t="s">
        <v>156</v>
      </c>
      <c r="B193" s="179">
        <v>600</v>
      </c>
      <c r="C193" s="284">
        <f>Volume!J193</f>
        <v>425.3</v>
      </c>
      <c r="D193" s="318">
        <v>44.63</v>
      </c>
      <c r="E193" s="206">
        <f t="shared" si="14"/>
        <v>26778</v>
      </c>
      <c r="F193" s="211">
        <f t="shared" si="15"/>
        <v>10.493769104161768</v>
      </c>
      <c r="G193" s="277">
        <f t="shared" si="16"/>
        <v>39537</v>
      </c>
      <c r="H193" s="275">
        <v>5</v>
      </c>
      <c r="I193" s="207">
        <f t="shared" si="19"/>
        <v>65.895</v>
      </c>
      <c r="J193" s="214">
        <f t="shared" si="20"/>
        <v>0.15493769104161767</v>
      </c>
      <c r="K193" s="218">
        <f t="shared" si="17"/>
        <v>2.1191735</v>
      </c>
      <c r="L193" s="208">
        <f t="shared" si="18"/>
        <v>11.607191292171741</v>
      </c>
      <c r="M193" s="219">
        <v>33.906776</v>
      </c>
    </row>
    <row r="194" spans="1:13" s="7" customFormat="1" ht="15">
      <c r="A194" s="193" t="s">
        <v>395</v>
      </c>
      <c r="B194" s="179">
        <v>700</v>
      </c>
      <c r="C194" s="284">
        <f>Volume!J194</f>
        <v>307.4</v>
      </c>
      <c r="D194" s="318">
        <v>48.8</v>
      </c>
      <c r="E194" s="206">
        <f t="shared" si="14"/>
        <v>34160</v>
      </c>
      <c r="F194" s="211">
        <f t="shared" si="15"/>
        <v>15.875081327260897</v>
      </c>
      <c r="G194" s="277">
        <f t="shared" si="16"/>
        <v>44919</v>
      </c>
      <c r="H194" s="275">
        <v>5</v>
      </c>
      <c r="I194" s="207">
        <f t="shared" si="19"/>
        <v>64.17</v>
      </c>
      <c r="J194" s="214">
        <f t="shared" si="20"/>
        <v>0.208750813272609</v>
      </c>
      <c r="K194" s="218">
        <f t="shared" si="17"/>
        <v>3.3919564375</v>
      </c>
      <c r="L194" s="208">
        <f t="shared" si="18"/>
        <v>18.578510548936123</v>
      </c>
      <c r="M194" s="219">
        <v>54.271303</v>
      </c>
    </row>
    <row r="195" spans="3:13" ht="14.25">
      <c r="C195" s="2"/>
      <c r="D195" s="111"/>
      <c r="H195" s="275"/>
      <c r="M195" s="71"/>
    </row>
    <row r="196" spans="3:13" ht="14.25">
      <c r="C196" s="2"/>
      <c r="D196" s="112"/>
      <c r="F196" s="67"/>
      <c r="H196" s="275"/>
      <c r="M196" s="71"/>
    </row>
    <row r="197" spans="3:13" ht="12.75">
      <c r="C197" s="2"/>
      <c r="D197" s="113"/>
      <c r="M197" s="71"/>
    </row>
    <row r="198" spans="3:13" ht="12.75">
      <c r="C198" s="2"/>
      <c r="D198" s="113"/>
      <c r="M198" s="1"/>
    </row>
    <row r="199" spans="3:13" ht="12.75">
      <c r="C199" s="2"/>
      <c r="D199" s="113"/>
      <c r="M199" s="1"/>
    </row>
    <row r="200" spans="3:13" ht="12.75">
      <c r="C200" s="2"/>
      <c r="D200" s="113"/>
      <c r="M200" s="1"/>
    </row>
    <row r="201" spans="3:13" ht="12.75">
      <c r="C201" s="2"/>
      <c r="D201" s="113"/>
      <c r="M201" s="1"/>
    </row>
    <row r="202" spans="3:13" ht="12.75">
      <c r="C202" s="2"/>
      <c r="D202" s="113"/>
      <c r="E202" s="2"/>
      <c r="F202" s="5"/>
      <c r="M202" s="1"/>
    </row>
    <row r="203" spans="3:13" ht="12.75">
      <c r="C203" s="2"/>
      <c r="D203" s="113"/>
      <c r="M203" s="1"/>
    </row>
    <row r="204" spans="3:13" ht="12.75">
      <c r="C204" s="2"/>
      <c r="D204" s="112"/>
      <c r="M204" s="1"/>
    </row>
    <row r="205" spans="3:13" ht="12.75">
      <c r="C205" s="2"/>
      <c r="D205" s="112"/>
      <c r="M205" s="1"/>
    </row>
    <row r="206" spans="3:13" ht="12.75">
      <c r="C206" s="2"/>
      <c r="D206" s="112"/>
      <c r="M206" s="1"/>
    </row>
    <row r="207" spans="3:13" ht="12.75">
      <c r="C207" s="2"/>
      <c r="D207" s="112"/>
      <c r="M207" s="1"/>
    </row>
    <row r="208" spans="3:13" ht="12.75">
      <c r="C208" s="2"/>
      <c r="D208" s="112"/>
      <c r="M208" s="1"/>
    </row>
    <row r="209" spans="1:13" ht="12.75">
      <c r="A209" s="76"/>
      <c r="C209" s="2"/>
      <c r="D209" s="112"/>
      <c r="M209" s="1"/>
    </row>
    <row r="210" spans="3:13" ht="12.75">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M226" s="1"/>
    </row>
    <row r="227" spans="3:13" ht="12.75">
      <c r="C227" s="2"/>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2"/>
    </row>
    <row r="480" ht="12.75">
      <c r="M480" s="2"/>
    </row>
    <row r="481" ht="12.75">
      <c r="M481" s="2"/>
    </row>
    <row r="482" ht="12.75">
      <c r="M482" s="2"/>
    </row>
    <row r="483" ht="12.75">
      <c r="M483" s="2"/>
    </row>
    <row r="484" ht="12.75">
      <c r="M484"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2007-06-01T14:05:33Z</dcterms:modified>
  <cp:category/>
  <cp:version/>
  <cp:contentType/>
  <cp:contentStatus/>
</cp:coreProperties>
</file>