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<sst xmlns="http://schemas.openxmlformats.org/spreadsheetml/2006/main" count="1525" uniqueCount="414">
  <si>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</si>
  <si>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</si>
  <si>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</si>
  <si>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</si>
  <si>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</si>
  <si>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</si>
  <si>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</si>
  <si>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</si>
  <si>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</si>
  <si>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</si>
  <si>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</si>
  <si>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</si>
  <si>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</si>
  <si>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</si>
  <si>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</si>
  <si>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</si>
  <si>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</si>
  <si>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</si>
  <si>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</si>
  <si>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</si>
  <si>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</si>
  <si>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</si>
  <si>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</si>
  <si>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</si>
  <si>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</si>
  <si>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</si>
  <si>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</si>
  <si>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</si>
  <si>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</si>
  <si>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</si>
  <si>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</si>
  <si>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</si>
  <si>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</si>
  <si>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</si>
  <si>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</si>
  <si>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</si>
  <si>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</si>
  <si>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</si>
  <si>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</si>
  <si>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</si>
  <si>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</si>
  <si>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</si>
  <si>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</si>
  <si>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</si>
  <si>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</si>
  <si>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</si>
  <si>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</si>
  <si>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</si>
  <si>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</si>
  <si>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</si>
  <si>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</si>
  <si>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</si>
  <si>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</si>
  <si>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</si>
  <si>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</si>
  <si>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</si>
  <si>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</si>
  <si>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</si>
  <si>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</si>
  <si>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</si>
  <si>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</si>
  <si>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</si>
  <si>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</si>
  <si>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</si>
  <si>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</si>
  <si>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</si>
  <si>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</si>
  <si>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</si>
  <si>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</si>
  <si>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</si>
  <si>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</si>
  <si>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</si>
  <si>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</si>
  <si>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</si>
  <si>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</si>
  <si>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</si>
  <si>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</si>
  <si>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</si>
  <si>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</si>
  <si>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</si>
  <si>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</si>
  <si>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</si>
  <si>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</si>
  <si>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</si>
  <si>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</si>
  <si>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</si>
  <si>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</si>
  <si>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</si>
  <si>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</si>
  <si>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</si>
  <si>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</si>
  <si>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</si>
  <si>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</si>
  <si>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</si>
  <si>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</si>
  <si>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</si>
  <si>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</si>
  <si>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</si>
  <si>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</si>
  <si>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</si>
  <si>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</si>
  <si>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</si>
  <si>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</si>
  <si>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</si>
  <si>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</si>
  <si>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</si>
  <si>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</si>
  <si>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</si>
  <si>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</si>
  <si>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</si>
  <si>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</si>
  <si>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</si>
  <si>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</si>
  <si>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</si>
  <si>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</si>
  <si>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</si>
  <si>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</si>
  <si>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</si>
  <si>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</si>
  <si>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</si>
  <si>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</si>
  <si>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</si>
  <si>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</si>
  <si>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</si>
  <si>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</si>
  <si>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</si>
  <si>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</si>
  <si>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</si>
  <si>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</si>
  <si>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</si>
  <si>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</si>
  <si>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</si>
  <si>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</si>
  <si>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</si>
  <si>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</si>
  <si>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</si>
  <si>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</si>
  <si>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</si>
  <si>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</si>
  <si>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</si>
  <si>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</si>
  <si>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</si>
  <si>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</si>
  <si>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</si>
  <si>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</si>
  <si>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</si>
  <si>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</si>
  <si>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</si>
  <si>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</si>
  <si>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</si>
  <si>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</si>
  <si>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</si>
  <si>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</si>
  <si>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</si>
  <si>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</si>
  <si>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</si>
  <si>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</si>
  <si>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</si>
  <si>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</si>
  <si>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</si>
  <si>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</si>
  <si>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</si>
  <si>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</si>
  <si>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</si>
  <si>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</si>
  <si>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</si>
  <si>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</si>
  <si>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</si>
  <si>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</si>
  <si>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</si>
  <si>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</si>
  <si>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</si>
  <si>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</si>
  <si>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</si>
  <si>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</si>
  <si>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</si>
  <si>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</si>
  <si>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</si>
  <si>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</si>
  <si>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</si>
  <si>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</si>
  <si>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</si>
  <si>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</si>
  <si>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</si>
  <si>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</si>
  <si>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</si>
  <si>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</si>
  <si>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</si>
  <si>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</si>
  <si>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</si>
  <si>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</si>
  <si>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</si>
  <si>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</si>
  <si>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</si>
  <si>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</si>
  <si>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</si>
  <si>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</si>
  <si>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</si>
  <si>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</si>
  <si>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</si>
  <si>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</si>
  <si>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</si>
  <si>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</si>
  <si>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</si>
  <si>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</si>
  <si>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</si>
  <si>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</si>
  <si>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</si>
  <si>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</si>
  <si>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</si>
  <si>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</si>
  <si>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</si>
  <si>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</si>
  <si>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</si>
  <si>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</si>
  <si>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</si>
  <si>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</si>
  <si>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</si>
  <si>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</si>
  <si>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</si>
  <si>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</si>
  <si>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</si>
  <si>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</si>
  <si>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</si>
  <si>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</si>
  <si>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</si>
  <si>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</si>
  <si>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</si>
  <si>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</si>
  <si>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</si>
  <si>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</si>
  <si>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</si>
  <si>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</si>
  <si>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</si>
  <si>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</si>
  <si>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</si>
  <si>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</si>
  <si>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</si>
  <si>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</si>
  <si>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</si>
  <si>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</si>
  <si>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</si>
  <si>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</si>
  <si>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</si>
  <si>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</si>
  <si>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</si>
  <si>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</si>
  <si>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</si>
  <si>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</si>
  <si>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</si>
  <si>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</si>
  <si>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</si>
  <si>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</si>
  <si>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</si>
  <si>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</si>
  <si>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</si>
  <si>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</si>
  <si>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</si>
  <si>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</si>
  <si>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</si>
  <si>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</si>
  <si>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</si>
  <si>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</si>
  <si>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</si>
  <si>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</si>
  <si>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</si>
  <si>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</si>
  <si>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</si>
  <si>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</si>
  <si>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</si>
  <si>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</si>
  <si>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</si>
  <si>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</si>
  <si>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</si>
  <si>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</si>
  <si>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</si>
  <si>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</si>
  <si>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</si>
  <si>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</si>
  <si>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</si>
  <si>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</si>
  <si>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</si>
  <si>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</si>
  <si>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</si>
  <si>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</si>
  <si>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</si>
  <si>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</si>
  <si>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</si>
  <si>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</si>
  <si>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</si>
  <si>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</si>
  <si>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</si>
  <si>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</si>
  <si>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</si>
  <si>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</si>
  <si>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</si>
  <si>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</si>
  <si>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</si>
  <si>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</si>
  <si>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</si>
  <si>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</si>
  <si>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</si>
  <si>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</si>
  <si>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</si>
  <si>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</si>
  <si>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</si>
  <si>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</si>
  <si>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</si>
  <si>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</si>
  <si>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</si>
  <si>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</si>
  <si>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</si>
  <si>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</si>
  <si>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</si>
  <si>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</si>
  <si>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</si>
  <si>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</si>
  <si>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</si>
  <si>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</si>
  <si>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</si>
  <si>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</si>
  <si>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</si>
  <si>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</si>
  <si>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</si>
  <si>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</si>
  <si>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</si>
  <si>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</si>
  <si>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</si>
  <si>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</si>
  <si>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</si>
  <si>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</si>
  <si>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</si>
  <si>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</si>
  <si>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</si>
  <si>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</si>
  <si>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</si>
  <si>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</si>
  <si>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</si>
  <si>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</si>
  <si>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</si>
  <si>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</si>
  <si>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</si>
  <si>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</si>
  <si>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</si>
  <si>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</si>
  <si>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</si>
  <si>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</si>
  <si>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</si>
  <si>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</si>
  <si>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</si>
  <si>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</si>
  <si>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</si>
  <si>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</si>
  <si>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</si>
  <si>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</si>
  <si>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</si>
  <si>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</si>
  <si>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</si>
  <si>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</si>
  <si>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</si>
  <si>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</si>
  <si>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</si>
  <si>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</si>
  <si>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</si>
  <si>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</si>
  <si>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</si>
  <si>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</si>
  <si>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</si>
  <si>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</si>
  <si>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</si>
  <si>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</si>
  <si>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</si>
  <si>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</si>
  <si>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</si>
  <si>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</si>
  <si>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</si>
  <si>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</si>
  <si>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</si>
  <si>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</si>
  <si>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</si>
  <si>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</si>
  <si>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</si>
  <si>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</si>
  <si>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</si>
  <si>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</si>
  <si>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</si>
  <si>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</si>
  <si>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</si>
  <si>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</si>
  <si>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</si>
  <si>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</si>
  <si>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</si>
  <si>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</si>
  <si>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</si>
  <si>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PFC</t>
  </si>
  <si>
    <t>May</t>
  </si>
  <si>
    <t>ZEEL</t>
  </si>
  <si>
    <t>Indianb</t>
  </si>
  <si>
    <t>INDIANB</t>
  </si>
  <si>
    <t>IDEA</t>
  </si>
  <si>
    <t>2ND INTERIM DIVIDEND</t>
  </si>
  <si>
    <t>-</t>
  </si>
  <si>
    <t>INT DIV-RS.8.50 PER SHAREPURPOSE REVISED</t>
  </si>
  <si>
    <t>20/04/2007</t>
  </si>
  <si>
    <t>AGM/FIN DIV-RS.3/- PER SH</t>
  </si>
  <si>
    <t>INTERIM DIVIDEND-40%</t>
  </si>
  <si>
    <t>HEXAWARE</t>
  </si>
  <si>
    <t>18/04/2007</t>
  </si>
  <si>
    <t>AGM/FINAL DIVIDEND-40%</t>
  </si>
  <si>
    <t>2ND INTERIM DIVIDEND-25% PURPOSE REVISED</t>
  </si>
  <si>
    <t>Jun</t>
  </si>
  <si>
    <t>Derivatives Info Kit for 09 Apr, 2007</t>
  </si>
  <si>
    <t>19/04/2007</t>
  </si>
  <si>
    <t>3RD INTERIM DIVIDEND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</si>
</sst>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0">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center"/>
    </xf>
    <xf numFmtId="14" fontId="38" fillId="0" borderId="0" xfId="0" applyNumberFormat="1" applyFont="1" applyAlignment="1">
      <alignment horizontal="center"/>
    </xf>
    <xf numFmtId="0" fontId="38" fillId="0" borderId="0" xfId="0" applyFont="1" applyAlignment="1">
      <alignment horizontal="left"/>
    </xf>
    <xf numFmtId="9" fontId="18" fillId="2" borderId="6" xfId="22"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0" fontId="38" fillId="0" borderId="0" xfId="0" applyFont="1" applyAlignment="1">
      <alignment horizontal="center"/>
    </xf>
    <xf numFmtId="0" fontId="38" fillId="0" borderId="0" xfId="0" applyFont="1" applyAlignment="1">
      <alignment horizontal="left"/>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6"/>
  <sheetViews>
    <sheetView tabSelected="1" workbookViewId="0" topLeftCell="A1">
      <pane xSplit="1" ySplit="3" topLeftCell="B152" activePane="bottomRight" state="frozen"/>
      <selection pane="topLeft" activeCell="E255" sqref="E255"/>
      <selection pane="topRight" activeCell="E255" sqref="E255"/>
      <selection pane="bottomLeft" activeCell="E255" sqref="E255"/>
      <selection pane="bottomRight" activeCell="H180" sqref="H180"/>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4" t="s">
        <v>411</v>
      </c>
      <c r="B1" s="395"/>
      <c r="C1" s="395"/>
      <c r="D1" s="395"/>
      <c r="E1" s="395"/>
      <c r="F1" s="395"/>
      <c r="G1" s="395"/>
      <c r="H1" s="395"/>
      <c r="I1" s="395"/>
      <c r="J1" s="395"/>
      <c r="K1" s="395"/>
    </row>
    <row r="2" spans="1:11" ht="15.75" thickBot="1">
      <c r="A2" s="27"/>
      <c r="B2" s="102"/>
      <c r="C2" s="28"/>
      <c r="D2" s="391" t="s">
        <v>100</v>
      </c>
      <c r="E2" s="393"/>
      <c r="F2" s="393"/>
      <c r="G2" s="388" t="s">
        <v>103</v>
      </c>
      <c r="H2" s="389"/>
      <c r="I2" s="390"/>
      <c r="J2" s="391" t="s">
        <v>52</v>
      </c>
      <c r="K2" s="392"/>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8">
        <f>Margins!B4</f>
        <v>50</v>
      </c>
      <c r="C4" s="288">
        <f>Volume!J4</f>
        <v>5323.8</v>
      </c>
      <c r="D4" s="180">
        <f>Volume!M4</f>
        <v>3.7939639709896356</v>
      </c>
      <c r="E4" s="181">
        <f>Volume!C4*100</f>
        <v>-23</v>
      </c>
      <c r="F4" s="373">
        <f>'Open Int.'!D4*100</f>
        <v>11</v>
      </c>
      <c r="G4" s="374">
        <f>'Open Int.'!R4</f>
        <v>68.091402</v>
      </c>
      <c r="H4" s="374">
        <f>'Open Int.'!Z4</f>
        <v>8.951726</v>
      </c>
      <c r="I4" s="375">
        <f>'Open Int.'!O4</f>
        <v>0.9964816262705238</v>
      </c>
      <c r="J4" s="183">
        <f>IF(Volume!D4=0,0,Volume!F4/Volume!D4)</f>
        <v>0</v>
      </c>
      <c r="K4" s="186">
        <f>IF('Open Int.'!E4=0,0,'Open Int.'!H4/'Open Int.'!E4)</f>
        <v>0</v>
      </c>
    </row>
    <row r="5" spans="1:11" ht="15">
      <c r="A5" s="201" t="s">
        <v>74</v>
      </c>
      <c r="B5" s="289">
        <f>Margins!B5</f>
        <v>50</v>
      </c>
      <c r="C5" s="289">
        <f>Volume!J5</f>
        <v>5193.95</v>
      </c>
      <c r="D5" s="182">
        <f>Volume!M5</f>
        <v>2.0743259177737636</v>
      </c>
      <c r="E5" s="175">
        <f>Volume!C5*100</f>
        <v>89</v>
      </c>
      <c r="F5" s="349">
        <f>'Open Int.'!D5*100</f>
        <v>-5</v>
      </c>
      <c r="G5" s="176">
        <f>'Open Int.'!R5</f>
        <v>3.03846075</v>
      </c>
      <c r="H5" s="176">
        <f>'Open Int.'!Z5</f>
        <v>-0.0909052499999996</v>
      </c>
      <c r="I5" s="171">
        <f>'Open Int.'!O5</f>
        <v>0.9829059829059829</v>
      </c>
      <c r="J5" s="185">
        <f>IF(Volume!D5=0,0,Volume!F5/Volume!D5)</f>
        <v>0</v>
      </c>
      <c r="K5" s="187">
        <f>IF('Open Int.'!E5=0,0,'Open Int.'!H5/'Open Int.'!E5)</f>
        <v>0</v>
      </c>
    </row>
    <row r="6" spans="1:11" ht="15">
      <c r="A6" s="201" t="s">
        <v>9</v>
      </c>
      <c r="B6" s="289">
        <f>Margins!B6</f>
        <v>50</v>
      </c>
      <c r="C6" s="289">
        <f>Volume!J6</f>
        <v>3843.5</v>
      </c>
      <c r="D6" s="182">
        <f>Volume!M6</f>
        <v>2.4386993603411513</v>
      </c>
      <c r="E6" s="175">
        <f>Volume!C6*100</f>
        <v>-19</v>
      </c>
      <c r="F6" s="349">
        <f>'Open Int.'!D6*100</f>
        <v>1</v>
      </c>
      <c r="G6" s="176">
        <f>'Open Int.'!R6</f>
        <v>24099.4176125</v>
      </c>
      <c r="H6" s="176">
        <f>'Open Int.'!Z6</f>
        <v>1185.315772500002</v>
      </c>
      <c r="I6" s="171">
        <f>'Open Int.'!O6</f>
        <v>0.920428855653949</v>
      </c>
      <c r="J6" s="185">
        <f>IF(Volume!D6=0,0,Volume!F6/Volume!D6)</f>
        <v>1.1868542177485266</v>
      </c>
      <c r="K6" s="187">
        <f>IF('Open Int.'!E6=0,0,'Open Int.'!H6/'Open Int.'!E6)</f>
        <v>0.9559506985312212</v>
      </c>
    </row>
    <row r="7" spans="1:11" ht="15">
      <c r="A7" s="201" t="s">
        <v>279</v>
      </c>
      <c r="B7" s="289">
        <f>Margins!B7</f>
        <v>200</v>
      </c>
      <c r="C7" s="289">
        <f>Volume!J7</f>
        <v>2243.05</v>
      </c>
      <c r="D7" s="182">
        <f>Volume!M7</f>
        <v>4.2527480188701166</v>
      </c>
      <c r="E7" s="175">
        <f>Volume!C7*100</f>
        <v>91</v>
      </c>
      <c r="F7" s="349">
        <f>'Open Int.'!D7*100</f>
        <v>3</v>
      </c>
      <c r="G7" s="176">
        <f>'Open Int.'!R7</f>
        <v>76.84689300000001</v>
      </c>
      <c r="H7" s="176">
        <f>'Open Int.'!Z7</f>
        <v>5.458463999999992</v>
      </c>
      <c r="I7" s="171">
        <f>'Open Int.'!O7</f>
        <v>0.9614711033274956</v>
      </c>
      <c r="J7" s="185">
        <f>IF(Volume!D7=0,0,Volume!F7/Volume!D7)</f>
        <v>0</v>
      </c>
      <c r="K7" s="187">
        <f>IF('Open Int.'!E7=0,0,'Open Int.'!H7/'Open Int.'!E7)</f>
        <v>0.14285714285714285</v>
      </c>
    </row>
    <row r="8" spans="1:11" ht="15">
      <c r="A8" s="201" t="s">
        <v>134</v>
      </c>
      <c r="B8" s="289">
        <f>Margins!B8</f>
        <v>100</v>
      </c>
      <c r="C8" s="289">
        <f>Volume!J8</f>
        <v>3644.3</v>
      </c>
      <c r="D8" s="182">
        <f>Volume!M8</f>
        <v>1.7065989422714676</v>
      </c>
      <c r="E8" s="175">
        <f>Volume!C8*100</f>
        <v>28.000000000000004</v>
      </c>
      <c r="F8" s="349">
        <f>'Open Int.'!D8*100</f>
        <v>3</v>
      </c>
      <c r="G8" s="176">
        <f>'Open Int.'!R8</f>
        <v>87.280985</v>
      </c>
      <c r="H8" s="176">
        <f>'Open Int.'!Z8</f>
        <v>4.116073499999999</v>
      </c>
      <c r="I8" s="171">
        <f>'Open Int.'!O8</f>
        <v>0.9966597077244259</v>
      </c>
      <c r="J8" s="185">
        <f>IF(Volume!D8=0,0,Volume!F8/Volume!D8)</f>
        <v>0.09523809523809523</v>
      </c>
      <c r="K8" s="187">
        <f>IF('Open Int.'!E8=0,0,'Open Int.'!H8/'Open Int.'!E8)</f>
        <v>0.4772727272727273</v>
      </c>
    </row>
    <row r="9" spans="1:11" ht="15">
      <c r="A9" s="201" t="s">
        <v>0</v>
      </c>
      <c r="B9" s="289">
        <f>Margins!B9</f>
        <v>375</v>
      </c>
      <c r="C9" s="289">
        <f>Volume!J9</f>
        <v>741.65</v>
      </c>
      <c r="D9" s="182">
        <f>Volume!M9</f>
        <v>2.750069271266282</v>
      </c>
      <c r="E9" s="175">
        <f>Volume!C9*100</f>
        <v>-22</v>
      </c>
      <c r="F9" s="349">
        <f>'Open Int.'!D9*100</f>
        <v>3</v>
      </c>
      <c r="G9" s="176">
        <f>'Open Int.'!R9</f>
        <v>339.443934375</v>
      </c>
      <c r="H9" s="176">
        <f>'Open Int.'!Z9</f>
        <v>19.885029375000045</v>
      </c>
      <c r="I9" s="171">
        <f>'Open Int.'!O9</f>
        <v>0.9962310528471938</v>
      </c>
      <c r="J9" s="185">
        <f>IF(Volume!D9=0,0,Volume!F9/Volume!D9)</f>
        <v>0.1595744680851064</v>
      </c>
      <c r="K9" s="187">
        <f>IF('Open Int.'!E9=0,0,'Open Int.'!H9/'Open Int.'!E9)</f>
        <v>0.42431761786600497</v>
      </c>
    </row>
    <row r="10" spans="1:11" ht="15">
      <c r="A10" s="201" t="s">
        <v>135</v>
      </c>
      <c r="B10" s="289">
        <f>Margins!B10</f>
        <v>2450</v>
      </c>
      <c r="C10" s="289">
        <f>Volume!J10</f>
        <v>72.1</v>
      </c>
      <c r="D10" s="182">
        <f>Volume!M10</f>
        <v>2.1246458923512748</v>
      </c>
      <c r="E10" s="175">
        <f>Volume!C10*100</f>
        <v>-5</v>
      </c>
      <c r="F10" s="349">
        <f>'Open Int.'!D10*100</f>
        <v>1</v>
      </c>
      <c r="G10" s="176">
        <f>'Open Int.'!R10</f>
        <v>18.0707835</v>
      </c>
      <c r="H10" s="176">
        <f>'Open Int.'!Z10</f>
        <v>0.5489224999999998</v>
      </c>
      <c r="I10" s="171">
        <f>'Open Int.'!O10</f>
        <v>0.9902248289345064</v>
      </c>
      <c r="J10" s="185">
        <f>IF(Volume!D10=0,0,Volume!F10/Volume!D10)</f>
        <v>0</v>
      </c>
      <c r="K10" s="187">
        <f>IF('Open Int.'!E10=0,0,'Open Int.'!H10/'Open Int.'!E10)</f>
        <v>0</v>
      </c>
    </row>
    <row r="11" spans="1:11" ht="15">
      <c r="A11" s="201" t="s">
        <v>174</v>
      </c>
      <c r="B11" s="289">
        <f>Margins!B11</f>
        <v>3350</v>
      </c>
      <c r="C11" s="289">
        <f>Volume!J11</f>
        <v>58.4</v>
      </c>
      <c r="D11" s="182">
        <f>Volume!M11</f>
        <v>1.830863121185697</v>
      </c>
      <c r="E11" s="175">
        <f>Volume!C11*100</f>
        <v>202</v>
      </c>
      <c r="F11" s="349">
        <f>'Open Int.'!D11*100</f>
        <v>3</v>
      </c>
      <c r="G11" s="176">
        <f>'Open Int.'!R11</f>
        <v>32.358856</v>
      </c>
      <c r="H11" s="176">
        <f>'Open Int.'!Z11</f>
        <v>1.3887090000000022</v>
      </c>
      <c r="I11" s="171">
        <f>'Open Int.'!O11</f>
        <v>1</v>
      </c>
      <c r="J11" s="185">
        <f>IF(Volume!D11=0,0,Volume!F11/Volume!D11)</f>
        <v>0</v>
      </c>
      <c r="K11" s="187">
        <f>IF('Open Int.'!E11=0,0,'Open Int.'!H11/'Open Int.'!E11)</f>
        <v>0.10344827586206896</v>
      </c>
    </row>
    <row r="12" spans="1:11" ht="15">
      <c r="A12" s="201" t="s">
        <v>280</v>
      </c>
      <c r="B12" s="289">
        <f>Margins!B12</f>
        <v>600</v>
      </c>
      <c r="C12" s="289">
        <f>Volume!J12</f>
        <v>363.05</v>
      </c>
      <c r="D12" s="182">
        <f>Volume!M12</f>
        <v>0.9173036831132763</v>
      </c>
      <c r="E12" s="175">
        <f>Volume!C12*100</f>
        <v>9</v>
      </c>
      <c r="F12" s="349">
        <f>'Open Int.'!D12*100</f>
        <v>-1</v>
      </c>
      <c r="G12" s="176">
        <f>'Open Int.'!R12</f>
        <v>34.286442</v>
      </c>
      <c r="H12" s="176">
        <f>'Open Int.'!Z12</f>
        <v>0.009461999999999193</v>
      </c>
      <c r="I12" s="171">
        <f>'Open Int.'!O12</f>
        <v>0.9980940279542567</v>
      </c>
      <c r="J12" s="185">
        <f>IF(Volume!D12=0,0,Volume!F12/Volume!D12)</f>
        <v>0</v>
      </c>
      <c r="K12" s="187">
        <f>IF('Open Int.'!E12=0,0,'Open Int.'!H12/'Open Int.'!E12)</f>
        <v>0</v>
      </c>
    </row>
    <row r="13" spans="1:11" ht="15">
      <c r="A13" s="201" t="s">
        <v>75</v>
      </c>
      <c r="B13" s="289">
        <f>Margins!B13</f>
        <v>2300</v>
      </c>
      <c r="C13" s="289">
        <f>Volume!J13</f>
        <v>73.5</v>
      </c>
      <c r="D13" s="182">
        <f>Volume!M13</f>
        <v>1.1004126547455255</v>
      </c>
      <c r="E13" s="175">
        <f>Volume!C13*100</f>
        <v>-13</v>
      </c>
      <c r="F13" s="349">
        <f>'Open Int.'!D13*100</f>
        <v>1</v>
      </c>
      <c r="G13" s="176">
        <f>'Open Int.'!R13</f>
        <v>19.23789</v>
      </c>
      <c r="H13" s="176">
        <f>'Open Int.'!Z13</f>
        <v>0.3766020000000019</v>
      </c>
      <c r="I13" s="171">
        <f>'Open Int.'!O13</f>
        <v>0.9859402460456942</v>
      </c>
      <c r="J13" s="185">
        <f>IF(Volume!D13=0,0,Volume!F13/Volume!D13)</f>
        <v>0</v>
      </c>
      <c r="K13" s="187">
        <f>IF('Open Int.'!E13=0,0,'Open Int.'!H13/'Open Int.'!E13)</f>
        <v>0</v>
      </c>
    </row>
    <row r="14" spans="1:11" ht="15">
      <c r="A14" s="201" t="s">
        <v>88</v>
      </c>
      <c r="B14" s="289">
        <f>Margins!B14</f>
        <v>4300</v>
      </c>
      <c r="C14" s="289">
        <f>Volume!J14</f>
        <v>43.95</v>
      </c>
      <c r="D14" s="182">
        <f>Volume!M14</f>
        <v>2.090592334494787</v>
      </c>
      <c r="E14" s="175">
        <f>Volume!C14*100</f>
        <v>-8</v>
      </c>
      <c r="F14" s="349">
        <f>'Open Int.'!D14*100</f>
        <v>2</v>
      </c>
      <c r="G14" s="176">
        <f>'Open Int.'!R14</f>
        <v>79.9217565</v>
      </c>
      <c r="H14" s="176">
        <f>'Open Int.'!Z14</f>
        <v>3.524795999999995</v>
      </c>
      <c r="I14" s="171">
        <f>'Open Int.'!O14</f>
        <v>0.9895956490896193</v>
      </c>
      <c r="J14" s="185">
        <f>IF(Volume!D14=0,0,Volume!F14/Volume!D14)</f>
        <v>0.028985507246376812</v>
      </c>
      <c r="K14" s="187">
        <f>IF('Open Int.'!E14=0,0,'Open Int.'!H14/'Open Int.'!E14)</f>
        <v>0.13167259786476868</v>
      </c>
    </row>
    <row r="15" spans="1:11" ht="15">
      <c r="A15" s="201" t="s">
        <v>136</v>
      </c>
      <c r="B15" s="289">
        <f>Margins!B15</f>
        <v>4775</v>
      </c>
      <c r="C15" s="289">
        <f>Volume!J15</f>
        <v>36.6</v>
      </c>
      <c r="D15" s="182">
        <f>Volume!M15</f>
        <v>2.5210084033613405</v>
      </c>
      <c r="E15" s="175">
        <f>Volume!C15*100</f>
        <v>2</v>
      </c>
      <c r="F15" s="349">
        <f>'Open Int.'!D15*100</f>
        <v>-2</v>
      </c>
      <c r="G15" s="176">
        <f>'Open Int.'!R15</f>
        <v>110.6437215</v>
      </c>
      <c r="H15" s="176">
        <f>'Open Int.'!Z15</f>
        <v>1.6468019999999939</v>
      </c>
      <c r="I15" s="171">
        <f>'Open Int.'!O15</f>
        <v>0.9723582372453009</v>
      </c>
      <c r="J15" s="185">
        <f>IF(Volume!D15=0,0,Volume!F15/Volume!D15)</f>
        <v>0.1694915254237288</v>
      </c>
      <c r="K15" s="187">
        <f>IF('Open Int.'!E15=0,0,'Open Int.'!H15/'Open Int.'!E15)</f>
        <v>0.19012345679012346</v>
      </c>
    </row>
    <row r="16" spans="1:11" ht="15">
      <c r="A16" s="201" t="s">
        <v>157</v>
      </c>
      <c r="B16" s="289">
        <f>Margins!B16</f>
        <v>350</v>
      </c>
      <c r="C16" s="289">
        <f>Volume!J16</f>
        <v>696.55</v>
      </c>
      <c r="D16" s="182">
        <f>Volume!M16</f>
        <v>0.4687725371412087</v>
      </c>
      <c r="E16" s="175">
        <f>Volume!C16*100</f>
        <v>-60</v>
      </c>
      <c r="F16" s="349">
        <f>'Open Int.'!D16*100</f>
        <v>0</v>
      </c>
      <c r="G16" s="176">
        <f>'Open Int.'!R16</f>
        <v>35.10612</v>
      </c>
      <c r="H16" s="176">
        <f>'Open Int.'!Z16</f>
        <v>-0.006058500000001743</v>
      </c>
      <c r="I16" s="171">
        <f>'Open Int.'!O16</f>
        <v>0.9972222222222222</v>
      </c>
      <c r="J16" s="185">
        <f>IF(Volume!D16=0,0,Volume!F16/Volume!D16)</f>
        <v>0</v>
      </c>
      <c r="K16" s="187">
        <f>IF('Open Int.'!E16=0,0,'Open Int.'!H16/'Open Int.'!E16)</f>
        <v>0</v>
      </c>
    </row>
    <row r="17" spans="1:11" s="8" customFormat="1" ht="15">
      <c r="A17" s="201" t="s">
        <v>193</v>
      </c>
      <c r="B17" s="289">
        <f>Margins!B17</f>
        <v>100</v>
      </c>
      <c r="C17" s="289">
        <f>Volume!J17</f>
        <v>2297.4</v>
      </c>
      <c r="D17" s="182">
        <f>Volume!M17</f>
        <v>-0.3167440447780504</v>
      </c>
      <c r="E17" s="175">
        <f>Volume!C17*100</f>
        <v>42</v>
      </c>
      <c r="F17" s="349">
        <f>'Open Int.'!D17*100</f>
        <v>4</v>
      </c>
      <c r="G17" s="176">
        <f>'Open Int.'!R17</f>
        <v>205.6173</v>
      </c>
      <c r="H17" s="176">
        <f>'Open Int.'!Z17</f>
        <v>7.044348000000014</v>
      </c>
      <c r="I17" s="171">
        <f>'Open Int.'!O17</f>
        <v>0.9970949720670391</v>
      </c>
      <c r="J17" s="185">
        <f>IF(Volume!D17=0,0,Volume!F17/Volume!D17)</f>
        <v>0</v>
      </c>
      <c r="K17" s="187">
        <f>IF('Open Int.'!E17=0,0,'Open Int.'!H17/'Open Int.'!E17)</f>
        <v>0</v>
      </c>
    </row>
    <row r="18" spans="1:11" s="8" customFormat="1" ht="15">
      <c r="A18" s="201" t="s">
        <v>281</v>
      </c>
      <c r="B18" s="289">
        <f>Margins!B18</f>
        <v>950</v>
      </c>
      <c r="C18" s="289">
        <f>Volume!J18</f>
        <v>207.45</v>
      </c>
      <c r="D18" s="182">
        <f>Volume!M18</f>
        <v>1.5418502202643058</v>
      </c>
      <c r="E18" s="175">
        <f>Volume!C18*100</f>
        <v>37</v>
      </c>
      <c r="F18" s="349">
        <f>'Open Int.'!D18*100</f>
        <v>-11</v>
      </c>
      <c r="G18" s="176">
        <f>'Open Int.'!R18</f>
        <v>48.61901925</v>
      </c>
      <c r="H18" s="176">
        <f>'Open Int.'!Z18</f>
        <v>-4.036241249999996</v>
      </c>
      <c r="I18" s="171">
        <f>'Open Int.'!O18</f>
        <v>0.9886501824077827</v>
      </c>
      <c r="J18" s="185">
        <f>IF(Volume!D18=0,0,Volume!F18/Volume!D18)</f>
        <v>0.18604651162790697</v>
      </c>
      <c r="K18" s="187">
        <f>IF('Open Int.'!E18=0,0,'Open Int.'!H18/'Open Int.'!E18)</f>
        <v>0.19776119402985073</v>
      </c>
    </row>
    <row r="19" spans="1:11" s="8" customFormat="1" ht="15">
      <c r="A19" s="201" t="s">
        <v>282</v>
      </c>
      <c r="B19" s="289">
        <f>Margins!B19</f>
        <v>2400</v>
      </c>
      <c r="C19" s="289">
        <f>Volume!J19</f>
        <v>74.75</v>
      </c>
      <c r="D19" s="182">
        <f>Volume!M19</f>
        <v>1.424694708276794</v>
      </c>
      <c r="E19" s="175">
        <f>Volume!C19*100</f>
        <v>-50</v>
      </c>
      <c r="F19" s="349">
        <f>'Open Int.'!D19*100</f>
        <v>7.000000000000001</v>
      </c>
      <c r="G19" s="176">
        <f>'Open Int.'!R19</f>
        <v>62.14416</v>
      </c>
      <c r="H19" s="176">
        <f>'Open Int.'!Z19</f>
        <v>5.029607999999996</v>
      </c>
      <c r="I19" s="171">
        <f>'Open Int.'!O19</f>
        <v>0.9543879907621247</v>
      </c>
      <c r="J19" s="185">
        <f>IF(Volume!D19=0,0,Volume!F19/Volume!D19)</f>
        <v>0.22777777777777777</v>
      </c>
      <c r="K19" s="187">
        <f>IF('Open Int.'!E19=0,0,'Open Int.'!H19/'Open Int.'!E19)</f>
        <v>0.2725118483412322</v>
      </c>
    </row>
    <row r="20" spans="1:11" ht="15">
      <c r="A20" s="201" t="s">
        <v>76</v>
      </c>
      <c r="B20" s="289">
        <f>Margins!B20</f>
        <v>1400</v>
      </c>
      <c r="C20" s="289">
        <f>Volume!J20</f>
        <v>225.25</v>
      </c>
      <c r="D20" s="182">
        <f>Volume!M20</f>
        <v>5.355472404115991</v>
      </c>
      <c r="E20" s="175">
        <f>Volume!C20*100</f>
        <v>-5</v>
      </c>
      <c r="F20" s="349">
        <f>'Open Int.'!D20*100</f>
        <v>-2</v>
      </c>
      <c r="G20" s="176">
        <f>'Open Int.'!R20</f>
        <v>144.272625</v>
      </c>
      <c r="H20" s="176">
        <f>'Open Int.'!Z20</f>
        <v>5.238484999999997</v>
      </c>
      <c r="I20" s="171">
        <f>'Open Int.'!O20</f>
        <v>0.9989071038251366</v>
      </c>
      <c r="J20" s="185">
        <f>IF(Volume!D20=0,0,Volume!F20/Volume!D20)</f>
        <v>0.14285714285714285</v>
      </c>
      <c r="K20" s="187">
        <f>IF('Open Int.'!E20=0,0,'Open Int.'!H20/'Open Int.'!E20)</f>
        <v>0.2</v>
      </c>
    </row>
    <row r="21" spans="1:11" ht="15">
      <c r="A21" s="201" t="s">
        <v>77</v>
      </c>
      <c r="B21" s="289">
        <f>Margins!B21</f>
        <v>1900</v>
      </c>
      <c r="C21" s="289">
        <f>Volume!J21</f>
        <v>164.95</v>
      </c>
      <c r="D21" s="182">
        <f>Volume!M21</f>
        <v>2.0098948670377244</v>
      </c>
      <c r="E21" s="175">
        <f>Volume!C21*100</f>
        <v>-14.000000000000002</v>
      </c>
      <c r="F21" s="349">
        <f>'Open Int.'!D21*100</f>
        <v>11</v>
      </c>
      <c r="G21" s="176">
        <f>'Open Int.'!R21</f>
        <v>85.24616</v>
      </c>
      <c r="H21" s="176">
        <f>'Open Int.'!Z21</f>
        <v>10.036256000000009</v>
      </c>
      <c r="I21" s="171">
        <f>'Open Int.'!O21</f>
        <v>0.9966911764705882</v>
      </c>
      <c r="J21" s="185">
        <f>IF(Volume!D21=0,0,Volume!F21/Volume!D21)</f>
        <v>0.125</v>
      </c>
      <c r="K21" s="187">
        <f>IF('Open Int.'!E21=0,0,'Open Int.'!H21/'Open Int.'!E21)</f>
        <v>0.14912280701754385</v>
      </c>
    </row>
    <row r="22" spans="1:11" ht="15">
      <c r="A22" s="201" t="s">
        <v>283</v>
      </c>
      <c r="B22" s="289">
        <f>Margins!B22</f>
        <v>1050</v>
      </c>
      <c r="C22" s="289">
        <f>Volume!J22</f>
        <v>143</v>
      </c>
      <c r="D22" s="182">
        <f>Volume!M22</f>
        <v>4.265402843601891</v>
      </c>
      <c r="E22" s="175">
        <f>Volume!C22*100</f>
        <v>570</v>
      </c>
      <c r="F22" s="349">
        <f>'Open Int.'!D22*100</f>
        <v>7.000000000000001</v>
      </c>
      <c r="G22" s="176">
        <f>'Open Int.'!R22</f>
        <v>17.942925</v>
      </c>
      <c r="H22" s="176">
        <f>'Open Int.'!Z22</f>
        <v>1.9292909999999992</v>
      </c>
      <c r="I22" s="171">
        <f>'Open Int.'!O22</f>
        <v>0.9974895397489539</v>
      </c>
      <c r="J22" s="185">
        <f>IF(Volume!D22=0,0,Volume!F22/Volume!D22)</f>
        <v>0</v>
      </c>
      <c r="K22" s="187">
        <f>IF('Open Int.'!E22=0,0,'Open Int.'!H22/'Open Int.'!E22)</f>
        <v>0</v>
      </c>
    </row>
    <row r="23" spans="1:11" s="8" customFormat="1" ht="15">
      <c r="A23" s="201" t="s">
        <v>34</v>
      </c>
      <c r="B23" s="289">
        <f>Margins!B23</f>
        <v>275</v>
      </c>
      <c r="C23" s="289">
        <f>Volume!J23</f>
        <v>1719.1</v>
      </c>
      <c r="D23" s="182">
        <f>Volume!M23</f>
        <v>3.989353658167729</v>
      </c>
      <c r="E23" s="175">
        <f>Volume!C23*100</f>
        <v>-22</v>
      </c>
      <c r="F23" s="349">
        <f>'Open Int.'!D23*100</f>
        <v>-2</v>
      </c>
      <c r="G23" s="176">
        <f>'Open Int.'!R23</f>
        <v>60.08684275</v>
      </c>
      <c r="H23" s="176">
        <f>'Open Int.'!Z23</f>
        <v>1.0776535000000038</v>
      </c>
      <c r="I23" s="171">
        <f>'Open Int.'!O23</f>
        <v>0.998426435877262</v>
      </c>
      <c r="J23" s="185">
        <f>IF(Volume!D23=0,0,Volume!F23/Volume!D23)</f>
        <v>0</v>
      </c>
      <c r="K23" s="187">
        <f>IF('Open Int.'!E23=0,0,'Open Int.'!H23/'Open Int.'!E23)</f>
        <v>0</v>
      </c>
    </row>
    <row r="24" spans="1:11" s="8" customFormat="1" ht="15">
      <c r="A24" s="201" t="s">
        <v>284</v>
      </c>
      <c r="B24" s="289">
        <f>Margins!B24</f>
        <v>250</v>
      </c>
      <c r="C24" s="289">
        <f>Volume!J24</f>
        <v>1008.05</v>
      </c>
      <c r="D24" s="182">
        <f>Volume!M24</f>
        <v>0.443403746512548</v>
      </c>
      <c r="E24" s="175">
        <f>Volume!C24*100</f>
        <v>30</v>
      </c>
      <c r="F24" s="349">
        <f>'Open Int.'!D24*100</f>
        <v>33</v>
      </c>
      <c r="G24" s="176">
        <f>'Open Int.'!R24</f>
        <v>25.83128125</v>
      </c>
      <c r="H24" s="176">
        <f>'Open Int.'!Z24</f>
        <v>6.461801250000001</v>
      </c>
      <c r="I24" s="171">
        <f>'Open Int.'!O24</f>
        <v>0.9921951219512195</v>
      </c>
      <c r="J24" s="185">
        <f>IF(Volume!D24=0,0,Volume!F24/Volume!D24)</f>
        <v>0</v>
      </c>
      <c r="K24" s="187">
        <f>IF('Open Int.'!E24=0,0,'Open Int.'!H24/'Open Int.'!E24)</f>
        <v>0</v>
      </c>
    </row>
    <row r="25" spans="1:11" s="8" customFormat="1" ht="15">
      <c r="A25" s="201" t="s">
        <v>137</v>
      </c>
      <c r="B25" s="289">
        <f>Margins!B25</f>
        <v>1000</v>
      </c>
      <c r="C25" s="289">
        <f>Volume!J25</f>
        <v>308.65</v>
      </c>
      <c r="D25" s="182">
        <f>Volume!M25</f>
        <v>0.9980366492146447</v>
      </c>
      <c r="E25" s="175">
        <f>Volume!C25*100</f>
        <v>39</v>
      </c>
      <c r="F25" s="349">
        <f>'Open Int.'!D25*100</f>
        <v>3</v>
      </c>
      <c r="G25" s="176">
        <f>'Open Int.'!R25</f>
        <v>95.09506499999999</v>
      </c>
      <c r="H25" s="176">
        <f>'Open Int.'!Z25</f>
        <v>3.9651449999999784</v>
      </c>
      <c r="I25" s="171">
        <f>'Open Int.'!O25</f>
        <v>0.9996754300551769</v>
      </c>
      <c r="J25" s="185">
        <f>IF(Volume!D25=0,0,Volume!F25/Volume!D25)</f>
        <v>1</v>
      </c>
      <c r="K25" s="187">
        <f>IF('Open Int.'!E25=0,0,'Open Int.'!H25/'Open Int.'!E25)</f>
        <v>0.5</v>
      </c>
    </row>
    <row r="26" spans="1:11" s="8" customFormat="1" ht="15">
      <c r="A26" s="201" t="s">
        <v>232</v>
      </c>
      <c r="B26" s="289">
        <f>Margins!B26</f>
        <v>500</v>
      </c>
      <c r="C26" s="289">
        <f>Volume!J26</f>
        <v>761.05</v>
      </c>
      <c r="D26" s="182">
        <f>Volume!M26</f>
        <v>2.010589102607064</v>
      </c>
      <c r="E26" s="175">
        <f>Volume!C26*100</f>
        <v>-1</v>
      </c>
      <c r="F26" s="349">
        <f>'Open Int.'!D26*100</f>
        <v>0</v>
      </c>
      <c r="G26" s="176">
        <f>'Open Int.'!R26</f>
        <v>716.7188375</v>
      </c>
      <c r="H26" s="176">
        <f>'Open Int.'!Z26</f>
        <v>12.522242499999948</v>
      </c>
      <c r="I26" s="171">
        <f>'Open Int.'!O26</f>
        <v>0.9928855853464296</v>
      </c>
      <c r="J26" s="185">
        <f>IF(Volume!D26=0,0,Volume!F26/Volume!D26)</f>
        <v>0.05333333333333334</v>
      </c>
      <c r="K26" s="187">
        <f>IF('Open Int.'!E26=0,0,'Open Int.'!H26/'Open Int.'!E26)</f>
        <v>0.13076923076923078</v>
      </c>
    </row>
    <row r="27" spans="1:11" ht="15">
      <c r="A27" s="201" t="s">
        <v>1</v>
      </c>
      <c r="B27" s="289">
        <f>Margins!B27</f>
        <v>150</v>
      </c>
      <c r="C27" s="289">
        <f>Volume!J27</f>
        <v>2424.65</v>
      </c>
      <c r="D27" s="182">
        <f>Volume!M27</f>
        <v>2.6763217514662716</v>
      </c>
      <c r="E27" s="175">
        <f>Volume!C27*100</f>
        <v>4</v>
      </c>
      <c r="F27" s="349">
        <f>'Open Int.'!D27*100</f>
        <v>4</v>
      </c>
      <c r="G27" s="176">
        <f>'Open Int.'!R27</f>
        <v>316.52593425</v>
      </c>
      <c r="H27" s="176">
        <f>'Open Int.'!Z27</f>
        <v>18.735281999999984</v>
      </c>
      <c r="I27" s="171">
        <f>'Open Int.'!O27</f>
        <v>0.9703550499827646</v>
      </c>
      <c r="J27" s="185">
        <f>IF(Volume!D27=0,0,Volume!F27/Volume!D27)</f>
        <v>0.11764705882352941</v>
      </c>
      <c r="K27" s="187">
        <f>IF('Open Int.'!E27=0,0,'Open Int.'!H27/'Open Int.'!E27)</f>
        <v>0.19318181818181818</v>
      </c>
    </row>
    <row r="28" spans="1:11" ht="15">
      <c r="A28" s="201" t="s">
        <v>158</v>
      </c>
      <c r="B28" s="289">
        <f>Margins!B28</f>
        <v>1900</v>
      </c>
      <c r="C28" s="289">
        <f>Volume!J28</f>
        <v>108.05</v>
      </c>
      <c r="D28" s="182">
        <f>Volume!M28</f>
        <v>0.8870214752567721</v>
      </c>
      <c r="E28" s="175">
        <f>Volume!C28*100</f>
        <v>104</v>
      </c>
      <c r="F28" s="349">
        <f>'Open Int.'!D28*100</f>
        <v>19</v>
      </c>
      <c r="G28" s="176">
        <f>'Open Int.'!R28</f>
        <v>22.0692125</v>
      </c>
      <c r="H28" s="176">
        <f>'Open Int.'!Z28</f>
        <v>3.8161594999999977</v>
      </c>
      <c r="I28" s="171">
        <f>'Open Int.'!O28</f>
        <v>1</v>
      </c>
      <c r="J28" s="185">
        <f>IF(Volume!D28=0,0,Volume!F28/Volume!D28)</f>
        <v>0</v>
      </c>
      <c r="K28" s="187">
        <f>IF('Open Int.'!E28=0,0,'Open Int.'!H28/'Open Int.'!E28)</f>
        <v>0</v>
      </c>
    </row>
    <row r="29" spans="1:11" ht="15">
      <c r="A29" s="201" t="s">
        <v>285</v>
      </c>
      <c r="B29" s="289">
        <f>Margins!B29</f>
        <v>300</v>
      </c>
      <c r="C29" s="289">
        <f>Volume!J29</f>
        <v>520.7</v>
      </c>
      <c r="D29" s="182">
        <f>Volume!M29</f>
        <v>3.9736421725239683</v>
      </c>
      <c r="E29" s="175">
        <f>Volume!C29*100</f>
        <v>34</v>
      </c>
      <c r="F29" s="349">
        <f>'Open Int.'!D29*100</f>
        <v>15</v>
      </c>
      <c r="G29" s="176">
        <f>'Open Int.'!R29</f>
        <v>23.072217000000002</v>
      </c>
      <c r="H29" s="176">
        <f>'Open Int.'!Z29</f>
        <v>3.811449000000003</v>
      </c>
      <c r="I29" s="171">
        <f>'Open Int.'!O29</f>
        <v>0.995937711577522</v>
      </c>
      <c r="J29" s="185">
        <f>IF(Volume!D29=0,0,Volume!F29/Volume!D29)</f>
        <v>0</v>
      </c>
      <c r="K29" s="187">
        <f>IF('Open Int.'!E29=0,0,'Open Int.'!H29/'Open Int.'!E29)</f>
        <v>0</v>
      </c>
    </row>
    <row r="30" spans="1:11" ht="15">
      <c r="A30" s="201" t="s">
        <v>159</v>
      </c>
      <c r="B30" s="289">
        <f>Margins!B30</f>
        <v>4500</v>
      </c>
      <c r="C30" s="289">
        <f>Volume!J30</f>
        <v>40.9</v>
      </c>
      <c r="D30" s="182">
        <f>Volume!M30</f>
        <v>0.9876543209876508</v>
      </c>
      <c r="E30" s="175">
        <f>Volume!C30*100</f>
        <v>41</v>
      </c>
      <c r="F30" s="349">
        <f>'Open Int.'!D30*100</f>
        <v>2</v>
      </c>
      <c r="G30" s="176">
        <f>'Open Int.'!R30</f>
        <v>8.57673</v>
      </c>
      <c r="H30" s="176">
        <f>'Open Int.'!Z30</f>
        <v>0.30257999999999896</v>
      </c>
      <c r="I30" s="171">
        <f>'Open Int.'!O30</f>
        <v>0.9785407725321889</v>
      </c>
      <c r="J30" s="185">
        <f>IF(Volume!D30=0,0,Volume!F30/Volume!D30)</f>
        <v>0</v>
      </c>
      <c r="K30" s="187">
        <f>IF('Open Int.'!E30=0,0,'Open Int.'!H30/'Open Int.'!E30)</f>
        <v>0.375</v>
      </c>
    </row>
    <row r="31" spans="1:11" ht="15">
      <c r="A31" s="201" t="s">
        <v>2</v>
      </c>
      <c r="B31" s="289">
        <f>Margins!B31</f>
        <v>1100</v>
      </c>
      <c r="C31" s="289">
        <f>Volume!J31</f>
        <v>312.55</v>
      </c>
      <c r="D31" s="182">
        <f>Volume!M31</f>
        <v>3.0497856907352454</v>
      </c>
      <c r="E31" s="175">
        <f>Volume!C31*100</f>
        <v>44</v>
      </c>
      <c r="F31" s="349">
        <f>'Open Int.'!D31*100</f>
        <v>-1</v>
      </c>
      <c r="G31" s="176">
        <f>'Open Int.'!R31</f>
        <v>55.833932</v>
      </c>
      <c r="H31" s="176">
        <f>'Open Int.'!Z31</f>
        <v>1.0185229999999947</v>
      </c>
      <c r="I31" s="171">
        <f>'Open Int.'!O31</f>
        <v>0.9950738916256158</v>
      </c>
      <c r="J31" s="185">
        <f>IF(Volume!D31=0,0,Volume!F31/Volume!D31)</f>
        <v>0</v>
      </c>
      <c r="K31" s="187">
        <f>IF('Open Int.'!E31=0,0,'Open Int.'!H31/'Open Int.'!E31)</f>
        <v>0</v>
      </c>
    </row>
    <row r="32" spans="1:11" ht="15">
      <c r="A32" s="201" t="s">
        <v>391</v>
      </c>
      <c r="B32" s="289">
        <f>Margins!B32</f>
        <v>1250</v>
      </c>
      <c r="C32" s="289">
        <f>Volume!J32</f>
        <v>128</v>
      </c>
      <c r="D32" s="182">
        <f>Volume!M32</f>
        <v>0.9861932938856016</v>
      </c>
      <c r="E32" s="175">
        <f>Volume!C32*100</f>
        <v>73</v>
      </c>
      <c r="F32" s="349">
        <f>'Open Int.'!D32*100</f>
        <v>0</v>
      </c>
      <c r="G32" s="176">
        <f>'Open Int.'!R32</f>
        <v>37.792</v>
      </c>
      <c r="H32" s="176">
        <f>'Open Int.'!Z32</f>
        <v>0.40075000000000216</v>
      </c>
      <c r="I32" s="171">
        <f>'Open Int.'!O32</f>
        <v>0.9995766299745978</v>
      </c>
      <c r="J32" s="185">
        <f>IF(Volume!D32=0,0,Volume!F32/Volume!D32)</f>
        <v>0</v>
      </c>
      <c r="K32" s="187">
        <f>IF('Open Int.'!E32=0,0,'Open Int.'!H32/'Open Int.'!E32)</f>
        <v>0.09195402298850575</v>
      </c>
    </row>
    <row r="33" spans="1:11" ht="15">
      <c r="A33" s="201" t="s">
        <v>78</v>
      </c>
      <c r="B33" s="289">
        <f>Margins!B33</f>
        <v>1600</v>
      </c>
      <c r="C33" s="289">
        <f>Volume!J33</f>
        <v>193.55</v>
      </c>
      <c r="D33" s="182">
        <f>Volume!M33</f>
        <v>3.226666666666673</v>
      </c>
      <c r="E33" s="175">
        <f>Volume!C33*100</f>
        <v>0</v>
      </c>
      <c r="F33" s="349">
        <f>'Open Int.'!D33*100</f>
        <v>3</v>
      </c>
      <c r="G33" s="176">
        <f>'Open Int.'!R33</f>
        <v>53.946256</v>
      </c>
      <c r="H33" s="176">
        <f>'Open Int.'!Z33</f>
        <v>3.366256</v>
      </c>
      <c r="I33" s="171">
        <f>'Open Int.'!O33</f>
        <v>0.9971297359357061</v>
      </c>
      <c r="J33" s="185">
        <f>IF(Volume!D33=0,0,Volume!F33/Volume!D33)</f>
        <v>0.16666666666666666</v>
      </c>
      <c r="K33" s="187">
        <f>IF('Open Int.'!E33=0,0,'Open Int.'!H33/'Open Int.'!E33)</f>
        <v>0.1111111111111111</v>
      </c>
    </row>
    <row r="34" spans="1:11" ht="15">
      <c r="A34" s="201" t="s">
        <v>138</v>
      </c>
      <c r="B34" s="289">
        <f>Margins!B34</f>
        <v>425</v>
      </c>
      <c r="C34" s="289">
        <f>Volume!J34</f>
        <v>528.1</v>
      </c>
      <c r="D34" s="182">
        <f>Volume!M34</f>
        <v>3.3868441660140975</v>
      </c>
      <c r="E34" s="175">
        <f>Volume!C34*100</f>
        <v>15</v>
      </c>
      <c r="F34" s="349">
        <f>'Open Int.'!D34*100</f>
        <v>2</v>
      </c>
      <c r="G34" s="176">
        <f>'Open Int.'!R34</f>
        <v>285.7153025</v>
      </c>
      <c r="H34" s="176">
        <f>'Open Int.'!Z34</f>
        <v>15.329707499999984</v>
      </c>
      <c r="I34" s="171">
        <f>'Open Int.'!O34</f>
        <v>0.9954438334642577</v>
      </c>
      <c r="J34" s="185">
        <f>IF(Volume!D34=0,0,Volume!F34/Volume!D34)</f>
        <v>0.20588235294117646</v>
      </c>
      <c r="K34" s="187">
        <f>IF('Open Int.'!E34=0,0,'Open Int.'!H34/'Open Int.'!E34)</f>
        <v>0.19047619047619047</v>
      </c>
    </row>
    <row r="35" spans="1:11" ht="15">
      <c r="A35" s="201" t="s">
        <v>160</v>
      </c>
      <c r="B35" s="289">
        <f>Margins!B35</f>
        <v>550</v>
      </c>
      <c r="C35" s="289">
        <f>Volume!J35</f>
        <v>395</v>
      </c>
      <c r="D35" s="182">
        <f>Volume!M35</f>
        <v>5.095117733138213</v>
      </c>
      <c r="E35" s="175">
        <f>Volume!C35*100</f>
        <v>261</v>
      </c>
      <c r="F35" s="349">
        <f>'Open Int.'!D35*100</f>
        <v>15</v>
      </c>
      <c r="G35" s="176">
        <f>'Open Int.'!R35</f>
        <v>116.250475</v>
      </c>
      <c r="H35" s="176">
        <f>'Open Int.'!Z35</f>
        <v>20.47825725</v>
      </c>
      <c r="I35" s="171">
        <f>'Open Int.'!O35</f>
        <v>0.9986918333021865</v>
      </c>
      <c r="J35" s="185">
        <f>IF(Volume!D35=0,0,Volume!F35/Volume!D35)</f>
        <v>0</v>
      </c>
      <c r="K35" s="187">
        <f>IF('Open Int.'!E35=0,0,'Open Int.'!H35/'Open Int.'!E35)</f>
        <v>0</v>
      </c>
    </row>
    <row r="36" spans="1:11" ht="15">
      <c r="A36" s="201" t="s">
        <v>161</v>
      </c>
      <c r="B36" s="289">
        <f>Margins!B36</f>
        <v>6900</v>
      </c>
      <c r="C36" s="289">
        <f>Volume!J36</f>
        <v>31.9</v>
      </c>
      <c r="D36" s="182">
        <f>Volume!M36</f>
        <v>1.2698412698412653</v>
      </c>
      <c r="E36" s="175">
        <f>Volume!C36*100</f>
        <v>61</v>
      </c>
      <c r="F36" s="349">
        <f>'Open Int.'!D36*100</f>
        <v>1</v>
      </c>
      <c r="G36" s="176">
        <f>'Open Int.'!R36</f>
        <v>11.181588</v>
      </c>
      <c r="H36" s="176">
        <f>'Open Int.'!Z36</f>
        <v>0.22714799999999968</v>
      </c>
      <c r="I36" s="171">
        <f>'Open Int.'!O36</f>
        <v>0.9980314960629921</v>
      </c>
      <c r="J36" s="185">
        <f>IF(Volume!D36=0,0,Volume!F36/Volume!D36)</f>
        <v>0</v>
      </c>
      <c r="K36" s="187">
        <f>IF('Open Int.'!E36=0,0,'Open Int.'!H36/'Open Int.'!E36)</f>
        <v>0</v>
      </c>
    </row>
    <row r="37" spans="1:11" ht="15">
      <c r="A37" s="201" t="s">
        <v>393</v>
      </c>
      <c r="B37" s="289">
        <f>Margins!B37</f>
        <v>900</v>
      </c>
      <c r="C37" s="289">
        <f>Volume!J37</f>
        <v>189.6</v>
      </c>
      <c r="D37" s="182">
        <f>Volume!M37</f>
        <v>1.6349504154382113</v>
      </c>
      <c r="E37" s="175">
        <f>Volume!C37*100</f>
        <v>-11</v>
      </c>
      <c r="F37" s="349">
        <f>'Open Int.'!D37*100</f>
        <v>25</v>
      </c>
      <c r="G37" s="176">
        <f>'Open Int.'!R37</f>
        <v>0.51192</v>
      </c>
      <c r="H37" s="176">
        <f>'Open Int.'!Z37</f>
        <v>0.10897200000000001</v>
      </c>
      <c r="I37" s="171">
        <f>'Open Int.'!O37</f>
        <v>0.9333333333333333</v>
      </c>
      <c r="J37" s="185">
        <f>IF(Volume!D37=0,0,Volume!F37/Volume!D37)</f>
        <v>0</v>
      </c>
      <c r="K37" s="187">
        <f>IF('Open Int.'!E37=0,0,'Open Int.'!H37/'Open Int.'!E37)</f>
        <v>0</v>
      </c>
    </row>
    <row r="38" spans="1:11" ht="15">
      <c r="A38" s="201" t="s">
        <v>3</v>
      </c>
      <c r="B38" s="289">
        <f>Margins!B38</f>
        <v>1250</v>
      </c>
      <c r="C38" s="289">
        <f>Volume!J38</f>
        <v>235.3</v>
      </c>
      <c r="D38" s="182">
        <f>Volume!M38</f>
        <v>1.1825413889486132</v>
      </c>
      <c r="E38" s="175">
        <f>Volume!C38*100</f>
        <v>-50</v>
      </c>
      <c r="F38" s="349">
        <f>'Open Int.'!D38*100</f>
        <v>-1</v>
      </c>
      <c r="G38" s="176">
        <f>'Open Int.'!R38</f>
        <v>70.060575</v>
      </c>
      <c r="H38" s="176">
        <f>'Open Int.'!Z38</f>
        <v>0.06302499999999611</v>
      </c>
      <c r="I38" s="171">
        <f>'Open Int.'!O38</f>
        <v>0.9958018471872376</v>
      </c>
      <c r="J38" s="185">
        <f>IF(Volume!D38=0,0,Volume!F38/Volume!D38)</f>
        <v>0</v>
      </c>
      <c r="K38" s="187">
        <f>IF('Open Int.'!E38=0,0,'Open Int.'!H38/'Open Int.'!E38)</f>
        <v>0.14285714285714285</v>
      </c>
    </row>
    <row r="39" spans="1:11" ht="15">
      <c r="A39" s="201" t="s">
        <v>218</v>
      </c>
      <c r="B39" s="289">
        <f>Margins!B39</f>
        <v>525</v>
      </c>
      <c r="C39" s="289">
        <f>Volume!J39</f>
        <v>339.75</v>
      </c>
      <c r="D39" s="182">
        <f>Volume!M39</f>
        <v>0.26560424966798796</v>
      </c>
      <c r="E39" s="175">
        <f>Volume!C39*100</f>
        <v>191</v>
      </c>
      <c r="F39" s="349">
        <f>'Open Int.'!D39*100</f>
        <v>9</v>
      </c>
      <c r="G39" s="176">
        <f>'Open Int.'!R39</f>
        <v>12.45013875</v>
      </c>
      <c r="H39" s="176">
        <f>'Open Int.'!Z39</f>
        <v>1.0647787499999986</v>
      </c>
      <c r="I39" s="171">
        <f>'Open Int.'!O39</f>
        <v>0.995702005730659</v>
      </c>
      <c r="J39" s="185">
        <f>IF(Volume!D39=0,0,Volume!F39/Volume!D39)</f>
        <v>0</v>
      </c>
      <c r="K39" s="187">
        <f>IF('Open Int.'!E39=0,0,'Open Int.'!H39/'Open Int.'!E39)</f>
        <v>0</v>
      </c>
    </row>
    <row r="40" spans="1:11" ht="15">
      <c r="A40" s="201" t="s">
        <v>162</v>
      </c>
      <c r="B40" s="289">
        <f>Margins!B40</f>
        <v>1200</v>
      </c>
      <c r="C40" s="289">
        <f>Volume!J40</f>
        <v>273.1</v>
      </c>
      <c r="D40" s="182">
        <f>Volume!M40</f>
        <v>1.2982195845697329</v>
      </c>
      <c r="E40" s="175">
        <f>Volume!C40*100</f>
        <v>-9</v>
      </c>
      <c r="F40" s="349">
        <f>'Open Int.'!D40*100</f>
        <v>-3</v>
      </c>
      <c r="G40" s="176">
        <f>'Open Int.'!R40</f>
        <v>12.387816</v>
      </c>
      <c r="H40" s="176">
        <f>'Open Int.'!Z40</f>
        <v>-0.2294640000000001</v>
      </c>
      <c r="I40" s="171">
        <f>'Open Int.'!O40</f>
        <v>0.9867724867724867</v>
      </c>
      <c r="J40" s="185">
        <f>IF(Volume!D40=0,0,Volume!F40/Volume!D40)</f>
        <v>0</v>
      </c>
      <c r="K40" s="187">
        <f>IF('Open Int.'!E40=0,0,'Open Int.'!H40/'Open Int.'!E40)</f>
        <v>0</v>
      </c>
    </row>
    <row r="41" spans="1:11" ht="15">
      <c r="A41" s="201" t="s">
        <v>286</v>
      </c>
      <c r="B41" s="289">
        <f>Margins!B41</f>
        <v>1000</v>
      </c>
      <c r="C41" s="289">
        <f>Volume!J41</f>
        <v>202.45</v>
      </c>
      <c r="D41" s="182">
        <f>Volume!M41</f>
        <v>2.1958606764260447</v>
      </c>
      <c r="E41" s="175">
        <f>Volume!C41*100</f>
        <v>33</v>
      </c>
      <c r="F41" s="349">
        <f>'Open Int.'!D41*100</f>
        <v>40</v>
      </c>
      <c r="G41" s="176">
        <f>'Open Int.'!R41</f>
        <v>9.19123</v>
      </c>
      <c r="H41" s="176">
        <f>'Open Int.'!Z41</f>
        <v>2.7727899999999988</v>
      </c>
      <c r="I41" s="171">
        <f>'Open Int.'!O41</f>
        <v>0.9933920704845814</v>
      </c>
      <c r="J41" s="185">
        <f>IF(Volume!D41=0,0,Volume!F41/Volume!D41)</f>
        <v>0</v>
      </c>
      <c r="K41" s="187">
        <f>IF('Open Int.'!E41=0,0,'Open Int.'!H41/'Open Int.'!E41)</f>
        <v>0</v>
      </c>
    </row>
    <row r="42" spans="1:11" ht="15">
      <c r="A42" s="201" t="s">
        <v>183</v>
      </c>
      <c r="B42" s="289">
        <f>Margins!B42</f>
        <v>950</v>
      </c>
      <c r="C42" s="289">
        <f>Volume!J42</f>
        <v>273.25</v>
      </c>
      <c r="D42" s="182">
        <f>Volume!M42</f>
        <v>0.7558997050147535</v>
      </c>
      <c r="E42" s="175">
        <f>Volume!C42*100</f>
        <v>-16</v>
      </c>
      <c r="F42" s="349">
        <f>'Open Int.'!D42*100</f>
        <v>10</v>
      </c>
      <c r="G42" s="176">
        <f>'Open Int.'!R42</f>
        <v>23.75225625</v>
      </c>
      <c r="H42" s="176">
        <f>'Open Int.'!Z42</f>
        <v>2.368136249999999</v>
      </c>
      <c r="I42" s="171">
        <f>'Open Int.'!O42</f>
        <v>0.9978142076502732</v>
      </c>
      <c r="J42" s="185">
        <f>IF(Volume!D42=0,0,Volume!F42/Volume!D42)</f>
        <v>0</v>
      </c>
      <c r="K42" s="187">
        <f>IF('Open Int.'!E42=0,0,'Open Int.'!H42/'Open Int.'!E42)</f>
        <v>0</v>
      </c>
    </row>
    <row r="43" spans="1:11" ht="15">
      <c r="A43" s="201" t="s">
        <v>219</v>
      </c>
      <c r="B43" s="289">
        <f>Margins!B43</f>
        <v>2700</v>
      </c>
      <c r="C43" s="289">
        <f>Volume!J43</f>
        <v>92.5</v>
      </c>
      <c r="D43" s="182">
        <f>Volume!M43</f>
        <v>-1.7003188097768271</v>
      </c>
      <c r="E43" s="175">
        <f>Volume!C43*100</f>
        <v>-33</v>
      </c>
      <c r="F43" s="349">
        <f>'Open Int.'!D43*100</f>
        <v>1</v>
      </c>
      <c r="G43" s="176">
        <f>'Open Int.'!R43</f>
        <v>60.464475</v>
      </c>
      <c r="H43" s="176">
        <f>'Open Int.'!Z43</f>
        <v>-0.10581299999999771</v>
      </c>
      <c r="I43" s="171">
        <f>'Open Int.'!O43</f>
        <v>0.9743907476249484</v>
      </c>
      <c r="J43" s="185">
        <f>IF(Volume!D43=0,0,Volume!F43/Volume!D43)</f>
        <v>0</v>
      </c>
      <c r="K43" s="187">
        <f>IF('Open Int.'!E43=0,0,'Open Int.'!H43/'Open Int.'!E43)</f>
        <v>0</v>
      </c>
    </row>
    <row r="44" spans="1:11" ht="15">
      <c r="A44" s="201" t="s">
        <v>163</v>
      </c>
      <c r="B44" s="289">
        <f>Margins!B44</f>
        <v>250</v>
      </c>
      <c r="C44" s="289">
        <f>Volume!J44</f>
        <v>3354.2</v>
      </c>
      <c r="D44" s="182">
        <f>Volume!M44</f>
        <v>5.847454952822737</v>
      </c>
      <c r="E44" s="175">
        <f>Volume!C44*100</f>
        <v>55.00000000000001</v>
      </c>
      <c r="F44" s="349">
        <f>'Open Int.'!D44*100</f>
        <v>21</v>
      </c>
      <c r="G44" s="176">
        <f>'Open Int.'!R44</f>
        <v>189.428445</v>
      </c>
      <c r="H44" s="176">
        <f>'Open Int.'!Z44</f>
        <v>42.39148500000002</v>
      </c>
      <c r="I44" s="171">
        <f>'Open Int.'!O44</f>
        <v>0.9725542275343072</v>
      </c>
      <c r="J44" s="185">
        <f>IF(Volume!D44=0,0,Volume!F44/Volume!D44)</f>
        <v>0.043478260869565216</v>
      </c>
      <c r="K44" s="187">
        <f>IF('Open Int.'!E44=0,0,'Open Int.'!H44/'Open Int.'!E44)</f>
        <v>0.13513513513513514</v>
      </c>
    </row>
    <row r="45" spans="1:11" ht="15">
      <c r="A45" s="201" t="s">
        <v>194</v>
      </c>
      <c r="B45" s="289">
        <f>Margins!B45</f>
        <v>400</v>
      </c>
      <c r="C45" s="289">
        <f>Volume!J45</f>
        <v>729.05</v>
      </c>
      <c r="D45" s="182">
        <f>Volume!M45</f>
        <v>-0.10276788161140038</v>
      </c>
      <c r="E45" s="175">
        <f>Volume!C45*100</f>
        <v>-17</v>
      </c>
      <c r="F45" s="349">
        <f>'Open Int.'!D45*100</f>
        <v>5</v>
      </c>
      <c r="G45" s="176">
        <f>'Open Int.'!R45</f>
        <v>128.89604</v>
      </c>
      <c r="H45" s="176">
        <f>'Open Int.'!Z45</f>
        <v>6.464792000000003</v>
      </c>
      <c r="I45" s="171">
        <f>'Open Int.'!O45</f>
        <v>0.9947963800904978</v>
      </c>
      <c r="J45" s="185">
        <f>IF(Volume!D45=0,0,Volume!F45/Volume!D45)</f>
        <v>0.14285714285714285</v>
      </c>
      <c r="K45" s="187">
        <f>IF('Open Int.'!E45=0,0,'Open Int.'!H45/'Open Int.'!E45)</f>
        <v>0.12658227848101267</v>
      </c>
    </row>
    <row r="46" spans="1:11" ht="15">
      <c r="A46" s="201" t="s">
        <v>220</v>
      </c>
      <c r="B46" s="289">
        <f>Margins!B46</f>
        <v>2400</v>
      </c>
      <c r="C46" s="289">
        <f>Volume!J46</f>
        <v>117.1</v>
      </c>
      <c r="D46" s="182">
        <f>Volume!M46</f>
        <v>4.04264771212794</v>
      </c>
      <c r="E46" s="175">
        <f>Volume!C46*100</f>
        <v>-9</v>
      </c>
      <c r="F46" s="349">
        <f>'Open Int.'!D46*100</f>
        <v>3</v>
      </c>
      <c r="G46" s="176">
        <f>'Open Int.'!R46</f>
        <v>43.533096</v>
      </c>
      <c r="H46" s="176">
        <f>'Open Int.'!Z46</f>
        <v>2.907048000000003</v>
      </c>
      <c r="I46" s="171">
        <f>'Open Int.'!O46</f>
        <v>0.9980632666236281</v>
      </c>
      <c r="J46" s="185">
        <f>IF(Volume!D46=0,0,Volume!F46/Volume!D46)</f>
        <v>0</v>
      </c>
      <c r="K46" s="187">
        <f>IF('Open Int.'!E46=0,0,'Open Int.'!H46/'Open Int.'!E46)</f>
        <v>0.05263157894736842</v>
      </c>
    </row>
    <row r="47" spans="1:11" ht="15">
      <c r="A47" s="201" t="s">
        <v>164</v>
      </c>
      <c r="B47" s="289">
        <f>Margins!B47</f>
        <v>5650</v>
      </c>
      <c r="C47" s="289">
        <f>Volume!J47</f>
        <v>52</v>
      </c>
      <c r="D47" s="182">
        <f>Volume!M47</f>
        <v>0.6776379477250754</v>
      </c>
      <c r="E47" s="175">
        <f>Volume!C47*100</f>
        <v>-23</v>
      </c>
      <c r="F47" s="349">
        <f>'Open Int.'!D47*100</f>
        <v>1</v>
      </c>
      <c r="G47" s="176">
        <f>'Open Int.'!R47</f>
        <v>117.43186</v>
      </c>
      <c r="H47" s="176">
        <f>'Open Int.'!Z47</f>
        <v>2.337066000000007</v>
      </c>
      <c r="I47" s="171">
        <f>'Open Int.'!O47</f>
        <v>0.9994996247185389</v>
      </c>
      <c r="J47" s="185">
        <f>IF(Volume!D47=0,0,Volume!F47/Volume!D47)</f>
        <v>0</v>
      </c>
      <c r="K47" s="187">
        <f>IF('Open Int.'!E47=0,0,'Open Int.'!H47/'Open Int.'!E47)</f>
        <v>0.07692307692307693</v>
      </c>
    </row>
    <row r="48" spans="1:11" ht="15">
      <c r="A48" s="201" t="s">
        <v>165</v>
      </c>
      <c r="B48" s="289">
        <f>Margins!B48</f>
        <v>1300</v>
      </c>
      <c r="C48" s="289">
        <f>Volume!J48</f>
        <v>224.9</v>
      </c>
      <c r="D48" s="182">
        <f>Volume!M48</f>
        <v>3.4974689369535175</v>
      </c>
      <c r="E48" s="175">
        <f>Volume!C48*100</f>
        <v>3</v>
      </c>
      <c r="F48" s="349">
        <f>'Open Int.'!D48*100</f>
        <v>20</v>
      </c>
      <c r="G48" s="176">
        <f>'Open Int.'!R48</f>
        <v>6.607562</v>
      </c>
      <c r="H48" s="176">
        <f>'Open Int.'!Z48</f>
        <v>1.2685009999999997</v>
      </c>
      <c r="I48" s="171">
        <f>'Open Int.'!O48</f>
        <v>0.995575221238938</v>
      </c>
      <c r="J48" s="185">
        <f>IF(Volume!D48=0,0,Volume!F48/Volume!D48)</f>
        <v>0</v>
      </c>
      <c r="K48" s="187">
        <f>IF('Open Int.'!E48=0,0,'Open Int.'!H48/'Open Int.'!E48)</f>
        <v>0</v>
      </c>
    </row>
    <row r="49" spans="1:11" ht="15">
      <c r="A49" s="201" t="s">
        <v>89</v>
      </c>
      <c r="B49" s="289">
        <f>Margins!B49</f>
        <v>1500</v>
      </c>
      <c r="C49" s="289">
        <f>Volume!J49</f>
        <v>291.75</v>
      </c>
      <c r="D49" s="182">
        <f>Volume!M49</f>
        <v>-0.1710863986313088</v>
      </c>
      <c r="E49" s="175">
        <f>Volume!C49*100</f>
        <v>-68</v>
      </c>
      <c r="F49" s="349">
        <f>'Open Int.'!D49*100</f>
        <v>-1</v>
      </c>
      <c r="G49" s="176">
        <f>'Open Int.'!R49</f>
        <v>218.28735</v>
      </c>
      <c r="H49" s="176">
        <f>'Open Int.'!Z49</f>
        <v>-1.6892249999999933</v>
      </c>
      <c r="I49" s="171">
        <f>'Open Int.'!O49</f>
        <v>0.9909783480352847</v>
      </c>
      <c r="J49" s="185">
        <f>IF(Volume!D49=0,0,Volume!F49/Volume!D49)</f>
        <v>0</v>
      </c>
      <c r="K49" s="187">
        <f>IF('Open Int.'!E49=0,0,'Open Int.'!H49/'Open Int.'!E49)</f>
        <v>0.11666666666666667</v>
      </c>
    </row>
    <row r="50" spans="1:11" ht="15">
      <c r="A50" s="201" t="s">
        <v>287</v>
      </c>
      <c r="B50" s="289">
        <f>Margins!B50</f>
        <v>1000</v>
      </c>
      <c r="C50" s="289">
        <f>Volume!J50</f>
        <v>163</v>
      </c>
      <c r="D50" s="182">
        <f>Volume!M50</f>
        <v>2.226403261210418</v>
      </c>
      <c r="E50" s="175">
        <f>Volume!C50*100</f>
        <v>-61</v>
      </c>
      <c r="F50" s="349">
        <f>'Open Int.'!D50*100</f>
        <v>-2</v>
      </c>
      <c r="G50" s="176">
        <f>'Open Int.'!R50</f>
        <v>18.7287</v>
      </c>
      <c r="H50" s="176">
        <f>'Open Int.'!Z50</f>
        <v>-0.022619999999999862</v>
      </c>
      <c r="I50" s="171">
        <f>'Open Int.'!O50</f>
        <v>0.9930374238468234</v>
      </c>
      <c r="J50" s="185">
        <f>IF(Volume!D50=0,0,Volume!F50/Volume!D50)</f>
        <v>0</v>
      </c>
      <c r="K50" s="187">
        <f>IF('Open Int.'!E50=0,0,'Open Int.'!H50/'Open Int.'!E50)</f>
        <v>0</v>
      </c>
    </row>
    <row r="51" spans="1:11" ht="15">
      <c r="A51" s="201" t="s">
        <v>271</v>
      </c>
      <c r="B51" s="289">
        <f>Margins!B51</f>
        <v>600</v>
      </c>
      <c r="C51" s="289">
        <f>Volume!J51</f>
        <v>210.8</v>
      </c>
      <c r="D51" s="182">
        <f>Volume!M51</f>
        <v>1.030433740714117</v>
      </c>
      <c r="E51" s="175">
        <f>Volume!C51*100</f>
        <v>-78</v>
      </c>
      <c r="F51" s="349">
        <f>'Open Int.'!D51*100</f>
        <v>-2</v>
      </c>
      <c r="G51" s="176">
        <f>'Open Int.'!R51</f>
        <v>14.836104</v>
      </c>
      <c r="H51" s="176">
        <f>'Open Int.'!Z51</f>
        <v>-0.1491389999999999</v>
      </c>
      <c r="I51" s="171">
        <f>'Open Int.'!O51</f>
        <v>0.9948849104859335</v>
      </c>
      <c r="J51" s="185">
        <f>IF(Volume!D51=0,0,Volume!F51/Volume!D51)</f>
        <v>0</v>
      </c>
      <c r="K51" s="187">
        <f>IF('Open Int.'!E51=0,0,'Open Int.'!H51/'Open Int.'!E51)</f>
        <v>0</v>
      </c>
    </row>
    <row r="52" spans="1:11" ht="15">
      <c r="A52" s="201" t="s">
        <v>221</v>
      </c>
      <c r="B52" s="289">
        <f>Margins!B52</f>
        <v>300</v>
      </c>
      <c r="C52" s="289">
        <f>Volume!J52</f>
        <v>1111.05</v>
      </c>
      <c r="D52" s="182">
        <f>Volume!M52</f>
        <v>0.06754931099702784</v>
      </c>
      <c r="E52" s="175">
        <f>Volume!C52*100</f>
        <v>18</v>
      </c>
      <c r="F52" s="349">
        <f>'Open Int.'!D52*100</f>
        <v>0</v>
      </c>
      <c r="G52" s="176">
        <f>'Open Int.'!R52</f>
        <v>49.463946</v>
      </c>
      <c r="H52" s="176">
        <f>'Open Int.'!Z52</f>
        <v>-0.19977300000000042</v>
      </c>
      <c r="I52" s="171">
        <f>'Open Int.'!O52</f>
        <v>0.9979784366576819</v>
      </c>
      <c r="J52" s="185">
        <f>IF(Volume!D52=0,0,Volume!F52/Volume!D52)</f>
        <v>0</v>
      </c>
      <c r="K52" s="187">
        <f>IF('Open Int.'!E52=0,0,'Open Int.'!H52/'Open Int.'!E52)</f>
        <v>0</v>
      </c>
    </row>
    <row r="53" spans="1:11" ht="15">
      <c r="A53" s="201" t="s">
        <v>233</v>
      </c>
      <c r="B53" s="289">
        <f>Margins!B53</f>
        <v>1000</v>
      </c>
      <c r="C53" s="289">
        <f>Volume!J53</f>
        <v>362.4</v>
      </c>
      <c r="D53" s="182">
        <f>Volume!M53</f>
        <v>2.1852530664034964</v>
      </c>
      <c r="E53" s="175">
        <f>Volume!C53*100</f>
        <v>-37</v>
      </c>
      <c r="F53" s="349">
        <f>'Open Int.'!D53*100</f>
        <v>-5</v>
      </c>
      <c r="G53" s="176">
        <f>'Open Int.'!R53</f>
        <v>99.91367999999999</v>
      </c>
      <c r="H53" s="176">
        <f>'Open Int.'!Z53</f>
        <v>-2.6156349999999975</v>
      </c>
      <c r="I53" s="171">
        <f>'Open Int.'!O53</f>
        <v>0.9941965904969169</v>
      </c>
      <c r="J53" s="185">
        <f>IF(Volume!D53=0,0,Volume!F53/Volume!D53)</f>
        <v>0</v>
      </c>
      <c r="K53" s="187">
        <f>IF('Open Int.'!E53=0,0,'Open Int.'!H53/'Open Int.'!E53)</f>
        <v>0.10344827586206896</v>
      </c>
    </row>
    <row r="54" spans="1:11" ht="15">
      <c r="A54" s="201" t="s">
        <v>166</v>
      </c>
      <c r="B54" s="289">
        <f>Margins!B54</f>
        <v>2950</v>
      </c>
      <c r="C54" s="289">
        <f>Volume!J54</f>
        <v>90.45</v>
      </c>
      <c r="D54" s="182">
        <f>Volume!M54</f>
        <v>-0.11043622308116435</v>
      </c>
      <c r="E54" s="175">
        <f>Volume!C54*100</f>
        <v>243.00000000000003</v>
      </c>
      <c r="F54" s="349">
        <f>'Open Int.'!D54*100</f>
        <v>9</v>
      </c>
      <c r="G54" s="176">
        <f>'Open Int.'!R54</f>
        <v>35.24791275</v>
      </c>
      <c r="H54" s="176">
        <f>'Open Int.'!Z54</f>
        <v>3.139788249999995</v>
      </c>
      <c r="I54" s="171">
        <f>'Open Int.'!O54</f>
        <v>0.9954579863739591</v>
      </c>
      <c r="J54" s="185">
        <f>IF(Volume!D54=0,0,Volume!F54/Volume!D54)</f>
        <v>0.09090909090909091</v>
      </c>
      <c r="K54" s="187">
        <f>IF('Open Int.'!E54=0,0,'Open Int.'!H54/'Open Int.'!E54)</f>
        <v>0.05555555555555555</v>
      </c>
    </row>
    <row r="55" spans="1:11" ht="15">
      <c r="A55" s="201" t="s">
        <v>222</v>
      </c>
      <c r="B55" s="289">
        <f>Margins!B55</f>
        <v>175</v>
      </c>
      <c r="C55" s="289">
        <f>Volume!J55</f>
        <v>2205.55</v>
      </c>
      <c r="D55" s="182">
        <f>Volume!M55</f>
        <v>4.590397154712516</v>
      </c>
      <c r="E55" s="175">
        <f>Volume!C55*100</f>
        <v>2</v>
      </c>
      <c r="F55" s="349">
        <f>'Open Int.'!D55*100</f>
        <v>1</v>
      </c>
      <c r="G55" s="176">
        <f>'Open Int.'!R55</f>
        <v>165.42727775000003</v>
      </c>
      <c r="H55" s="176">
        <f>'Open Int.'!Z55</f>
        <v>8.736609000000044</v>
      </c>
      <c r="I55" s="171">
        <f>'Open Int.'!O55</f>
        <v>0.9965002333177788</v>
      </c>
      <c r="J55" s="185">
        <f>IF(Volume!D55=0,0,Volume!F55/Volume!D55)</f>
        <v>0</v>
      </c>
      <c r="K55" s="187">
        <f>IF('Open Int.'!E55=0,0,'Open Int.'!H55/'Open Int.'!E55)</f>
        <v>0.3333333333333333</v>
      </c>
    </row>
    <row r="56" spans="1:11" ht="15">
      <c r="A56" s="201" t="s">
        <v>288</v>
      </c>
      <c r="B56" s="289">
        <f>Margins!B56</f>
        <v>750</v>
      </c>
      <c r="C56" s="289">
        <f>Volume!J56</f>
        <v>135.15</v>
      </c>
      <c r="D56" s="182">
        <f>Volume!M56</f>
        <v>1.0845175766641864</v>
      </c>
      <c r="E56" s="175">
        <f>Volume!C56*100</f>
        <v>210</v>
      </c>
      <c r="F56" s="349">
        <f>'Open Int.'!D56*100</f>
        <v>4</v>
      </c>
      <c r="G56" s="176">
        <f>'Open Int.'!R56</f>
        <v>29.99316375</v>
      </c>
      <c r="H56" s="176">
        <f>'Open Int.'!Z56</f>
        <v>1.3345687500000025</v>
      </c>
      <c r="I56" s="171">
        <f>'Open Int.'!O56</f>
        <v>0.9976343359242987</v>
      </c>
      <c r="J56" s="185">
        <f>IF(Volume!D56=0,0,Volume!F56/Volume!D56)</f>
        <v>0</v>
      </c>
      <c r="K56" s="187">
        <f>IF('Open Int.'!E56=0,0,'Open Int.'!H56/'Open Int.'!E56)</f>
        <v>0.01</v>
      </c>
    </row>
    <row r="57" spans="1:11" ht="15">
      <c r="A57" s="201" t="s">
        <v>289</v>
      </c>
      <c r="B57" s="289">
        <f>Margins!B57</f>
        <v>1400</v>
      </c>
      <c r="C57" s="289">
        <f>Volume!J57</f>
        <v>127</v>
      </c>
      <c r="D57" s="182">
        <f>Volume!M57</f>
        <v>6.812447434819171</v>
      </c>
      <c r="E57" s="175">
        <f>Volume!C57*100</f>
        <v>739</v>
      </c>
      <c r="F57" s="349">
        <f>'Open Int.'!D57*100</f>
        <v>26</v>
      </c>
      <c r="G57" s="176">
        <f>'Open Int.'!R57</f>
        <v>24.6253</v>
      </c>
      <c r="H57" s="176">
        <f>'Open Int.'!Z57</f>
        <v>6.2980540000000005</v>
      </c>
      <c r="I57" s="171">
        <f>'Open Int.'!O57</f>
        <v>0.9992779783393502</v>
      </c>
      <c r="J57" s="185">
        <f>IF(Volume!D57=0,0,Volume!F57/Volume!D57)</f>
        <v>0</v>
      </c>
      <c r="K57" s="187">
        <f>IF('Open Int.'!E57=0,0,'Open Int.'!H57/'Open Int.'!E57)</f>
        <v>0</v>
      </c>
    </row>
    <row r="58" spans="1:11" ht="15">
      <c r="A58" s="201" t="s">
        <v>195</v>
      </c>
      <c r="B58" s="289">
        <f>Margins!B58</f>
        <v>2062</v>
      </c>
      <c r="C58" s="289">
        <f>Volume!J58</f>
        <v>108.5</v>
      </c>
      <c r="D58" s="182">
        <f>Volume!M58</f>
        <v>2.406795658329398</v>
      </c>
      <c r="E58" s="175">
        <f>Volume!C58*100</f>
        <v>-12</v>
      </c>
      <c r="F58" s="349">
        <f>'Open Int.'!D58*100</f>
        <v>1</v>
      </c>
      <c r="G58" s="176">
        <f>'Open Int.'!R58</f>
        <v>322.5919613</v>
      </c>
      <c r="H58" s="176">
        <f>'Open Int.'!Z58</f>
        <v>12.082113729999946</v>
      </c>
      <c r="I58" s="171">
        <f>'Open Int.'!O58</f>
        <v>0.9961855884596713</v>
      </c>
      <c r="J58" s="185">
        <f>IF(Volume!D58=0,0,Volume!F58/Volume!D58)</f>
        <v>0.22167487684729065</v>
      </c>
      <c r="K58" s="187">
        <f>IF('Open Int.'!E58=0,0,'Open Int.'!H58/'Open Int.'!E58)</f>
        <v>0.3216374269005848</v>
      </c>
    </row>
    <row r="59" spans="1:11" ht="15">
      <c r="A59" s="201" t="s">
        <v>290</v>
      </c>
      <c r="B59" s="289">
        <f>Margins!B59</f>
        <v>1400</v>
      </c>
      <c r="C59" s="289">
        <f>Volume!J59</f>
        <v>93.4</v>
      </c>
      <c r="D59" s="182">
        <f>Volume!M59</f>
        <v>3.54767184035477</v>
      </c>
      <c r="E59" s="175">
        <f>Volume!C59*100</f>
        <v>-51</v>
      </c>
      <c r="F59" s="349">
        <f>'Open Int.'!D59*100</f>
        <v>-1</v>
      </c>
      <c r="G59" s="176">
        <f>'Open Int.'!R59</f>
        <v>62.725572</v>
      </c>
      <c r="H59" s="176">
        <f>'Open Int.'!Z59</f>
        <v>1.5934239999999988</v>
      </c>
      <c r="I59" s="171">
        <f>'Open Int.'!O59</f>
        <v>0.9920783823222847</v>
      </c>
      <c r="J59" s="185">
        <f>IF(Volume!D59=0,0,Volume!F59/Volume!D59)</f>
        <v>0.15789473684210525</v>
      </c>
      <c r="K59" s="187">
        <f>IF('Open Int.'!E59=0,0,'Open Int.'!H59/'Open Int.'!E59)</f>
        <v>0.174496644295302</v>
      </c>
    </row>
    <row r="60" spans="1:11" ht="15">
      <c r="A60" s="201" t="s">
        <v>197</v>
      </c>
      <c r="B60" s="289">
        <f>Margins!B60</f>
        <v>650</v>
      </c>
      <c r="C60" s="289">
        <f>Volume!J60</f>
        <v>293.85</v>
      </c>
      <c r="D60" s="182">
        <f>Volume!M60</f>
        <v>1.7486149584487571</v>
      </c>
      <c r="E60" s="175">
        <f>Volume!C60*100</f>
        <v>-20</v>
      </c>
      <c r="F60" s="349">
        <f>'Open Int.'!D60*100</f>
        <v>-2</v>
      </c>
      <c r="G60" s="176">
        <f>'Open Int.'!R60</f>
        <v>135.5735745</v>
      </c>
      <c r="H60" s="176">
        <f>'Open Int.'!Z60</f>
        <v>-0.2793894999999793</v>
      </c>
      <c r="I60" s="171">
        <f>'Open Int.'!O60</f>
        <v>0.9935193012116089</v>
      </c>
      <c r="J60" s="185">
        <f>IF(Volume!D60=0,0,Volume!F60/Volume!D60)</f>
        <v>0</v>
      </c>
      <c r="K60" s="187">
        <f>IF('Open Int.'!E60=0,0,'Open Int.'!H60/'Open Int.'!E60)</f>
        <v>0</v>
      </c>
    </row>
    <row r="61" spans="1:11" ht="15">
      <c r="A61" s="201" t="s">
        <v>4</v>
      </c>
      <c r="B61" s="289">
        <f>Margins!B61</f>
        <v>150</v>
      </c>
      <c r="C61" s="289">
        <f>Volume!J61</f>
        <v>1557.2</v>
      </c>
      <c r="D61" s="182">
        <f>Volume!M61</f>
        <v>1.9710562504092817</v>
      </c>
      <c r="E61" s="175">
        <f>Volume!C61*100</f>
        <v>-39</v>
      </c>
      <c r="F61" s="349">
        <f>'Open Int.'!D61*100</f>
        <v>1</v>
      </c>
      <c r="G61" s="176">
        <f>'Open Int.'!R61</f>
        <v>180.767562</v>
      </c>
      <c r="H61" s="176">
        <f>'Open Int.'!Z61</f>
        <v>5.143426500000004</v>
      </c>
      <c r="I61" s="171">
        <f>'Open Int.'!O61</f>
        <v>0.9972864711202998</v>
      </c>
      <c r="J61" s="185">
        <f>IF(Volume!D61=0,0,Volume!F61/Volume!D61)</f>
        <v>0</v>
      </c>
      <c r="K61" s="187">
        <f>IF('Open Int.'!E61=0,0,'Open Int.'!H61/'Open Int.'!E61)</f>
        <v>0.6</v>
      </c>
    </row>
    <row r="62" spans="1:11" ht="15">
      <c r="A62" s="201" t="s">
        <v>79</v>
      </c>
      <c r="B62" s="289">
        <f>Margins!B62</f>
        <v>200</v>
      </c>
      <c r="C62" s="289">
        <f>Volume!J62</f>
        <v>971.15</v>
      </c>
      <c r="D62" s="182">
        <f>Volume!M62</f>
        <v>3.0288563547634153</v>
      </c>
      <c r="E62" s="175">
        <f>Volume!C62*100</f>
        <v>-37</v>
      </c>
      <c r="F62" s="349">
        <f>'Open Int.'!D62*100</f>
        <v>2</v>
      </c>
      <c r="G62" s="176">
        <f>'Open Int.'!R62</f>
        <v>149.906714</v>
      </c>
      <c r="H62" s="176">
        <f>'Open Int.'!Z62</f>
        <v>7.479853999999989</v>
      </c>
      <c r="I62" s="171">
        <f>'Open Int.'!O62</f>
        <v>0.9954651464109873</v>
      </c>
      <c r="J62" s="185">
        <f>IF(Volume!D62=0,0,Volume!F62/Volume!D62)</f>
        <v>0</v>
      </c>
      <c r="K62" s="187">
        <f>IF('Open Int.'!E62=0,0,'Open Int.'!H62/'Open Int.'!E62)</f>
        <v>0</v>
      </c>
    </row>
    <row r="63" spans="1:11" ht="15">
      <c r="A63" s="201" t="s">
        <v>196</v>
      </c>
      <c r="B63" s="289">
        <f>Margins!B63</f>
        <v>400</v>
      </c>
      <c r="C63" s="289">
        <f>Volume!J63</f>
        <v>638.9</v>
      </c>
      <c r="D63" s="182">
        <f>Volume!M63</f>
        <v>0.9958899778691044</v>
      </c>
      <c r="E63" s="175">
        <f>Volume!C63*100</f>
        <v>-45</v>
      </c>
      <c r="F63" s="349">
        <f>'Open Int.'!D63*100</f>
        <v>0</v>
      </c>
      <c r="G63" s="176">
        <f>'Open Int.'!R63</f>
        <v>148.09702</v>
      </c>
      <c r="H63" s="176">
        <f>'Open Int.'!Z63</f>
        <v>2.0929399999999987</v>
      </c>
      <c r="I63" s="171">
        <f>'Open Int.'!O63</f>
        <v>0.9917169974115617</v>
      </c>
      <c r="J63" s="185">
        <f>IF(Volume!D63=0,0,Volume!F63/Volume!D63)</f>
        <v>0</v>
      </c>
      <c r="K63" s="187">
        <f>IF('Open Int.'!E63=0,0,'Open Int.'!H63/'Open Int.'!E63)</f>
        <v>0</v>
      </c>
    </row>
    <row r="64" spans="1:11" ht="15">
      <c r="A64" s="201" t="s">
        <v>5</v>
      </c>
      <c r="B64" s="289">
        <f>Margins!B64</f>
        <v>1595</v>
      </c>
      <c r="C64" s="289">
        <f>Volume!J64</f>
        <v>135.95</v>
      </c>
      <c r="D64" s="182">
        <f>Volume!M64</f>
        <v>2.72006044578768</v>
      </c>
      <c r="E64" s="175">
        <f>Volume!C64*100</f>
        <v>-7.000000000000001</v>
      </c>
      <c r="F64" s="349">
        <f>'Open Int.'!D64*100</f>
        <v>-3</v>
      </c>
      <c r="G64" s="176">
        <f>'Open Int.'!R64</f>
        <v>416.70190842499994</v>
      </c>
      <c r="H64" s="176">
        <f>'Open Int.'!Z64</f>
        <v>2.4004829749999317</v>
      </c>
      <c r="I64" s="171">
        <f>'Open Int.'!O64</f>
        <v>0.996097205599209</v>
      </c>
      <c r="J64" s="185">
        <f>IF(Volume!D64=0,0,Volume!F64/Volume!D64)</f>
        <v>0.09981515711645102</v>
      </c>
      <c r="K64" s="187">
        <f>IF('Open Int.'!E64=0,0,'Open Int.'!H64/'Open Int.'!E64)</f>
        <v>0.12761714855433698</v>
      </c>
    </row>
    <row r="65" spans="1:11" ht="15">
      <c r="A65" s="201" t="s">
        <v>198</v>
      </c>
      <c r="B65" s="289">
        <f>Margins!B65</f>
        <v>1000</v>
      </c>
      <c r="C65" s="289">
        <f>Volume!J65</f>
        <v>204.65</v>
      </c>
      <c r="D65" s="182">
        <f>Volume!M65</f>
        <v>2.325000000000003</v>
      </c>
      <c r="E65" s="175">
        <f>Volume!C65*100</f>
        <v>-18</v>
      </c>
      <c r="F65" s="349">
        <f>'Open Int.'!D65*100</f>
        <v>0</v>
      </c>
      <c r="G65" s="176">
        <f>'Open Int.'!R65</f>
        <v>213.20437</v>
      </c>
      <c r="H65" s="176">
        <f>'Open Int.'!Z65</f>
        <v>6.684370000000001</v>
      </c>
      <c r="I65" s="171">
        <f>'Open Int.'!O65</f>
        <v>0.9962564791706662</v>
      </c>
      <c r="J65" s="185">
        <f>IF(Volume!D65=0,0,Volume!F65/Volume!D65)</f>
        <v>0.10652920962199312</v>
      </c>
      <c r="K65" s="187">
        <f>IF('Open Int.'!E65=0,0,'Open Int.'!H65/'Open Int.'!E65)</f>
        <v>0.1439312567132116</v>
      </c>
    </row>
    <row r="66" spans="1:11" ht="15">
      <c r="A66" s="201" t="s">
        <v>199</v>
      </c>
      <c r="B66" s="289">
        <f>Margins!B66</f>
        <v>1300</v>
      </c>
      <c r="C66" s="289">
        <f>Volume!J66</f>
        <v>254.45</v>
      </c>
      <c r="D66" s="182">
        <f>Volume!M66</f>
        <v>1.3341298287534824</v>
      </c>
      <c r="E66" s="175">
        <f>Volume!C66*100</f>
        <v>-22</v>
      </c>
      <c r="F66" s="349">
        <f>'Open Int.'!D66*100</f>
        <v>-2</v>
      </c>
      <c r="G66" s="176">
        <f>'Open Int.'!R66</f>
        <v>69.5640855</v>
      </c>
      <c r="H66" s="176">
        <f>'Open Int.'!Z66</f>
        <v>-0.5857214999999911</v>
      </c>
      <c r="I66" s="171">
        <f>'Open Int.'!O66</f>
        <v>0.9985734664764622</v>
      </c>
      <c r="J66" s="185">
        <f>IF(Volume!D66=0,0,Volume!F66/Volume!D66)</f>
        <v>0</v>
      </c>
      <c r="K66" s="187">
        <f>IF('Open Int.'!E66=0,0,'Open Int.'!H66/'Open Int.'!E66)</f>
        <v>0.13793103448275862</v>
      </c>
    </row>
    <row r="67" spans="1:11" ht="15">
      <c r="A67" s="201" t="s">
        <v>43</v>
      </c>
      <c r="B67" s="289">
        <f>Margins!B67</f>
        <v>150</v>
      </c>
      <c r="C67" s="289">
        <f>Volume!J67</f>
        <v>2129.9</v>
      </c>
      <c r="D67" s="182">
        <f>Volume!M67</f>
        <v>0.9383441543054918</v>
      </c>
      <c r="E67" s="175">
        <f>Volume!C67*100</f>
        <v>-10</v>
      </c>
      <c r="F67" s="349">
        <f>'Open Int.'!D67*100</f>
        <v>3</v>
      </c>
      <c r="G67" s="176">
        <f>'Open Int.'!R67</f>
        <v>68.0822535</v>
      </c>
      <c r="H67" s="176">
        <f>'Open Int.'!Z67</f>
        <v>2.81686049999999</v>
      </c>
      <c r="I67" s="171">
        <f>'Open Int.'!O67</f>
        <v>0.984514312529329</v>
      </c>
      <c r="J67" s="185">
        <f>IF(Volume!D67=0,0,Volume!F67/Volume!D67)</f>
        <v>0</v>
      </c>
      <c r="K67" s="187">
        <f>IF('Open Int.'!E67=0,0,'Open Int.'!H67/'Open Int.'!E67)</f>
        <v>0</v>
      </c>
    </row>
    <row r="68" spans="1:11" ht="15">
      <c r="A68" s="201" t="s">
        <v>200</v>
      </c>
      <c r="B68" s="289">
        <f>Margins!B68</f>
        <v>350</v>
      </c>
      <c r="C68" s="289">
        <f>Volume!J68</f>
        <v>858.25</v>
      </c>
      <c r="D68" s="182">
        <f>Volume!M68</f>
        <v>2.3370893698205477</v>
      </c>
      <c r="E68" s="175">
        <f>Volume!C68*100</f>
        <v>-32</v>
      </c>
      <c r="F68" s="349">
        <f>'Open Int.'!D68*100</f>
        <v>4</v>
      </c>
      <c r="G68" s="176">
        <f>'Open Int.'!R68</f>
        <v>659.8311825</v>
      </c>
      <c r="H68" s="176">
        <f>'Open Int.'!Z68</f>
        <v>42.16126424999993</v>
      </c>
      <c r="I68" s="171">
        <f>'Open Int.'!O68</f>
        <v>0.9911681689884366</v>
      </c>
      <c r="J68" s="185">
        <f>IF(Volume!D68=0,0,Volume!F68/Volume!D68)</f>
        <v>0.11979166666666667</v>
      </c>
      <c r="K68" s="187">
        <f>IF('Open Int.'!E68=0,0,'Open Int.'!H68/'Open Int.'!E68)</f>
        <v>0.19958847736625515</v>
      </c>
    </row>
    <row r="69" spans="1:11" ht="15">
      <c r="A69" s="201" t="s">
        <v>141</v>
      </c>
      <c r="B69" s="289">
        <f>Margins!B69</f>
        <v>2400</v>
      </c>
      <c r="C69" s="289">
        <f>Volume!J69</f>
        <v>77</v>
      </c>
      <c r="D69" s="182">
        <f>Volume!M69</f>
        <v>3.773584905660373</v>
      </c>
      <c r="E69" s="175">
        <f>Volume!C69*100</f>
        <v>11</v>
      </c>
      <c r="F69" s="349">
        <f>'Open Int.'!D69*100</f>
        <v>3</v>
      </c>
      <c r="G69" s="176">
        <f>'Open Int.'!R69</f>
        <v>211.00464</v>
      </c>
      <c r="H69" s="176">
        <f>'Open Int.'!Z69</f>
        <v>13.798847999999992</v>
      </c>
      <c r="I69" s="171">
        <f>'Open Int.'!O69</f>
        <v>0.9953582063408652</v>
      </c>
      <c r="J69" s="185">
        <f>IF(Volume!D69=0,0,Volume!F69/Volume!D69)</f>
        <v>0.1349911190053286</v>
      </c>
      <c r="K69" s="187">
        <f>IF('Open Int.'!E69=0,0,'Open Int.'!H69/'Open Int.'!E69)</f>
        <v>0.19064430714916153</v>
      </c>
    </row>
    <row r="70" spans="1:11" ht="15">
      <c r="A70" s="201" t="s">
        <v>399</v>
      </c>
      <c r="B70" s="289">
        <f>Margins!B70</f>
        <v>2700</v>
      </c>
      <c r="C70" s="289">
        <f>Volume!J70</f>
        <v>95.5</v>
      </c>
      <c r="D70" s="182">
        <f>Volume!M70</f>
        <v>0.6852925672113924</v>
      </c>
      <c r="E70" s="175">
        <f>Volume!C70*100</f>
        <v>36</v>
      </c>
      <c r="F70" s="349">
        <f>'Open Int.'!D70*100</f>
        <v>3</v>
      </c>
      <c r="G70" s="176">
        <f>'Open Int.'!R70</f>
        <v>138.41388</v>
      </c>
      <c r="H70" s="176">
        <f>'Open Int.'!Z70</f>
        <v>4.373757000000012</v>
      </c>
      <c r="I70" s="171">
        <f>'Open Int.'!O70</f>
        <v>0.9945976154992549</v>
      </c>
      <c r="J70" s="185">
        <f>IF(Volume!D70=0,0,Volume!F70/Volume!D70)</f>
        <v>0.09268292682926829</v>
      </c>
      <c r="K70" s="187">
        <f>IF('Open Int.'!E70=0,0,'Open Int.'!H70/'Open Int.'!E70)</f>
        <v>0.11458333333333333</v>
      </c>
    </row>
    <row r="71" spans="1:11" ht="15">
      <c r="A71" s="201" t="s">
        <v>184</v>
      </c>
      <c r="B71" s="289">
        <f>Margins!B71</f>
        <v>2950</v>
      </c>
      <c r="C71" s="289">
        <f>Volume!J71</f>
        <v>88.95</v>
      </c>
      <c r="D71" s="182">
        <f>Volume!M71</f>
        <v>9.074187614960154</v>
      </c>
      <c r="E71" s="175">
        <f>Volume!C71*100</f>
        <v>153</v>
      </c>
      <c r="F71" s="349">
        <f>'Open Int.'!D71*100</f>
        <v>4</v>
      </c>
      <c r="G71" s="176">
        <f>'Open Int.'!R71</f>
        <v>146.97164025</v>
      </c>
      <c r="H71" s="176">
        <f>'Open Int.'!Z71</f>
        <v>20.57484875</v>
      </c>
      <c r="I71" s="171">
        <f>'Open Int.'!O71</f>
        <v>0.9839314408141403</v>
      </c>
      <c r="J71" s="185">
        <f>IF(Volume!D71=0,0,Volume!F71/Volume!D71)</f>
        <v>0.17705382436260622</v>
      </c>
      <c r="K71" s="187">
        <f>IF('Open Int.'!E71=0,0,'Open Int.'!H71/'Open Int.'!E71)</f>
        <v>0.2575452716297787</v>
      </c>
    </row>
    <row r="72" spans="1:11" ht="15">
      <c r="A72" s="201" t="s">
        <v>175</v>
      </c>
      <c r="B72" s="289">
        <f>Margins!B72</f>
        <v>7875</v>
      </c>
      <c r="C72" s="289">
        <f>Volume!J72</f>
        <v>36.2</v>
      </c>
      <c r="D72" s="182">
        <f>Volume!M72</f>
        <v>3.1339031339031376</v>
      </c>
      <c r="E72" s="175">
        <f>Volume!C72*100</f>
        <v>-45</v>
      </c>
      <c r="F72" s="349">
        <f>'Open Int.'!D72*100</f>
        <v>-2</v>
      </c>
      <c r="G72" s="176">
        <f>'Open Int.'!R72</f>
        <v>417.06472500000007</v>
      </c>
      <c r="H72" s="176">
        <f>'Open Int.'!Z72</f>
        <v>14.718690000000095</v>
      </c>
      <c r="I72" s="171">
        <f>'Open Int.'!O72</f>
        <v>0.9917293233082707</v>
      </c>
      <c r="J72" s="185">
        <f>IF(Volume!D72=0,0,Volume!F72/Volume!D72)</f>
        <v>0.19206880076445293</v>
      </c>
      <c r="K72" s="187">
        <f>IF('Open Int.'!E72=0,0,'Open Int.'!H72/'Open Int.'!E72)</f>
        <v>0.28699726669269815</v>
      </c>
    </row>
    <row r="73" spans="1:11" ht="15">
      <c r="A73" s="201" t="s">
        <v>142</v>
      </c>
      <c r="B73" s="289">
        <f>Margins!B73</f>
        <v>1750</v>
      </c>
      <c r="C73" s="289">
        <f>Volume!J73</f>
        <v>145.1</v>
      </c>
      <c r="D73" s="182">
        <f>Volume!M73</f>
        <v>0.34578146611341637</v>
      </c>
      <c r="E73" s="175">
        <f>Volume!C73*100</f>
        <v>-34</v>
      </c>
      <c r="F73" s="349">
        <f>'Open Int.'!D73*100</f>
        <v>3</v>
      </c>
      <c r="G73" s="176">
        <f>'Open Int.'!R73</f>
        <v>56.0412475</v>
      </c>
      <c r="H73" s="176">
        <f>'Open Int.'!Z73</f>
        <v>1.8126324999999994</v>
      </c>
      <c r="I73" s="171">
        <f>'Open Int.'!O73</f>
        <v>0.9886724059809696</v>
      </c>
      <c r="J73" s="185">
        <f>IF(Volume!D73=0,0,Volume!F73/Volume!D73)</f>
        <v>0</v>
      </c>
      <c r="K73" s="187">
        <f>IF('Open Int.'!E73=0,0,'Open Int.'!H73/'Open Int.'!E73)</f>
        <v>0.05</v>
      </c>
    </row>
    <row r="74" spans="1:11" ht="15">
      <c r="A74" s="201" t="s">
        <v>176</v>
      </c>
      <c r="B74" s="289">
        <f>Margins!B74</f>
        <v>1450</v>
      </c>
      <c r="C74" s="289">
        <f>Volume!J74</f>
        <v>163.1</v>
      </c>
      <c r="D74" s="182">
        <f>Volume!M74</f>
        <v>7.0209973753280766</v>
      </c>
      <c r="E74" s="175">
        <f>Volume!C74*100</f>
        <v>15</v>
      </c>
      <c r="F74" s="349">
        <f>'Open Int.'!D74*100</f>
        <v>-1</v>
      </c>
      <c r="G74" s="176">
        <f>'Open Int.'!R74</f>
        <v>266.104174</v>
      </c>
      <c r="H74" s="176">
        <f>'Open Int.'!Z74</f>
        <v>17.32489000000001</v>
      </c>
      <c r="I74" s="171">
        <f>'Open Int.'!O74</f>
        <v>0.9948453608247423</v>
      </c>
      <c r="J74" s="185">
        <f>IF(Volume!D74=0,0,Volume!F74/Volume!D74)</f>
        <v>0.15708812260536398</v>
      </c>
      <c r="K74" s="187">
        <f>IF('Open Int.'!E74=0,0,'Open Int.'!H74/'Open Int.'!E74)</f>
        <v>0.29079159935379645</v>
      </c>
    </row>
    <row r="75" spans="1:11" ht="15">
      <c r="A75" s="201" t="s">
        <v>398</v>
      </c>
      <c r="B75" s="289">
        <f>Margins!B75</f>
        <v>2200</v>
      </c>
      <c r="C75" s="289">
        <f>Volume!J75</f>
        <v>89.55</v>
      </c>
      <c r="D75" s="182">
        <f>Volume!M75</f>
        <v>-1.3766519823788548</v>
      </c>
      <c r="E75" s="175">
        <f>Volume!C75*100</f>
        <v>13</v>
      </c>
      <c r="F75" s="349">
        <f>'Open Int.'!D75*100</f>
        <v>11</v>
      </c>
      <c r="G75" s="176">
        <f>'Open Int.'!R75</f>
        <v>1.536678</v>
      </c>
      <c r="H75" s="176">
        <f>'Open Int.'!Z75</f>
        <v>0.13835799999999998</v>
      </c>
      <c r="I75" s="171">
        <f>'Open Int.'!O75</f>
        <v>1</v>
      </c>
      <c r="J75" s="185">
        <f>IF(Volume!D75=0,0,Volume!F75/Volume!D75)</f>
        <v>0</v>
      </c>
      <c r="K75" s="187">
        <f>IF('Open Int.'!E75=0,0,'Open Int.'!H75/'Open Int.'!E75)</f>
        <v>0</v>
      </c>
    </row>
    <row r="76" spans="1:11" ht="15">
      <c r="A76" s="201" t="s">
        <v>167</v>
      </c>
      <c r="B76" s="289">
        <f>Margins!B76</f>
        <v>3850</v>
      </c>
      <c r="C76" s="289">
        <f>Volume!J76</f>
        <v>40.3</v>
      </c>
      <c r="D76" s="182">
        <f>Volume!M76</f>
        <v>1.7676767676767569</v>
      </c>
      <c r="E76" s="175">
        <f>Volume!C76*100</f>
        <v>4</v>
      </c>
      <c r="F76" s="349">
        <f>'Open Int.'!D76*100</f>
        <v>2</v>
      </c>
      <c r="G76" s="176">
        <f>'Open Int.'!R76</f>
        <v>57.686629</v>
      </c>
      <c r="H76" s="176">
        <f>'Open Int.'!Z76</f>
        <v>1.9472530000000035</v>
      </c>
      <c r="I76" s="171">
        <f>'Open Int.'!O76</f>
        <v>0.9989241527703067</v>
      </c>
      <c r="J76" s="185">
        <f>IF(Volume!D76=0,0,Volume!F76/Volume!D76)</f>
        <v>0</v>
      </c>
      <c r="K76" s="187">
        <f>IF('Open Int.'!E76=0,0,'Open Int.'!H76/'Open Int.'!E76)</f>
        <v>0.03571428571428571</v>
      </c>
    </row>
    <row r="77" spans="1:11" ht="15">
      <c r="A77" s="201" t="s">
        <v>201</v>
      </c>
      <c r="B77" s="289">
        <f>Margins!B77</f>
        <v>100</v>
      </c>
      <c r="C77" s="289">
        <f>Volume!J77</f>
        <v>2047.55</v>
      </c>
      <c r="D77" s="182">
        <f>Volume!M77</f>
        <v>2.7731767304120867</v>
      </c>
      <c r="E77" s="175">
        <f>Volume!C77*100</f>
        <v>14.000000000000002</v>
      </c>
      <c r="F77" s="349">
        <f>'Open Int.'!D77*100</f>
        <v>-2</v>
      </c>
      <c r="G77" s="176">
        <f>'Open Int.'!R77</f>
        <v>737.199902</v>
      </c>
      <c r="H77" s="176">
        <f>'Open Int.'!Z77</f>
        <v>18.09913999999992</v>
      </c>
      <c r="I77" s="171">
        <f>'Open Int.'!O77</f>
        <v>0.9805577158093545</v>
      </c>
      <c r="J77" s="185">
        <f>IF(Volume!D77=0,0,Volume!F77/Volume!D77)</f>
        <v>0.3372274143302181</v>
      </c>
      <c r="K77" s="187">
        <f>IF('Open Int.'!E77=0,0,'Open Int.'!H77/'Open Int.'!E77)</f>
        <v>0.31085043988269795</v>
      </c>
    </row>
    <row r="78" spans="1:11" ht="15">
      <c r="A78" s="201" t="s">
        <v>143</v>
      </c>
      <c r="B78" s="289">
        <f>Margins!B78</f>
        <v>2950</v>
      </c>
      <c r="C78" s="289">
        <f>Volume!J78</f>
        <v>99.75</v>
      </c>
      <c r="D78" s="182">
        <f>Volume!M78</f>
        <v>0.15060240963855992</v>
      </c>
      <c r="E78" s="175">
        <f>Volume!C78*100</f>
        <v>-3</v>
      </c>
      <c r="F78" s="349">
        <f>'Open Int.'!D78*100</f>
        <v>15</v>
      </c>
      <c r="G78" s="176">
        <f>'Open Int.'!R78</f>
        <v>13.50664875</v>
      </c>
      <c r="H78" s="176">
        <f>'Open Int.'!Z78</f>
        <v>1.8126127499999996</v>
      </c>
      <c r="I78" s="171">
        <f>'Open Int.'!O78</f>
        <v>0.9891067538126361</v>
      </c>
      <c r="J78" s="185">
        <f>IF(Volume!D78=0,0,Volume!F78/Volume!D78)</f>
        <v>0</v>
      </c>
      <c r="K78" s="187">
        <f>IF('Open Int.'!E78=0,0,'Open Int.'!H78/'Open Int.'!E78)</f>
        <v>0</v>
      </c>
    </row>
    <row r="79" spans="1:11" ht="15">
      <c r="A79" s="201" t="s">
        <v>90</v>
      </c>
      <c r="B79" s="289">
        <f>Margins!B79</f>
        <v>600</v>
      </c>
      <c r="C79" s="289">
        <f>Volume!J79</f>
        <v>396.35</v>
      </c>
      <c r="D79" s="182">
        <f>Volume!M79</f>
        <v>1.5500896746092778</v>
      </c>
      <c r="E79" s="175">
        <f>Volume!C79*100</f>
        <v>125</v>
      </c>
      <c r="F79" s="349">
        <f>'Open Int.'!D79*100</f>
        <v>2</v>
      </c>
      <c r="G79" s="176">
        <f>'Open Int.'!R79</f>
        <v>37.835571</v>
      </c>
      <c r="H79" s="176">
        <f>'Open Int.'!Z79</f>
        <v>1.2800730000000016</v>
      </c>
      <c r="I79" s="171">
        <f>'Open Int.'!O79</f>
        <v>0.9981143934632307</v>
      </c>
      <c r="J79" s="185">
        <f>IF(Volume!D79=0,0,Volume!F79/Volume!D79)</f>
        <v>0</v>
      </c>
      <c r="K79" s="187">
        <f>IF('Open Int.'!E79=0,0,'Open Int.'!H79/'Open Int.'!E79)</f>
        <v>0</v>
      </c>
    </row>
    <row r="80" spans="1:11" ht="15">
      <c r="A80" s="201" t="s">
        <v>35</v>
      </c>
      <c r="B80" s="289">
        <f>Margins!B80</f>
        <v>1100</v>
      </c>
      <c r="C80" s="289">
        <f>Volume!J80</f>
        <v>274.1</v>
      </c>
      <c r="D80" s="182">
        <f>Volume!M80</f>
        <v>1.6126042632066813</v>
      </c>
      <c r="E80" s="175">
        <f>Volume!C80*100</f>
        <v>16</v>
      </c>
      <c r="F80" s="349">
        <f>'Open Int.'!D80*100</f>
        <v>-1</v>
      </c>
      <c r="G80" s="176">
        <f>'Open Int.'!R80</f>
        <v>110.804925</v>
      </c>
      <c r="H80" s="176">
        <f>'Open Int.'!Z80</f>
        <v>0.541915000000003</v>
      </c>
      <c r="I80" s="171">
        <f>'Open Int.'!O80</f>
        <v>0.9937414965986394</v>
      </c>
      <c r="J80" s="185">
        <f>IF(Volume!D80=0,0,Volume!F80/Volume!D80)</f>
        <v>0</v>
      </c>
      <c r="K80" s="187">
        <f>IF('Open Int.'!E80=0,0,'Open Int.'!H80/'Open Int.'!E80)</f>
        <v>0</v>
      </c>
    </row>
    <row r="81" spans="1:11" ht="15">
      <c r="A81" s="201" t="s">
        <v>6</v>
      </c>
      <c r="B81" s="289">
        <f>Margins!B81</f>
        <v>1125</v>
      </c>
      <c r="C81" s="289">
        <f>Volume!J81</f>
        <v>155.3</v>
      </c>
      <c r="D81" s="182">
        <f>Volume!M81</f>
        <v>4.790823211875859</v>
      </c>
      <c r="E81" s="175">
        <f>Volume!C81*100</f>
        <v>154</v>
      </c>
      <c r="F81" s="349">
        <f>'Open Int.'!D81*100</f>
        <v>1</v>
      </c>
      <c r="G81" s="176">
        <f>'Open Int.'!R81</f>
        <v>255.90139875</v>
      </c>
      <c r="H81" s="176">
        <f>'Open Int.'!Z81</f>
        <v>14.817048749999998</v>
      </c>
      <c r="I81" s="171">
        <f>'Open Int.'!O81</f>
        <v>0.9910561889806786</v>
      </c>
      <c r="J81" s="185">
        <f>IF(Volume!D81=0,0,Volume!F81/Volume!D81)</f>
        <v>0.15595238095238095</v>
      </c>
      <c r="K81" s="187">
        <f>IF('Open Int.'!E81=0,0,'Open Int.'!H81/'Open Int.'!E81)</f>
        <v>0.16863406408094436</v>
      </c>
    </row>
    <row r="82" spans="1:11" ht="15">
      <c r="A82" s="201" t="s">
        <v>177</v>
      </c>
      <c r="B82" s="289">
        <f>Margins!B82</f>
        <v>500</v>
      </c>
      <c r="C82" s="289">
        <f>Volume!J82</f>
        <v>276.55</v>
      </c>
      <c r="D82" s="182">
        <f>Volume!M82</f>
        <v>3.4025051411478864</v>
      </c>
      <c r="E82" s="175">
        <f>Volume!C82*100</f>
        <v>-3</v>
      </c>
      <c r="F82" s="349">
        <f>'Open Int.'!D82*100</f>
        <v>2</v>
      </c>
      <c r="G82" s="176">
        <f>'Open Int.'!R82</f>
        <v>145.18875</v>
      </c>
      <c r="H82" s="176">
        <f>'Open Int.'!Z82</f>
        <v>7.4787450000000035</v>
      </c>
      <c r="I82" s="171">
        <f>'Open Int.'!O82</f>
        <v>0.9917142857142857</v>
      </c>
      <c r="J82" s="185">
        <f>IF(Volume!D82=0,0,Volume!F82/Volume!D82)</f>
        <v>0.061855670103092786</v>
      </c>
      <c r="K82" s="187">
        <f>IF('Open Int.'!E82=0,0,'Open Int.'!H82/'Open Int.'!E82)</f>
        <v>0.10596026490066225</v>
      </c>
    </row>
    <row r="83" spans="1:11" ht="15">
      <c r="A83" s="201" t="s">
        <v>168</v>
      </c>
      <c r="B83" s="289">
        <f>Margins!B83</f>
        <v>300</v>
      </c>
      <c r="C83" s="289">
        <f>Volume!J83</f>
        <v>638.95</v>
      </c>
      <c r="D83" s="182">
        <f>Volume!M83</f>
        <v>1.4206349206349278</v>
      </c>
      <c r="E83" s="175">
        <f>Volume!C83*100</f>
        <v>-33</v>
      </c>
      <c r="F83" s="349">
        <f>'Open Int.'!D83*100</f>
        <v>0</v>
      </c>
      <c r="G83" s="176">
        <f>'Open Int.'!R83</f>
        <v>9.430902</v>
      </c>
      <c r="H83" s="176">
        <f>'Open Int.'!Z83</f>
        <v>0.13210199999999972</v>
      </c>
      <c r="I83" s="171">
        <f>'Open Int.'!O83</f>
        <v>1</v>
      </c>
      <c r="J83" s="185">
        <f>IF(Volume!D83=0,0,Volume!F83/Volume!D83)</f>
        <v>0</v>
      </c>
      <c r="K83" s="187">
        <f>IF('Open Int.'!E83=0,0,'Open Int.'!H83/'Open Int.'!E83)</f>
        <v>0</v>
      </c>
    </row>
    <row r="84" spans="1:11" ht="15">
      <c r="A84" s="201" t="s">
        <v>132</v>
      </c>
      <c r="B84" s="289">
        <f>Margins!B84</f>
        <v>400</v>
      </c>
      <c r="C84" s="289">
        <f>Volume!J84</f>
        <v>643.95</v>
      </c>
      <c r="D84" s="182">
        <f>Volume!M84</f>
        <v>2.6460508488084837</v>
      </c>
      <c r="E84" s="175">
        <f>Volume!C84*100</f>
        <v>-50</v>
      </c>
      <c r="F84" s="349">
        <f>'Open Int.'!D84*100</f>
        <v>-3</v>
      </c>
      <c r="G84" s="176">
        <f>'Open Int.'!R84</f>
        <v>89.66359800000001</v>
      </c>
      <c r="H84" s="176">
        <f>'Open Int.'!Z84</f>
        <v>-0.6497079999999897</v>
      </c>
      <c r="I84" s="171">
        <f>'Open Int.'!O84</f>
        <v>0.9974145360528583</v>
      </c>
      <c r="J84" s="185">
        <f>IF(Volume!D84=0,0,Volume!F84/Volume!D84)</f>
        <v>0</v>
      </c>
      <c r="K84" s="187">
        <f>IF('Open Int.'!E84=0,0,'Open Int.'!H84/'Open Int.'!E84)</f>
        <v>0</v>
      </c>
    </row>
    <row r="85" spans="1:11" ht="15">
      <c r="A85" s="201" t="s">
        <v>144</v>
      </c>
      <c r="B85" s="289">
        <f>Margins!B85</f>
        <v>125</v>
      </c>
      <c r="C85" s="289">
        <f>Volume!J85</f>
        <v>2415.05</v>
      </c>
      <c r="D85" s="182">
        <f>Volume!M85</f>
        <v>0.7236101263711209</v>
      </c>
      <c r="E85" s="175">
        <f>Volume!C85*100</f>
        <v>-62</v>
      </c>
      <c r="F85" s="349">
        <f>'Open Int.'!D85*100</f>
        <v>2</v>
      </c>
      <c r="G85" s="176">
        <f>'Open Int.'!R85</f>
        <v>57.17630875</v>
      </c>
      <c r="H85" s="176">
        <f>'Open Int.'!Z85</f>
        <v>1.3698412500000003</v>
      </c>
      <c r="I85" s="171">
        <f>'Open Int.'!O85</f>
        <v>0.9978880675818373</v>
      </c>
      <c r="J85" s="185">
        <f>IF(Volume!D85=0,0,Volume!F85/Volume!D85)</f>
        <v>0</v>
      </c>
      <c r="K85" s="187">
        <f>IF('Open Int.'!E85=0,0,'Open Int.'!H85/'Open Int.'!E85)</f>
        <v>0</v>
      </c>
    </row>
    <row r="86" spans="1:11" ht="15">
      <c r="A86" s="201" t="s">
        <v>291</v>
      </c>
      <c r="B86" s="289">
        <f>Margins!B86</f>
        <v>300</v>
      </c>
      <c r="C86" s="289">
        <f>Volume!J86</f>
        <v>521.65</v>
      </c>
      <c r="D86" s="182">
        <f>Volume!M86</f>
        <v>1.9146234248314846</v>
      </c>
      <c r="E86" s="175">
        <f>Volume!C86*100</f>
        <v>27</v>
      </c>
      <c r="F86" s="349">
        <f>'Open Int.'!D86*100</f>
        <v>12</v>
      </c>
      <c r="G86" s="176">
        <f>'Open Int.'!R86</f>
        <v>70.4383995</v>
      </c>
      <c r="H86" s="176">
        <f>'Open Int.'!Z86</f>
        <v>8.6171565</v>
      </c>
      <c r="I86" s="171">
        <f>'Open Int.'!O86</f>
        <v>0.9975560986447456</v>
      </c>
      <c r="J86" s="185">
        <f>IF(Volume!D86=0,0,Volume!F86/Volume!D86)</f>
        <v>0</v>
      </c>
      <c r="K86" s="187">
        <f>IF('Open Int.'!E86=0,0,'Open Int.'!H86/'Open Int.'!E86)</f>
        <v>0</v>
      </c>
    </row>
    <row r="87" spans="1:11" ht="15">
      <c r="A87" s="201" t="s">
        <v>133</v>
      </c>
      <c r="B87" s="289">
        <f>Margins!B87</f>
        <v>6250</v>
      </c>
      <c r="C87" s="289">
        <f>Volume!J87</f>
        <v>28.8</v>
      </c>
      <c r="D87" s="182">
        <f>Volume!M87</f>
        <v>1.76678445229682</v>
      </c>
      <c r="E87" s="175">
        <f>Volume!C87*100</f>
        <v>177</v>
      </c>
      <c r="F87" s="349">
        <f>'Open Int.'!D87*100</f>
        <v>3</v>
      </c>
      <c r="G87" s="176">
        <f>'Open Int.'!R87</f>
        <v>67.716</v>
      </c>
      <c r="H87" s="176">
        <f>'Open Int.'!Z87</f>
        <v>3.191999999999993</v>
      </c>
      <c r="I87" s="171">
        <f>'Open Int.'!O87</f>
        <v>0.9941520467836257</v>
      </c>
      <c r="J87" s="185">
        <f>IF(Volume!D87=0,0,Volume!F87/Volume!D87)</f>
        <v>0.04878048780487805</v>
      </c>
      <c r="K87" s="187">
        <f>IF('Open Int.'!E87=0,0,'Open Int.'!H87/'Open Int.'!E87)</f>
        <v>0.05555555555555555</v>
      </c>
    </row>
    <row r="88" spans="1:11" ht="15">
      <c r="A88" s="201" t="s">
        <v>169</v>
      </c>
      <c r="B88" s="289">
        <f>Margins!B88</f>
        <v>2000</v>
      </c>
      <c r="C88" s="289">
        <f>Volume!J88</f>
        <v>124.1</v>
      </c>
      <c r="D88" s="182">
        <f>Volume!M88</f>
        <v>1.638001638001638</v>
      </c>
      <c r="E88" s="175">
        <f>Volume!C88*100</f>
        <v>-42</v>
      </c>
      <c r="F88" s="349">
        <f>'Open Int.'!D88*100</f>
        <v>4</v>
      </c>
      <c r="G88" s="176">
        <f>'Open Int.'!R88</f>
        <v>70.91074</v>
      </c>
      <c r="H88" s="176">
        <f>'Open Int.'!Z88</f>
        <v>3.4871200000000044</v>
      </c>
      <c r="I88" s="171">
        <f>'Open Int.'!O88</f>
        <v>0.983899194959748</v>
      </c>
      <c r="J88" s="185">
        <f>IF(Volume!D88=0,0,Volume!F88/Volume!D88)</f>
        <v>0</v>
      </c>
      <c r="K88" s="187">
        <f>IF('Open Int.'!E88=0,0,'Open Int.'!H88/'Open Int.'!E88)</f>
        <v>0</v>
      </c>
    </row>
    <row r="89" spans="1:11" ht="15">
      <c r="A89" s="201" t="s">
        <v>292</v>
      </c>
      <c r="B89" s="289">
        <f>Margins!B89</f>
        <v>550</v>
      </c>
      <c r="C89" s="289">
        <f>Volume!J89</f>
        <v>508.9</v>
      </c>
      <c r="D89" s="182">
        <f>Volume!M89</f>
        <v>2.106741573033708</v>
      </c>
      <c r="E89" s="175">
        <f>Volume!C89*100</f>
        <v>-54</v>
      </c>
      <c r="F89" s="349">
        <f>'Open Int.'!D89*100</f>
        <v>0</v>
      </c>
      <c r="G89" s="176">
        <f>'Open Int.'!R89</f>
        <v>186.3261015</v>
      </c>
      <c r="H89" s="176">
        <f>'Open Int.'!Z89</f>
        <v>4.337833499999988</v>
      </c>
      <c r="I89" s="171">
        <f>'Open Int.'!O89</f>
        <v>0.9944419408141806</v>
      </c>
      <c r="J89" s="185">
        <f>IF(Volume!D89=0,0,Volume!F89/Volume!D89)</f>
        <v>0</v>
      </c>
      <c r="K89" s="187">
        <f>IF('Open Int.'!E89=0,0,'Open Int.'!H89/'Open Int.'!E89)</f>
        <v>0.058823529411764705</v>
      </c>
    </row>
    <row r="90" spans="1:11" ht="15">
      <c r="A90" s="201" t="s">
        <v>293</v>
      </c>
      <c r="B90" s="289">
        <f>Margins!B90</f>
        <v>550</v>
      </c>
      <c r="C90" s="289">
        <f>Volume!J90</f>
        <v>505.1</v>
      </c>
      <c r="D90" s="182">
        <f>Volume!M90</f>
        <v>7.228532002972086</v>
      </c>
      <c r="E90" s="175">
        <f>Volume!C90*100</f>
        <v>326</v>
      </c>
      <c r="F90" s="349">
        <f>'Open Int.'!D90*100</f>
        <v>8</v>
      </c>
      <c r="G90" s="176">
        <f>'Open Int.'!R90</f>
        <v>57.0333665</v>
      </c>
      <c r="H90" s="176">
        <f>'Open Int.'!Z90</f>
        <v>7.756825999999997</v>
      </c>
      <c r="I90" s="171">
        <f>'Open Int.'!O90</f>
        <v>0.9965903555772041</v>
      </c>
      <c r="J90" s="185">
        <f>IF(Volume!D90=0,0,Volume!F90/Volume!D90)</f>
        <v>0</v>
      </c>
      <c r="K90" s="187">
        <f>IF('Open Int.'!E90=0,0,'Open Int.'!H90/'Open Int.'!E90)</f>
        <v>0</v>
      </c>
    </row>
    <row r="91" spans="1:11" ht="15">
      <c r="A91" s="201" t="s">
        <v>178</v>
      </c>
      <c r="B91" s="289">
        <f>Margins!B91</f>
        <v>1250</v>
      </c>
      <c r="C91" s="289">
        <f>Volume!J91</f>
        <v>173.3</v>
      </c>
      <c r="D91" s="182">
        <f>Volume!M91</f>
        <v>3.803533992213251</v>
      </c>
      <c r="E91" s="175">
        <f>Volume!C91*100</f>
        <v>457</v>
      </c>
      <c r="F91" s="349">
        <f>'Open Int.'!D91*100</f>
        <v>41</v>
      </c>
      <c r="G91" s="176">
        <f>'Open Int.'!R91</f>
        <v>28.68115</v>
      </c>
      <c r="H91" s="176">
        <f>'Open Int.'!Z91</f>
        <v>9.1897375</v>
      </c>
      <c r="I91" s="171">
        <f>'Open Int.'!O91</f>
        <v>0.9992447129909365</v>
      </c>
      <c r="J91" s="185">
        <f>IF(Volume!D91=0,0,Volume!F91/Volume!D91)</f>
        <v>0</v>
      </c>
      <c r="K91" s="187">
        <f>IF('Open Int.'!E91=0,0,'Open Int.'!H91/'Open Int.'!E91)</f>
        <v>0</v>
      </c>
    </row>
    <row r="92" spans="1:11" ht="15">
      <c r="A92" s="201" t="s">
        <v>145</v>
      </c>
      <c r="B92" s="289">
        <f>Margins!B92</f>
        <v>1700</v>
      </c>
      <c r="C92" s="289">
        <f>Volume!J92</f>
        <v>141.2</v>
      </c>
      <c r="D92" s="182">
        <f>Volume!M92</f>
        <v>3.5190615835776997</v>
      </c>
      <c r="E92" s="175">
        <f>Volume!C92*100</f>
        <v>321</v>
      </c>
      <c r="F92" s="349">
        <f>'Open Int.'!D92*100</f>
        <v>5</v>
      </c>
      <c r="G92" s="176">
        <f>'Open Int.'!R92</f>
        <v>28.56476</v>
      </c>
      <c r="H92" s="176">
        <f>'Open Int.'!Z92</f>
        <v>2.2463799999999985</v>
      </c>
      <c r="I92" s="171">
        <f>'Open Int.'!O92</f>
        <v>0.9873949579831933</v>
      </c>
      <c r="J92" s="185">
        <f>IF(Volume!D92=0,0,Volume!F92/Volume!D92)</f>
        <v>0</v>
      </c>
      <c r="K92" s="187">
        <f>IF('Open Int.'!E92=0,0,'Open Int.'!H92/'Open Int.'!E92)</f>
        <v>0.42857142857142855</v>
      </c>
    </row>
    <row r="93" spans="1:11" ht="15">
      <c r="A93" s="201" t="s">
        <v>272</v>
      </c>
      <c r="B93" s="289">
        <f>Margins!B93</f>
        <v>850</v>
      </c>
      <c r="C93" s="289">
        <f>Volume!J93</f>
        <v>148.2</v>
      </c>
      <c r="D93" s="182">
        <f>Volume!M93</f>
        <v>2.9166666666666585</v>
      </c>
      <c r="E93" s="175">
        <f>Volume!C93*100</f>
        <v>-46</v>
      </c>
      <c r="F93" s="349">
        <f>'Open Int.'!D93*100</f>
        <v>3</v>
      </c>
      <c r="G93" s="176">
        <f>'Open Int.'!R93</f>
        <v>47.50328699999999</v>
      </c>
      <c r="H93" s="176">
        <f>'Open Int.'!Z93</f>
        <v>2.5580069999999964</v>
      </c>
      <c r="I93" s="171">
        <f>'Open Int.'!O93</f>
        <v>0.9946963670114028</v>
      </c>
      <c r="J93" s="185">
        <f>IF(Volume!D93=0,0,Volume!F93/Volume!D93)</f>
        <v>0</v>
      </c>
      <c r="K93" s="187">
        <f>IF('Open Int.'!E93=0,0,'Open Int.'!H93/'Open Int.'!E93)</f>
        <v>0.023255813953488372</v>
      </c>
    </row>
    <row r="94" spans="1:11" ht="15">
      <c r="A94" s="201" t="s">
        <v>210</v>
      </c>
      <c r="B94" s="289">
        <f>Margins!B94</f>
        <v>200</v>
      </c>
      <c r="C94" s="289">
        <f>Volume!J94</f>
        <v>1597.4</v>
      </c>
      <c r="D94" s="182">
        <f>Volume!M94</f>
        <v>3.1545639469180937</v>
      </c>
      <c r="E94" s="175">
        <f>Volume!C94*100</f>
        <v>23</v>
      </c>
      <c r="F94" s="349">
        <f>'Open Int.'!D94*100</f>
        <v>6</v>
      </c>
      <c r="G94" s="176">
        <f>'Open Int.'!R94</f>
        <v>253.251796</v>
      </c>
      <c r="H94" s="176">
        <f>'Open Int.'!Z94</f>
        <v>21.71260000000001</v>
      </c>
      <c r="I94" s="171">
        <f>'Open Int.'!O94</f>
        <v>0.9955847104831588</v>
      </c>
      <c r="J94" s="185">
        <f>IF(Volume!D94=0,0,Volume!F94/Volume!D94)</f>
        <v>0.09375</v>
      </c>
      <c r="K94" s="187">
        <f>IF('Open Int.'!E94=0,0,'Open Int.'!H94/'Open Int.'!E94)</f>
        <v>0.13793103448275862</v>
      </c>
    </row>
    <row r="95" spans="1:11" ht="15">
      <c r="A95" s="201" t="s">
        <v>294</v>
      </c>
      <c r="B95" s="289">
        <f>Margins!B95</f>
        <v>350</v>
      </c>
      <c r="C95" s="289">
        <f>Volume!J95</f>
        <v>634.6</v>
      </c>
      <c r="D95" s="182">
        <f>Volume!M95</f>
        <v>-0.22012578616351844</v>
      </c>
      <c r="E95" s="175">
        <f>Volume!C95*100</f>
        <v>-72</v>
      </c>
      <c r="F95" s="349">
        <f>'Open Int.'!D95*100</f>
        <v>3</v>
      </c>
      <c r="G95" s="176">
        <f>'Open Int.'!R95</f>
        <v>53.461877</v>
      </c>
      <c r="H95" s="176">
        <f>'Open Int.'!Z95</f>
        <v>1.5292969999999997</v>
      </c>
      <c r="I95" s="171">
        <f>'Open Int.'!O95</f>
        <v>0.9941836310760283</v>
      </c>
      <c r="J95" s="185">
        <f>IF(Volume!D95=0,0,Volume!F95/Volume!D95)</f>
        <v>0</v>
      </c>
      <c r="K95" s="187">
        <f>IF('Open Int.'!E95=0,0,'Open Int.'!H95/'Open Int.'!E95)</f>
        <v>0</v>
      </c>
    </row>
    <row r="96" spans="1:11" ht="15">
      <c r="A96" s="201" t="s">
        <v>7</v>
      </c>
      <c r="B96" s="289">
        <f>Margins!B96</f>
        <v>625</v>
      </c>
      <c r="C96" s="289">
        <f>Volume!J96</f>
        <v>734.4</v>
      </c>
      <c r="D96" s="182">
        <f>Volume!M96</f>
        <v>2.900378310214366</v>
      </c>
      <c r="E96" s="175">
        <f>Volume!C96*100</f>
        <v>-5</v>
      </c>
      <c r="F96" s="349">
        <f>'Open Int.'!D96*100</f>
        <v>-1</v>
      </c>
      <c r="G96" s="176">
        <f>'Open Int.'!R96</f>
        <v>162.945</v>
      </c>
      <c r="H96" s="176">
        <f>'Open Int.'!Z96</f>
        <v>2.986987499999998</v>
      </c>
      <c r="I96" s="171">
        <f>'Open Int.'!O96</f>
        <v>0.983943661971831</v>
      </c>
      <c r="J96" s="185">
        <f>IF(Volume!D96=0,0,Volume!F96/Volume!D96)</f>
        <v>0.125</v>
      </c>
      <c r="K96" s="187">
        <f>IF('Open Int.'!E96=0,0,'Open Int.'!H96/'Open Int.'!E96)</f>
        <v>0.1935483870967742</v>
      </c>
    </row>
    <row r="97" spans="1:11" ht="15">
      <c r="A97" s="201" t="s">
        <v>170</v>
      </c>
      <c r="B97" s="289">
        <f>Margins!B97</f>
        <v>600</v>
      </c>
      <c r="C97" s="289">
        <f>Volume!J97</f>
        <v>508.1</v>
      </c>
      <c r="D97" s="182">
        <f>Volume!M97</f>
        <v>2.0588530681932307</v>
      </c>
      <c r="E97" s="175">
        <f>Volume!C97*100</f>
        <v>15</v>
      </c>
      <c r="F97" s="349">
        <f>'Open Int.'!D97*100</f>
        <v>0</v>
      </c>
      <c r="G97" s="176">
        <f>'Open Int.'!R97</f>
        <v>86.001006</v>
      </c>
      <c r="H97" s="176">
        <f>'Open Int.'!Z97</f>
        <v>1.8543990000000008</v>
      </c>
      <c r="I97" s="171">
        <f>'Open Int.'!O97</f>
        <v>0.9975186104218362</v>
      </c>
      <c r="J97" s="185">
        <f>IF(Volume!D97=0,0,Volume!F97/Volume!D97)</f>
        <v>0</v>
      </c>
      <c r="K97" s="187">
        <f>IF('Open Int.'!E97=0,0,'Open Int.'!H97/'Open Int.'!E97)</f>
        <v>0</v>
      </c>
    </row>
    <row r="98" spans="1:11" ht="15">
      <c r="A98" s="201" t="s">
        <v>223</v>
      </c>
      <c r="B98" s="289">
        <f>Margins!B98</f>
        <v>400</v>
      </c>
      <c r="C98" s="289">
        <f>Volume!J98</f>
        <v>789.45</v>
      </c>
      <c r="D98" s="182">
        <f>Volume!M98</f>
        <v>4.438417780129656</v>
      </c>
      <c r="E98" s="175">
        <f>Volume!C98*100</f>
        <v>5</v>
      </c>
      <c r="F98" s="349">
        <f>'Open Int.'!D98*100</f>
        <v>-4</v>
      </c>
      <c r="G98" s="176">
        <f>'Open Int.'!R98</f>
        <v>176.899956</v>
      </c>
      <c r="H98" s="176">
        <f>'Open Int.'!Z98</f>
        <v>0.775256000000013</v>
      </c>
      <c r="I98" s="171">
        <f>'Open Int.'!O98</f>
        <v>0.9912531238843271</v>
      </c>
      <c r="J98" s="185">
        <f>IF(Volume!D98=0,0,Volume!F98/Volume!D98)</f>
        <v>0.017241379310344827</v>
      </c>
      <c r="K98" s="187">
        <f>IF('Open Int.'!E98=0,0,'Open Int.'!H98/'Open Int.'!E98)</f>
        <v>0.29239766081871343</v>
      </c>
    </row>
    <row r="99" spans="1:11" ht="15">
      <c r="A99" s="201" t="s">
        <v>207</v>
      </c>
      <c r="B99" s="289">
        <f>Margins!B99</f>
        <v>1250</v>
      </c>
      <c r="C99" s="289">
        <f>Volume!J99</f>
        <v>178.4</v>
      </c>
      <c r="D99" s="182">
        <f>Volume!M99</f>
        <v>2.2935779816513757</v>
      </c>
      <c r="E99" s="175">
        <f>Volume!C99*100</f>
        <v>188</v>
      </c>
      <c r="F99" s="349">
        <f>'Open Int.'!D99*100</f>
        <v>1</v>
      </c>
      <c r="G99" s="176">
        <f>'Open Int.'!R99</f>
        <v>73.9468</v>
      </c>
      <c r="H99" s="176">
        <f>'Open Int.'!Z99</f>
        <v>2.442799999999991</v>
      </c>
      <c r="I99" s="171">
        <f>'Open Int.'!O99</f>
        <v>0.994270205066345</v>
      </c>
      <c r="J99" s="185">
        <f>IF(Volume!D99=0,0,Volume!F99/Volume!D99)</f>
        <v>0.125</v>
      </c>
      <c r="K99" s="187">
        <f>IF('Open Int.'!E99=0,0,'Open Int.'!H99/'Open Int.'!E99)</f>
        <v>0.11627906976744186</v>
      </c>
    </row>
    <row r="100" spans="1:11" ht="15">
      <c r="A100" s="201" t="s">
        <v>295</v>
      </c>
      <c r="B100" s="289">
        <f>Margins!B100</f>
        <v>250</v>
      </c>
      <c r="C100" s="289">
        <f>Volume!J100</f>
        <v>827.1</v>
      </c>
      <c r="D100" s="182">
        <f>Volume!M100</f>
        <v>2.7389603130240445</v>
      </c>
      <c r="E100" s="175">
        <f>Volume!C100*100</f>
        <v>777</v>
      </c>
      <c r="F100" s="349">
        <f>'Open Int.'!D100*100</f>
        <v>4</v>
      </c>
      <c r="G100" s="176">
        <f>'Open Int.'!R100</f>
        <v>30.147795</v>
      </c>
      <c r="H100" s="176">
        <f>'Open Int.'!Z100</f>
        <v>1.9710450000000002</v>
      </c>
      <c r="I100" s="171">
        <f>'Open Int.'!O100</f>
        <v>1</v>
      </c>
      <c r="J100" s="185">
        <f>IF(Volume!D100=0,0,Volume!F100/Volume!D100)</f>
        <v>0</v>
      </c>
      <c r="K100" s="187">
        <f>IF('Open Int.'!E100=0,0,'Open Int.'!H100/'Open Int.'!E100)</f>
        <v>0</v>
      </c>
    </row>
    <row r="101" spans="1:11" ht="15">
      <c r="A101" s="201" t="s">
        <v>277</v>
      </c>
      <c r="B101" s="289">
        <f>Margins!B101</f>
        <v>800</v>
      </c>
      <c r="C101" s="289">
        <f>Volume!J101</f>
        <v>282.25</v>
      </c>
      <c r="D101" s="182">
        <f>Volume!M101</f>
        <v>1.6018718502519755</v>
      </c>
      <c r="E101" s="175">
        <f>Volume!C101*100</f>
        <v>-30</v>
      </c>
      <c r="F101" s="349">
        <f>'Open Int.'!D101*100</f>
        <v>-1</v>
      </c>
      <c r="G101" s="176">
        <f>'Open Int.'!R101</f>
        <v>117.50632</v>
      </c>
      <c r="H101" s="176">
        <f>'Open Int.'!Z101</f>
        <v>0.7414240000000092</v>
      </c>
      <c r="I101" s="171">
        <f>'Open Int.'!O101</f>
        <v>0.9959646425826287</v>
      </c>
      <c r="J101" s="185">
        <f>IF(Volume!D101=0,0,Volume!F101/Volume!D101)</f>
        <v>0</v>
      </c>
      <c r="K101" s="187">
        <f>IF('Open Int.'!E101=0,0,'Open Int.'!H101/'Open Int.'!E101)</f>
        <v>0</v>
      </c>
    </row>
    <row r="102" spans="1:11" ht="15">
      <c r="A102" s="201" t="s">
        <v>146</v>
      </c>
      <c r="B102" s="289">
        <f>Margins!B102</f>
        <v>8900</v>
      </c>
      <c r="C102" s="289">
        <f>Volume!J102</f>
        <v>34.05</v>
      </c>
      <c r="D102" s="182">
        <f>Volume!M102</f>
        <v>1.641791044776111</v>
      </c>
      <c r="E102" s="175">
        <f>Volume!C102*100</f>
        <v>160</v>
      </c>
      <c r="F102" s="349">
        <f>'Open Int.'!D102*100</f>
        <v>2</v>
      </c>
      <c r="G102" s="176">
        <f>'Open Int.'!R102</f>
        <v>26.971005</v>
      </c>
      <c r="H102" s="176">
        <f>'Open Int.'!Z102</f>
        <v>1.091585000000002</v>
      </c>
      <c r="I102" s="171">
        <f>'Open Int.'!O102</f>
        <v>0.9865168539325843</v>
      </c>
      <c r="J102" s="185">
        <f>IF(Volume!D102=0,0,Volume!F102/Volume!D102)</f>
        <v>0.14285714285714285</v>
      </c>
      <c r="K102" s="187">
        <f>IF('Open Int.'!E102=0,0,'Open Int.'!H102/'Open Int.'!E102)</f>
        <v>0.2</v>
      </c>
    </row>
    <row r="103" spans="1:11" ht="15">
      <c r="A103" s="201" t="s">
        <v>8</v>
      </c>
      <c r="B103" s="289">
        <f>Margins!B103</f>
        <v>1600</v>
      </c>
      <c r="C103" s="289">
        <f>Volume!J103</f>
        <v>153.65</v>
      </c>
      <c r="D103" s="182">
        <f>Volume!M103</f>
        <v>3.887762001352265</v>
      </c>
      <c r="E103" s="175">
        <f>Volume!C103*100</f>
        <v>131</v>
      </c>
      <c r="F103" s="349">
        <f>'Open Int.'!D103*100</f>
        <v>2</v>
      </c>
      <c r="G103" s="176">
        <f>'Open Int.'!R103</f>
        <v>286.03484</v>
      </c>
      <c r="H103" s="176">
        <f>'Open Int.'!Z103</f>
        <v>19.41255199999995</v>
      </c>
      <c r="I103" s="171">
        <f>'Open Int.'!O103</f>
        <v>0.9967339922647185</v>
      </c>
      <c r="J103" s="185">
        <f>IF(Volume!D103=0,0,Volume!F103/Volume!D103)</f>
        <v>0.20689655172413793</v>
      </c>
      <c r="K103" s="187">
        <f>IF('Open Int.'!E103=0,0,'Open Int.'!H103/'Open Int.'!E103)</f>
        <v>0.21686746987951808</v>
      </c>
    </row>
    <row r="104" spans="1:11" ht="15">
      <c r="A104" s="201" t="s">
        <v>296</v>
      </c>
      <c r="B104" s="289">
        <f>Margins!B104</f>
        <v>1000</v>
      </c>
      <c r="C104" s="289">
        <f>Volume!J104</f>
        <v>162.2</v>
      </c>
      <c r="D104" s="182">
        <f>Volume!M104</f>
        <v>3.2792104425342097</v>
      </c>
      <c r="E104" s="175">
        <f>Volume!C104*100</f>
        <v>-33</v>
      </c>
      <c r="F104" s="349">
        <f>'Open Int.'!D104*100</f>
        <v>-4</v>
      </c>
      <c r="G104" s="176">
        <f>'Open Int.'!R104</f>
        <v>27.50912</v>
      </c>
      <c r="H104" s="176">
        <f>'Open Int.'!Z104</f>
        <v>-0.10027000000000186</v>
      </c>
      <c r="I104" s="171">
        <f>'Open Int.'!O104</f>
        <v>0.9935141509433962</v>
      </c>
      <c r="J104" s="185">
        <f>IF(Volume!D104=0,0,Volume!F104/Volume!D104)</f>
        <v>0</v>
      </c>
      <c r="K104" s="187">
        <f>IF('Open Int.'!E104=0,0,'Open Int.'!H104/'Open Int.'!E104)</f>
        <v>0</v>
      </c>
    </row>
    <row r="105" spans="1:11" ht="15">
      <c r="A105" s="201" t="s">
        <v>179</v>
      </c>
      <c r="B105" s="289">
        <f>Margins!B105</f>
        <v>14000</v>
      </c>
      <c r="C105" s="289">
        <f>Volume!J105</f>
        <v>14.4</v>
      </c>
      <c r="D105" s="182">
        <f>Volume!M105</f>
        <v>1.052631578947371</v>
      </c>
      <c r="E105" s="175">
        <f>Volume!C105*100</f>
        <v>-36</v>
      </c>
      <c r="F105" s="349">
        <f>'Open Int.'!D105*100</f>
        <v>2</v>
      </c>
      <c r="G105" s="176">
        <f>'Open Int.'!R105</f>
        <v>39.33216</v>
      </c>
      <c r="H105" s="176">
        <f>'Open Int.'!Z105</f>
        <v>1.3872600000000048</v>
      </c>
      <c r="I105" s="171">
        <f>'Open Int.'!O105</f>
        <v>0.9953869810353665</v>
      </c>
      <c r="J105" s="185">
        <f>IF(Volume!D105=0,0,Volume!F105/Volume!D105)</f>
        <v>0.09090909090909091</v>
      </c>
      <c r="K105" s="187">
        <f>IF('Open Int.'!E105=0,0,'Open Int.'!H105/'Open Int.'!E105)</f>
        <v>0.13857677902621723</v>
      </c>
    </row>
    <row r="106" spans="1:11" ht="15">
      <c r="A106" s="201" t="s">
        <v>202</v>
      </c>
      <c r="B106" s="289">
        <f>Margins!B106</f>
        <v>1150</v>
      </c>
      <c r="C106" s="289">
        <f>Volume!J106</f>
        <v>232.75</v>
      </c>
      <c r="D106" s="182">
        <f>Volume!M106</f>
        <v>-0.3851915257864351</v>
      </c>
      <c r="E106" s="175">
        <f>Volume!C106*100</f>
        <v>-50</v>
      </c>
      <c r="F106" s="349">
        <f>'Open Int.'!D106*100</f>
        <v>1</v>
      </c>
      <c r="G106" s="176">
        <f>'Open Int.'!R106</f>
        <v>72.3224075</v>
      </c>
      <c r="H106" s="176">
        <f>'Open Int.'!Z106</f>
        <v>-0.25278724999999724</v>
      </c>
      <c r="I106" s="171">
        <f>'Open Int.'!O106</f>
        <v>0.9592894152479645</v>
      </c>
      <c r="J106" s="185">
        <f>IF(Volume!D106=0,0,Volume!F106/Volume!D106)</f>
        <v>0</v>
      </c>
      <c r="K106" s="187">
        <f>IF('Open Int.'!E106=0,0,'Open Int.'!H106/'Open Int.'!E106)</f>
        <v>0.30434782608695654</v>
      </c>
    </row>
    <row r="107" spans="1:11" ht="15">
      <c r="A107" s="201" t="s">
        <v>171</v>
      </c>
      <c r="B107" s="289">
        <f>Margins!B107</f>
        <v>1100</v>
      </c>
      <c r="C107" s="289">
        <f>Volume!J107</f>
        <v>324.2</v>
      </c>
      <c r="D107" s="182">
        <f>Volume!M107</f>
        <v>2.4976288333860186</v>
      </c>
      <c r="E107" s="175">
        <f>Volume!C107*100</f>
        <v>-38</v>
      </c>
      <c r="F107" s="349">
        <f>'Open Int.'!D107*100</f>
        <v>3</v>
      </c>
      <c r="G107" s="176">
        <f>'Open Int.'!R107</f>
        <v>104.453998</v>
      </c>
      <c r="H107" s="176">
        <f>'Open Int.'!Z107</f>
        <v>5.955015000000003</v>
      </c>
      <c r="I107" s="171">
        <f>'Open Int.'!O107</f>
        <v>0.99522021167634</v>
      </c>
      <c r="J107" s="185">
        <f>IF(Volume!D107=0,0,Volume!F107/Volume!D107)</f>
        <v>1</v>
      </c>
      <c r="K107" s="187">
        <f>IF('Open Int.'!E107=0,0,'Open Int.'!H107/'Open Int.'!E107)</f>
        <v>0.5</v>
      </c>
    </row>
    <row r="108" spans="1:11" ht="15">
      <c r="A108" s="201" t="s">
        <v>147</v>
      </c>
      <c r="B108" s="289">
        <f>Margins!B108</f>
        <v>5900</v>
      </c>
      <c r="C108" s="289">
        <f>Volume!J108</f>
        <v>53.55</v>
      </c>
      <c r="D108" s="182">
        <f>Volume!M108</f>
        <v>1.9999999999999944</v>
      </c>
      <c r="E108" s="175">
        <f>Volume!C108*100</f>
        <v>231.99999999999997</v>
      </c>
      <c r="F108" s="349">
        <f>'Open Int.'!D108*100</f>
        <v>6</v>
      </c>
      <c r="G108" s="176">
        <f>'Open Int.'!R108</f>
        <v>18.830322</v>
      </c>
      <c r="H108" s="176">
        <f>'Open Int.'!Z108</f>
        <v>1.5152970000000003</v>
      </c>
      <c r="I108" s="171">
        <f>'Open Int.'!O108</f>
        <v>0.9966442953020134</v>
      </c>
      <c r="J108" s="185">
        <f>IF(Volume!D108=0,0,Volume!F108/Volume!D108)</f>
        <v>0</v>
      </c>
      <c r="K108" s="187">
        <f>IF('Open Int.'!E108=0,0,'Open Int.'!H108/'Open Int.'!E108)</f>
        <v>0</v>
      </c>
    </row>
    <row r="109" spans="1:11" ht="15">
      <c r="A109" s="201" t="s">
        <v>148</v>
      </c>
      <c r="B109" s="289">
        <f>Margins!B109</f>
        <v>1045</v>
      </c>
      <c r="C109" s="289">
        <f>Volume!J109</f>
        <v>251.85</v>
      </c>
      <c r="D109" s="182">
        <f>Volume!M109</f>
        <v>0.8004802881729037</v>
      </c>
      <c r="E109" s="175">
        <f>Volume!C109*100</f>
        <v>-34</v>
      </c>
      <c r="F109" s="349">
        <f>'Open Int.'!D109*100</f>
        <v>3</v>
      </c>
      <c r="G109" s="176">
        <f>'Open Int.'!R109</f>
        <v>21.238888275</v>
      </c>
      <c r="H109" s="176">
        <f>'Open Int.'!Z109</f>
        <v>0.7169588250000025</v>
      </c>
      <c r="I109" s="171">
        <f>'Open Int.'!O109</f>
        <v>0.9962825278810409</v>
      </c>
      <c r="J109" s="185">
        <f>IF(Volume!D109=0,0,Volume!F109/Volume!D109)</f>
        <v>0</v>
      </c>
      <c r="K109" s="187">
        <f>IF('Open Int.'!E109=0,0,'Open Int.'!H109/'Open Int.'!E109)</f>
        <v>0</v>
      </c>
    </row>
    <row r="110" spans="1:11" ht="15">
      <c r="A110" s="201" t="s">
        <v>122</v>
      </c>
      <c r="B110" s="289">
        <f>Margins!B110</f>
        <v>1625</v>
      </c>
      <c r="C110" s="289">
        <f>Volume!J110</f>
        <v>159.2</v>
      </c>
      <c r="D110" s="182">
        <f>Volume!M110</f>
        <v>0.31505986137366104</v>
      </c>
      <c r="E110" s="175">
        <f>Volume!C110*100</f>
        <v>-75</v>
      </c>
      <c r="F110" s="349">
        <f>'Open Int.'!D110*100</f>
        <v>1</v>
      </c>
      <c r="G110" s="176">
        <f>'Open Int.'!R110</f>
        <v>159.79899</v>
      </c>
      <c r="H110" s="176">
        <f>'Open Int.'!Z110</f>
        <v>5.169645000000003</v>
      </c>
      <c r="I110" s="171">
        <f>'Open Int.'!O110</f>
        <v>0.9889914197830663</v>
      </c>
      <c r="J110" s="185">
        <f>IF(Volume!D110=0,0,Volume!F110/Volume!D110)</f>
        <v>0.5714285714285714</v>
      </c>
      <c r="K110" s="187">
        <f>IF('Open Int.'!E110=0,0,'Open Int.'!H110/'Open Int.'!E110)</f>
        <v>0.5730071033938438</v>
      </c>
    </row>
    <row r="111" spans="1:11" ht="15">
      <c r="A111" s="201" t="s">
        <v>36</v>
      </c>
      <c r="B111" s="289">
        <f>Margins!B111</f>
        <v>225</v>
      </c>
      <c r="C111" s="289">
        <f>Volume!J111</f>
        <v>871.35</v>
      </c>
      <c r="D111" s="182">
        <f>Volume!M111</f>
        <v>2.978195355433439</v>
      </c>
      <c r="E111" s="175">
        <f>Volume!C111*100</f>
        <v>-40</v>
      </c>
      <c r="F111" s="349">
        <f>'Open Int.'!D111*100</f>
        <v>0</v>
      </c>
      <c r="G111" s="176">
        <f>'Open Int.'!R111</f>
        <v>658.583757</v>
      </c>
      <c r="H111" s="176">
        <f>'Open Int.'!Z111</f>
        <v>21.597806249999962</v>
      </c>
      <c r="I111" s="171">
        <f>'Open Int.'!O111</f>
        <v>0.9952667301738509</v>
      </c>
      <c r="J111" s="185">
        <f>IF(Volume!D111=0,0,Volume!F111/Volume!D111)</f>
        <v>0.012578616352201259</v>
      </c>
      <c r="K111" s="187">
        <f>IF('Open Int.'!E111=0,0,'Open Int.'!H111/'Open Int.'!E111)</f>
        <v>0.03220035778175313</v>
      </c>
    </row>
    <row r="112" spans="1:11" ht="15">
      <c r="A112" s="201" t="s">
        <v>172</v>
      </c>
      <c r="B112" s="289">
        <f>Margins!B112</f>
        <v>1050</v>
      </c>
      <c r="C112" s="289">
        <f>Volume!J112</f>
        <v>275.55</v>
      </c>
      <c r="D112" s="182">
        <f>Volume!M112</f>
        <v>4.414550966275117</v>
      </c>
      <c r="E112" s="175">
        <f>Volume!C112*100</f>
        <v>42</v>
      </c>
      <c r="F112" s="349">
        <f>'Open Int.'!D112*100</f>
        <v>10</v>
      </c>
      <c r="G112" s="176">
        <f>'Open Int.'!R112</f>
        <v>152.5913235</v>
      </c>
      <c r="H112" s="176">
        <f>'Open Int.'!Z112</f>
        <v>19.94594699999999</v>
      </c>
      <c r="I112" s="171">
        <f>'Open Int.'!O112</f>
        <v>0.9973454683352294</v>
      </c>
      <c r="J112" s="185">
        <f>IF(Volume!D112=0,0,Volume!F112/Volume!D112)</f>
        <v>0.03125</v>
      </c>
      <c r="K112" s="187">
        <f>IF('Open Int.'!E112=0,0,'Open Int.'!H112/'Open Int.'!E112)</f>
        <v>0.07142857142857142</v>
      </c>
    </row>
    <row r="113" spans="1:11" ht="15">
      <c r="A113" s="201" t="s">
        <v>80</v>
      </c>
      <c r="B113" s="289">
        <f>Margins!B113</f>
        <v>1200</v>
      </c>
      <c r="C113" s="289">
        <f>Volume!J113</f>
        <v>191.3</v>
      </c>
      <c r="D113" s="182">
        <f>Volume!M113</f>
        <v>2.6287553648068696</v>
      </c>
      <c r="E113" s="175">
        <f>Volume!C113*100</f>
        <v>-19</v>
      </c>
      <c r="F113" s="349">
        <f>'Open Int.'!D113*100</f>
        <v>-6</v>
      </c>
      <c r="G113" s="176">
        <f>'Open Int.'!R113</f>
        <v>56.288112</v>
      </c>
      <c r="H113" s="176">
        <f>'Open Int.'!Z113</f>
        <v>-2.181840000000001</v>
      </c>
      <c r="I113" s="171">
        <f>'Open Int.'!O113</f>
        <v>0.9975530179445351</v>
      </c>
      <c r="J113" s="185">
        <f>IF(Volume!D113=0,0,Volume!F113/Volume!D113)</f>
        <v>0</v>
      </c>
      <c r="K113" s="187">
        <f>IF('Open Int.'!E113=0,0,'Open Int.'!H113/'Open Int.'!E113)</f>
        <v>0</v>
      </c>
    </row>
    <row r="114" spans="1:11" ht="15">
      <c r="A114" s="201" t="s">
        <v>274</v>
      </c>
      <c r="B114" s="289">
        <f>Margins!B114</f>
        <v>700</v>
      </c>
      <c r="C114" s="289">
        <f>Volume!J114</f>
        <v>267.45</v>
      </c>
      <c r="D114" s="182">
        <f>Volume!M114</f>
        <v>7.022809123649452</v>
      </c>
      <c r="E114" s="175">
        <f>Volume!C114*100</f>
        <v>41</v>
      </c>
      <c r="F114" s="349">
        <f>'Open Int.'!D114*100</f>
        <v>6</v>
      </c>
      <c r="G114" s="176">
        <f>'Open Int.'!R114</f>
        <v>136.9103295</v>
      </c>
      <c r="H114" s="176">
        <f>'Open Int.'!Z114</f>
        <v>16.645954499999988</v>
      </c>
      <c r="I114" s="171">
        <f>'Open Int.'!O114</f>
        <v>0.9967181731163681</v>
      </c>
      <c r="J114" s="185">
        <f>IF(Volume!D114=0,0,Volume!F114/Volume!D114)</f>
        <v>0.05357142857142857</v>
      </c>
      <c r="K114" s="187">
        <f>IF('Open Int.'!E114=0,0,'Open Int.'!H114/'Open Int.'!E114)</f>
        <v>0.16363636363636364</v>
      </c>
    </row>
    <row r="115" spans="1:11" ht="15">
      <c r="A115" s="201" t="s">
        <v>224</v>
      </c>
      <c r="B115" s="289">
        <f>Margins!B115</f>
        <v>650</v>
      </c>
      <c r="C115" s="289">
        <f>Volume!J115</f>
        <v>410.6</v>
      </c>
      <c r="D115" s="182">
        <f>Volume!M115</f>
        <v>2.4834643703981145</v>
      </c>
      <c r="E115" s="175">
        <f>Volume!C115*100</f>
        <v>-51</v>
      </c>
      <c r="F115" s="349">
        <f>'Open Int.'!D115*100</f>
        <v>10</v>
      </c>
      <c r="G115" s="176">
        <f>'Open Int.'!R115</f>
        <v>13.317811</v>
      </c>
      <c r="H115" s="176">
        <f>'Open Int.'!Z115</f>
        <v>1.52067175</v>
      </c>
      <c r="I115" s="171">
        <f>'Open Int.'!O115</f>
        <v>0.9979959919839679</v>
      </c>
      <c r="J115" s="185">
        <f>IF(Volume!D115=0,0,Volume!F115/Volume!D115)</f>
        <v>0</v>
      </c>
      <c r="K115" s="187">
        <f>IF('Open Int.'!E115=0,0,'Open Int.'!H115/'Open Int.'!E115)</f>
        <v>0</v>
      </c>
    </row>
    <row r="116" spans="1:11" ht="15">
      <c r="A116" s="201" t="s">
        <v>394</v>
      </c>
      <c r="B116" s="289">
        <f>Margins!B116</f>
        <v>2400</v>
      </c>
      <c r="C116" s="289">
        <f>Volume!J116</f>
        <v>106.15</v>
      </c>
      <c r="D116" s="182">
        <f>Volume!M116</f>
        <v>2.9582929194956464</v>
      </c>
      <c r="E116" s="175">
        <f>Volume!C116*100</f>
        <v>48</v>
      </c>
      <c r="F116" s="349">
        <f>'Open Int.'!D116*100</f>
        <v>-4</v>
      </c>
      <c r="G116" s="176">
        <f>'Open Int.'!R116</f>
        <v>38.46876</v>
      </c>
      <c r="H116" s="176">
        <f>'Open Int.'!Z116</f>
        <v>-0.15662399999999366</v>
      </c>
      <c r="I116" s="171">
        <f>'Open Int.'!O116</f>
        <v>0.9980132450331126</v>
      </c>
      <c r="J116" s="185">
        <f>IF(Volume!D116=0,0,Volume!F116/Volume!D116)</f>
        <v>0.0196078431372549</v>
      </c>
      <c r="K116" s="187">
        <f>IF('Open Int.'!E116=0,0,'Open Int.'!H116/'Open Int.'!E116)</f>
        <v>0.12244897959183673</v>
      </c>
    </row>
    <row r="117" spans="1:11" ht="15">
      <c r="A117" s="201" t="s">
        <v>81</v>
      </c>
      <c r="B117" s="289">
        <f>Margins!B117</f>
        <v>600</v>
      </c>
      <c r="C117" s="289">
        <f>Volume!J117</f>
        <v>456.9</v>
      </c>
      <c r="D117" s="182">
        <f>Volume!M117</f>
        <v>3.7819420783645605</v>
      </c>
      <c r="E117" s="175">
        <f>Volume!C117*100</f>
        <v>-38</v>
      </c>
      <c r="F117" s="349">
        <f>'Open Int.'!D117*100</f>
        <v>-1</v>
      </c>
      <c r="G117" s="176">
        <f>'Open Int.'!R117</f>
        <v>205.851726</v>
      </c>
      <c r="H117" s="176">
        <f>'Open Int.'!Z117</f>
        <v>6.233571000000012</v>
      </c>
      <c r="I117" s="171">
        <f>'Open Int.'!O117</f>
        <v>0.999334132374484</v>
      </c>
      <c r="J117" s="185">
        <f>IF(Volume!D117=0,0,Volume!F117/Volume!D117)</f>
        <v>0</v>
      </c>
      <c r="K117" s="187">
        <f>IF('Open Int.'!E117=0,0,'Open Int.'!H117/'Open Int.'!E117)</f>
        <v>0</v>
      </c>
    </row>
    <row r="118" spans="1:11" ht="15">
      <c r="A118" s="201" t="s">
        <v>225</v>
      </c>
      <c r="B118" s="289">
        <f>Margins!B118</f>
        <v>1400</v>
      </c>
      <c r="C118" s="289">
        <f>Volume!J118</f>
        <v>171.7</v>
      </c>
      <c r="D118" s="182">
        <f>Volume!M118</f>
        <v>1.92935589195607</v>
      </c>
      <c r="E118" s="175">
        <f>Volume!C118*100</f>
        <v>25</v>
      </c>
      <c r="F118" s="349">
        <f>'Open Int.'!D118*100</f>
        <v>8</v>
      </c>
      <c r="G118" s="176">
        <f>'Open Int.'!R118</f>
        <v>59.638278</v>
      </c>
      <c r="H118" s="176">
        <f>'Open Int.'!Z118</f>
        <v>5.538876000000002</v>
      </c>
      <c r="I118" s="171">
        <f>'Open Int.'!O118</f>
        <v>0.9971785570334543</v>
      </c>
      <c r="J118" s="185">
        <f>IF(Volume!D118=0,0,Volume!F118/Volume!D118)</f>
        <v>0</v>
      </c>
      <c r="K118" s="187">
        <f>IF('Open Int.'!E118=0,0,'Open Int.'!H118/'Open Int.'!E118)</f>
        <v>0.18421052631578946</v>
      </c>
    </row>
    <row r="119" spans="1:11" ht="15">
      <c r="A119" s="201" t="s">
        <v>297</v>
      </c>
      <c r="B119" s="289">
        <f>Margins!B119</f>
        <v>1100</v>
      </c>
      <c r="C119" s="289">
        <f>Volume!J119</f>
        <v>424.65</v>
      </c>
      <c r="D119" s="182">
        <f>Volume!M119</f>
        <v>7.492722440197435</v>
      </c>
      <c r="E119" s="175">
        <f>Volume!C119*100</f>
        <v>35</v>
      </c>
      <c r="F119" s="349">
        <f>'Open Int.'!D119*100</f>
        <v>4</v>
      </c>
      <c r="G119" s="176">
        <f>'Open Int.'!R119</f>
        <v>242.432685</v>
      </c>
      <c r="H119" s="176">
        <f>'Open Int.'!Z119</f>
        <v>26.502305500000006</v>
      </c>
      <c r="I119" s="171">
        <f>'Open Int.'!O119</f>
        <v>0.9928709055876686</v>
      </c>
      <c r="J119" s="185">
        <f>IF(Volume!D119=0,0,Volume!F119/Volume!D119)</f>
        <v>0.07865168539325842</v>
      </c>
      <c r="K119" s="187">
        <f>IF('Open Int.'!E119=0,0,'Open Int.'!H119/'Open Int.'!E119)</f>
        <v>0.32727272727272727</v>
      </c>
    </row>
    <row r="120" spans="1:11" ht="15">
      <c r="A120" s="201" t="s">
        <v>226</v>
      </c>
      <c r="B120" s="289">
        <f>Margins!B120</f>
        <v>1500</v>
      </c>
      <c r="C120" s="289">
        <f>Volume!J120</f>
        <v>160.3</v>
      </c>
      <c r="D120" s="182">
        <f>Volume!M120</f>
        <v>3.68693402328591</v>
      </c>
      <c r="E120" s="175">
        <f>Volume!C120*100</f>
        <v>55.00000000000001</v>
      </c>
      <c r="F120" s="349">
        <f>'Open Int.'!D120*100</f>
        <v>0</v>
      </c>
      <c r="G120" s="176">
        <f>'Open Int.'!R120</f>
        <v>136.984365</v>
      </c>
      <c r="H120" s="176">
        <f>'Open Int.'!Z120</f>
        <v>5.172404999999998</v>
      </c>
      <c r="I120" s="171">
        <f>'Open Int.'!O120</f>
        <v>0.9926276987888363</v>
      </c>
      <c r="J120" s="185">
        <f>IF(Volume!D120=0,0,Volume!F120/Volume!D120)</f>
        <v>0</v>
      </c>
      <c r="K120" s="187">
        <f>IF('Open Int.'!E120=0,0,'Open Int.'!H120/'Open Int.'!E120)</f>
        <v>0</v>
      </c>
    </row>
    <row r="121" spans="1:11" ht="15">
      <c r="A121" s="201" t="s">
        <v>227</v>
      </c>
      <c r="B121" s="289">
        <f>Margins!B121</f>
        <v>800</v>
      </c>
      <c r="C121" s="289">
        <f>Volume!J121</f>
        <v>351.5</v>
      </c>
      <c r="D121" s="182">
        <f>Volume!M121</f>
        <v>1.3260305563563053</v>
      </c>
      <c r="E121" s="175">
        <f>Volume!C121*100</f>
        <v>19</v>
      </c>
      <c r="F121" s="349">
        <f>'Open Int.'!D121*100</f>
        <v>1</v>
      </c>
      <c r="G121" s="176">
        <f>'Open Int.'!R121</f>
        <v>160.284</v>
      </c>
      <c r="H121" s="176">
        <f>'Open Int.'!Z121</f>
        <v>2.957911999999993</v>
      </c>
      <c r="I121" s="171">
        <f>'Open Int.'!O121</f>
        <v>0.9912280701754386</v>
      </c>
      <c r="J121" s="185">
        <f>IF(Volume!D121=0,0,Volume!F121/Volume!D121)</f>
        <v>0.1320754716981132</v>
      </c>
      <c r="K121" s="187">
        <f>IF('Open Int.'!E121=0,0,'Open Int.'!H121/'Open Int.'!E121)</f>
        <v>0.1782178217821782</v>
      </c>
    </row>
    <row r="122" spans="1:11" ht="15">
      <c r="A122" s="201" t="s">
        <v>234</v>
      </c>
      <c r="B122" s="289">
        <f>Margins!B122</f>
        <v>700</v>
      </c>
      <c r="C122" s="289">
        <f>Volume!J122</f>
        <v>416.4</v>
      </c>
      <c r="D122" s="182">
        <f>Volume!M122</f>
        <v>4.952741020793945</v>
      </c>
      <c r="E122" s="175">
        <f>Volume!C122*100</f>
        <v>-9</v>
      </c>
      <c r="F122" s="349">
        <f>'Open Int.'!D122*100</f>
        <v>-7.000000000000001</v>
      </c>
      <c r="G122" s="176">
        <f>'Open Int.'!R122</f>
        <v>667.868124</v>
      </c>
      <c r="H122" s="176">
        <f>'Open Int.'!Z122</f>
        <v>-13.752343500000052</v>
      </c>
      <c r="I122" s="171">
        <f>'Open Int.'!O122</f>
        <v>0.9937153580936586</v>
      </c>
      <c r="J122" s="185">
        <f>IF(Volume!D122=0,0,Volume!F122/Volume!D122)</f>
        <v>0.13825363825363826</v>
      </c>
      <c r="K122" s="187">
        <f>IF('Open Int.'!E122=0,0,'Open Int.'!H122/'Open Int.'!E122)</f>
        <v>0.169799092676604</v>
      </c>
    </row>
    <row r="123" spans="1:11" ht="15">
      <c r="A123" s="201" t="s">
        <v>98</v>
      </c>
      <c r="B123" s="289">
        <f>Margins!B123</f>
        <v>550</v>
      </c>
      <c r="C123" s="289">
        <f>Volume!J123</f>
        <v>514.55</v>
      </c>
      <c r="D123" s="182">
        <f>Volume!M123</f>
        <v>2.796923384277284</v>
      </c>
      <c r="E123" s="175">
        <f>Volume!C123*100</f>
        <v>4</v>
      </c>
      <c r="F123" s="349">
        <f>'Open Int.'!D123*100</f>
        <v>-2</v>
      </c>
      <c r="G123" s="176">
        <f>'Open Int.'!R123</f>
        <v>185.56473924999997</v>
      </c>
      <c r="H123" s="176">
        <f>'Open Int.'!Z123</f>
        <v>1.6901994999999772</v>
      </c>
      <c r="I123" s="171">
        <f>'Open Int.'!O123</f>
        <v>0.9989324386152204</v>
      </c>
      <c r="J123" s="185">
        <f>IF(Volume!D123=0,0,Volume!F123/Volume!D123)</f>
        <v>0</v>
      </c>
      <c r="K123" s="187">
        <f>IF('Open Int.'!E123=0,0,'Open Int.'!H123/'Open Int.'!E123)</f>
        <v>0</v>
      </c>
    </row>
    <row r="124" spans="1:11" ht="15">
      <c r="A124" s="201" t="s">
        <v>149</v>
      </c>
      <c r="B124" s="289">
        <f>Margins!B124</f>
        <v>550</v>
      </c>
      <c r="C124" s="289">
        <f>Volume!J124</f>
        <v>654</v>
      </c>
      <c r="D124" s="182">
        <f>Volume!M124</f>
        <v>2.878716375648884</v>
      </c>
      <c r="E124" s="175">
        <f>Volume!C124*100</f>
        <v>-32</v>
      </c>
      <c r="F124" s="349">
        <f>'Open Int.'!D124*100</f>
        <v>10</v>
      </c>
      <c r="G124" s="176">
        <f>'Open Int.'!R124</f>
        <v>221.32341</v>
      </c>
      <c r="H124" s="176">
        <f>'Open Int.'!Z124</f>
        <v>26.157152999999965</v>
      </c>
      <c r="I124" s="171">
        <f>'Open Int.'!O124</f>
        <v>0.9944742402080287</v>
      </c>
      <c r="J124" s="185">
        <f>IF(Volume!D124=0,0,Volume!F124/Volume!D124)</f>
        <v>0.2608695652173913</v>
      </c>
      <c r="K124" s="187">
        <f>IF('Open Int.'!E124=0,0,'Open Int.'!H124/'Open Int.'!E124)</f>
        <v>0.18902439024390244</v>
      </c>
    </row>
    <row r="125" spans="1:11" ht="15">
      <c r="A125" s="201" t="s">
        <v>203</v>
      </c>
      <c r="B125" s="289">
        <f>Margins!B125</f>
        <v>150</v>
      </c>
      <c r="C125" s="289">
        <f>Volume!J125</f>
        <v>1384.3</v>
      </c>
      <c r="D125" s="182">
        <f>Volume!M125</f>
        <v>1.8729072377377964</v>
      </c>
      <c r="E125" s="175">
        <f>Volume!C125*100</f>
        <v>-19</v>
      </c>
      <c r="F125" s="349">
        <f>'Open Int.'!D125*100</f>
        <v>0</v>
      </c>
      <c r="G125" s="176">
        <f>'Open Int.'!R125</f>
        <v>1305.6925245</v>
      </c>
      <c r="H125" s="176">
        <f>'Open Int.'!Z125</f>
        <v>43.97991675000003</v>
      </c>
      <c r="I125" s="171">
        <f>'Open Int.'!O125</f>
        <v>0.9938932268888854</v>
      </c>
      <c r="J125" s="185">
        <f>IF(Volume!D125=0,0,Volume!F125/Volume!D125)</f>
        <v>0.3693586698337292</v>
      </c>
      <c r="K125" s="187">
        <f>IF('Open Int.'!E125=0,0,'Open Int.'!H125/'Open Int.'!E125)</f>
        <v>0.4435146443514644</v>
      </c>
    </row>
    <row r="126" spans="1:11" ht="15">
      <c r="A126" s="201" t="s">
        <v>298</v>
      </c>
      <c r="B126" s="289">
        <f>Margins!B126</f>
        <v>500</v>
      </c>
      <c r="C126" s="289">
        <f>Volume!J126</f>
        <v>482.35</v>
      </c>
      <c r="D126" s="182">
        <f>Volume!M126</f>
        <v>-0.26878941383230737</v>
      </c>
      <c r="E126" s="175">
        <f>Volume!C126*100</f>
        <v>11</v>
      </c>
      <c r="F126" s="349">
        <f>'Open Int.'!D126*100</f>
        <v>8</v>
      </c>
      <c r="G126" s="176">
        <f>'Open Int.'!R126</f>
        <v>36.85154</v>
      </c>
      <c r="H126" s="176">
        <f>'Open Int.'!Z126</f>
        <v>2.754215000000002</v>
      </c>
      <c r="I126" s="171">
        <f>'Open Int.'!O126</f>
        <v>0.9849476439790575</v>
      </c>
      <c r="J126" s="185">
        <f>IF(Volume!D126=0,0,Volume!F126/Volume!D126)</f>
        <v>0</v>
      </c>
      <c r="K126" s="187">
        <f>IF('Open Int.'!E126=0,0,'Open Int.'!H126/'Open Int.'!E126)</f>
        <v>0.1111111111111111</v>
      </c>
    </row>
    <row r="127" spans="1:11" ht="15">
      <c r="A127" s="201" t="s">
        <v>216</v>
      </c>
      <c r="B127" s="289">
        <f>Margins!B127</f>
        <v>3350</v>
      </c>
      <c r="C127" s="289">
        <f>Volume!J127</f>
        <v>71.85</v>
      </c>
      <c r="D127" s="182">
        <f>Volume!M127</f>
        <v>0.6302521008403202</v>
      </c>
      <c r="E127" s="175">
        <f>Volume!C127*100</f>
        <v>-18</v>
      </c>
      <c r="F127" s="349">
        <f>'Open Int.'!D127*100</f>
        <v>3</v>
      </c>
      <c r="G127" s="176">
        <f>'Open Int.'!R127</f>
        <v>466.568034</v>
      </c>
      <c r="H127" s="176">
        <f>'Open Int.'!Z127</f>
        <v>16.38853499999999</v>
      </c>
      <c r="I127" s="171">
        <f>'Open Int.'!O127</f>
        <v>0.9603796945934792</v>
      </c>
      <c r="J127" s="185">
        <f>IF(Volume!D127=0,0,Volume!F127/Volume!D127)</f>
        <v>0.2125237191650854</v>
      </c>
      <c r="K127" s="187">
        <f>IF('Open Int.'!E127=0,0,'Open Int.'!H127/'Open Int.'!E127)</f>
        <v>0.189873417721519</v>
      </c>
    </row>
    <row r="128" spans="1:11" ht="15">
      <c r="A128" s="201" t="s">
        <v>235</v>
      </c>
      <c r="B128" s="289">
        <f>Margins!B128</f>
        <v>2700</v>
      </c>
      <c r="C128" s="289">
        <f>Volume!J128</f>
        <v>118.05</v>
      </c>
      <c r="D128" s="182">
        <f>Volume!M128</f>
        <v>2.7415143603133085</v>
      </c>
      <c r="E128" s="175">
        <f>Volume!C128*100</f>
        <v>-22</v>
      </c>
      <c r="F128" s="349">
        <f>'Open Int.'!D128*100</f>
        <v>5</v>
      </c>
      <c r="G128" s="176">
        <f>'Open Int.'!R128</f>
        <v>325.0778265</v>
      </c>
      <c r="H128" s="176">
        <f>'Open Int.'!Z128</f>
        <v>25.519738500000017</v>
      </c>
      <c r="I128" s="171">
        <f>'Open Int.'!O128</f>
        <v>0.9923521913913129</v>
      </c>
      <c r="J128" s="185">
        <f>IF(Volume!D128=0,0,Volume!F128/Volume!D128)</f>
        <v>0.18791946308724833</v>
      </c>
      <c r="K128" s="187">
        <f>IF('Open Int.'!E128=0,0,'Open Int.'!H128/'Open Int.'!E128)</f>
        <v>0.34991568296795955</v>
      </c>
    </row>
    <row r="129" spans="1:11" ht="15">
      <c r="A129" s="201" t="s">
        <v>204</v>
      </c>
      <c r="B129" s="289">
        <f>Margins!B129</f>
        <v>600</v>
      </c>
      <c r="C129" s="289">
        <f>Volume!J129</f>
        <v>462.3</v>
      </c>
      <c r="D129" s="182">
        <f>Volume!M129</f>
        <v>1.481725386894962</v>
      </c>
      <c r="E129" s="175">
        <f>Volume!C129*100</f>
        <v>-53</v>
      </c>
      <c r="F129" s="349">
        <f>'Open Int.'!D129*100</f>
        <v>0</v>
      </c>
      <c r="G129" s="176">
        <f>'Open Int.'!R129</f>
        <v>491.461884</v>
      </c>
      <c r="H129" s="176">
        <f>'Open Int.'!Z129</f>
        <v>8.788436999999988</v>
      </c>
      <c r="I129" s="171">
        <f>'Open Int.'!O129</f>
        <v>0.9940738232306129</v>
      </c>
      <c r="J129" s="185">
        <f>IF(Volume!D129=0,0,Volume!F129/Volume!D129)</f>
        <v>0.041666666666666664</v>
      </c>
      <c r="K129" s="187">
        <f>IF('Open Int.'!E129=0,0,'Open Int.'!H129/'Open Int.'!E129)</f>
        <v>0.2922297297297297</v>
      </c>
    </row>
    <row r="130" spans="1:11" ht="15">
      <c r="A130" s="201" t="s">
        <v>205</v>
      </c>
      <c r="B130" s="289">
        <f>Margins!B130</f>
        <v>250</v>
      </c>
      <c r="C130" s="289">
        <f>Volume!J130</f>
        <v>988.9</v>
      </c>
      <c r="D130" s="182">
        <f>Volume!M130</f>
        <v>4.264853181506662</v>
      </c>
      <c r="E130" s="175">
        <f>Volume!C130*100</f>
        <v>-9</v>
      </c>
      <c r="F130" s="349">
        <f>'Open Int.'!D130*100</f>
        <v>2</v>
      </c>
      <c r="G130" s="176">
        <f>'Open Int.'!R130</f>
        <v>701.82233</v>
      </c>
      <c r="H130" s="176">
        <f>'Open Int.'!Z130</f>
        <v>40.61041249999994</v>
      </c>
      <c r="I130" s="171">
        <f>'Open Int.'!O130</f>
        <v>0.9954910525574187</v>
      </c>
      <c r="J130" s="185">
        <f>IF(Volume!D130=0,0,Volume!F130/Volume!D130)</f>
        <v>0.2865853658536585</v>
      </c>
      <c r="K130" s="187">
        <f>IF('Open Int.'!E130=0,0,'Open Int.'!H130/'Open Int.'!E130)</f>
        <v>0.3280141843971631</v>
      </c>
    </row>
    <row r="131" spans="1:11" ht="15">
      <c r="A131" s="201" t="s">
        <v>37</v>
      </c>
      <c r="B131" s="289">
        <f>Margins!B131</f>
        <v>1600</v>
      </c>
      <c r="C131" s="289">
        <f>Volume!J131</f>
        <v>162.85</v>
      </c>
      <c r="D131" s="182">
        <f>Volume!M131</f>
        <v>0.867141529885417</v>
      </c>
      <c r="E131" s="175">
        <f>Volume!C131*100</f>
        <v>4</v>
      </c>
      <c r="F131" s="349">
        <f>'Open Int.'!D131*100</f>
        <v>6</v>
      </c>
      <c r="G131" s="176">
        <f>'Open Int.'!R131</f>
        <v>13.314616</v>
      </c>
      <c r="H131" s="176">
        <f>'Open Int.'!Z131</f>
        <v>0.9152560000000012</v>
      </c>
      <c r="I131" s="171">
        <f>'Open Int.'!O131</f>
        <v>0.9980430528375733</v>
      </c>
      <c r="J131" s="185">
        <f>IF(Volume!D131=0,0,Volume!F131/Volume!D131)</f>
        <v>0</v>
      </c>
      <c r="K131" s="187">
        <f>IF('Open Int.'!E131=0,0,'Open Int.'!H131/'Open Int.'!E131)</f>
        <v>0.037037037037037035</v>
      </c>
    </row>
    <row r="132" spans="1:11" ht="15">
      <c r="A132" s="201" t="s">
        <v>299</v>
      </c>
      <c r="B132" s="289">
        <f>Margins!B132</f>
        <v>150</v>
      </c>
      <c r="C132" s="289">
        <f>Volume!J132</f>
        <v>1716.1</v>
      </c>
      <c r="D132" s="182">
        <f>Volume!M132</f>
        <v>-0.19773189880779823</v>
      </c>
      <c r="E132" s="175">
        <f>Volume!C132*100</f>
        <v>-24</v>
      </c>
      <c r="F132" s="349">
        <f>'Open Int.'!D132*100</f>
        <v>6</v>
      </c>
      <c r="G132" s="176">
        <f>'Open Int.'!R132</f>
        <v>331.396071</v>
      </c>
      <c r="H132" s="176">
        <f>'Open Int.'!Z132</f>
        <v>16.882326000000035</v>
      </c>
      <c r="I132" s="171">
        <f>'Open Int.'!O132</f>
        <v>0.9860183315208948</v>
      </c>
      <c r="J132" s="185">
        <f>IF(Volume!D132=0,0,Volume!F132/Volume!D132)</f>
        <v>0</v>
      </c>
      <c r="K132" s="187">
        <f>IF('Open Int.'!E132=0,0,'Open Int.'!H132/'Open Int.'!E132)</f>
        <v>0.016853932584269662</v>
      </c>
    </row>
    <row r="133" spans="1:11" ht="15">
      <c r="A133" s="201" t="s">
        <v>228</v>
      </c>
      <c r="B133" s="289">
        <f>Margins!B133</f>
        <v>375</v>
      </c>
      <c r="C133" s="289">
        <f>Volume!J133</f>
        <v>1103.05</v>
      </c>
      <c r="D133" s="182">
        <f>Volume!M133</f>
        <v>3.767638758231416</v>
      </c>
      <c r="E133" s="175">
        <f>Volume!C133*100</f>
        <v>19</v>
      </c>
      <c r="F133" s="349">
        <f>'Open Int.'!D133*100</f>
        <v>-4</v>
      </c>
      <c r="G133" s="176">
        <f>'Open Int.'!R133</f>
        <v>146.51261625</v>
      </c>
      <c r="H133" s="176">
        <f>'Open Int.'!Z133</f>
        <v>-0.1415212499999825</v>
      </c>
      <c r="I133" s="171">
        <f>'Open Int.'!O133</f>
        <v>0.9923771880293619</v>
      </c>
      <c r="J133" s="185">
        <f>IF(Volume!D133=0,0,Volume!F133/Volume!D133)</f>
        <v>0</v>
      </c>
      <c r="K133" s="187">
        <f>IF('Open Int.'!E133=0,0,'Open Int.'!H133/'Open Int.'!E133)</f>
        <v>0.047619047619047616</v>
      </c>
    </row>
    <row r="134" spans="1:11" ht="15">
      <c r="A134" s="201" t="s">
        <v>276</v>
      </c>
      <c r="B134" s="289">
        <f>Margins!B134</f>
        <v>350</v>
      </c>
      <c r="C134" s="289">
        <f>Volume!J134</f>
        <v>792.7</v>
      </c>
      <c r="D134" s="182">
        <f>Volume!M134</f>
        <v>5.328195588626099</v>
      </c>
      <c r="E134" s="175">
        <f>Volume!C134*100</f>
        <v>96</v>
      </c>
      <c r="F134" s="349">
        <f>'Open Int.'!D134*100</f>
        <v>20</v>
      </c>
      <c r="G134" s="176">
        <f>'Open Int.'!R134</f>
        <v>65.47702</v>
      </c>
      <c r="H134" s="176">
        <f>'Open Int.'!Z134</f>
        <v>13.927682999999995</v>
      </c>
      <c r="I134" s="171">
        <f>'Open Int.'!O134</f>
        <v>0.9788135593220338</v>
      </c>
      <c r="J134" s="185">
        <f>IF(Volume!D134=0,0,Volume!F134/Volume!D134)</f>
        <v>0.5</v>
      </c>
      <c r="K134" s="187">
        <f>IF('Open Int.'!E134=0,0,'Open Int.'!H134/'Open Int.'!E134)</f>
        <v>0.8571428571428571</v>
      </c>
    </row>
    <row r="135" spans="1:11" ht="15">
      <c r="A135" s="201" t="s">
        <v>180</v>
      </c>
      <c r="B135" s="289">
        <f>Margins!B135</f>
        <v>1500</v>
      </c>
      <c r="C135" s="289">
        <f>Volume!J135</f>
        <v>139.35</v>
      </c>
      <c r="D135" s="182">
        <f>Volume!M135</f>
        <v>17.15006305170239</v>
      </c>
      <c r="E135" s="175">
        <f>Volume!C135*100</f>
        <v>917</v>
      </c>
      <c r="F135" s="349">
        <f>'Open Int.'!D135*100</f>
        <v>11</v>
      </c>
      <c r="G135" s="176">
        <f>'Open Int.'!R135</f>
        <v>92.8071</v>
      </c>
      <c r="H135" s="176">
        <f>'Open Int.'!Z135</f>
        <v>22.918027500000008</v>
      </c>
      <c r="I135" s="171">
        <f>'Open Int.'!O135</f>
        <v>0.9918918918918919</v>
      </c>
      <c r="J135" s="185">
        <f>IF(Volume!D135=0,0,Volume!F135/Volume!D135)</f>
        <v>0.06629834254143646</v>
      </c>
      <c r="K135" s="187">
        <f>IF('Open Int.'!E135=0,0,'Open Int.'!H135/'Open Int.'!E135)</f>
        <v>0.125</v>
      </c>
    </row>
    <row r="136" spans="1:11" ht="15">
      <c r="A136" s="201" t="s">
        <v>181</v>
      </c>
      <c r="B136" s="289">
        <f>Margins!B136</f>
        <v>850</v>
      </c>
      <c r="C136" s="289">
        <f>Volume!J136</f>
        <v>350.2</v>
      </c>
      <c r="D136" s="182">
        <f>Volume!M136</f>
        <v>1.6398200551443847</v>
      </c>
      <c r="E136" s="175">
        <f>Volume!C136*100</f>
        <v>602</v>
      </c>
      <c r="F136" s="349">
        <f>'Open Int.'!D136*100</f>
        <v>28.000000000000004</v>
      </c>
      <c r="G136" s="176">
        <f>'Open Int.'!R136</f>
        <v>7.14408</v>
      </c>
      <c r="H136" s="176">
        <f>'Open Int.'!Z136</f>
        <v>1.6674577499999996</v>
      </c>
      <c r="I136" s="171">
        <f>'Open Int.'!O136</f>
        <v>0.9875</v>
      </c>
      <c r="J136" s="185">
        <f>IF(Volume!D136=0,0,Volume!F136/Volume!D136)</f>
        <v>0</v>
      </c>
      <c r="K136" s="187">
        <f>IF('Open Int.'!E136=0,0,'Open Int.'!H136/'Open Int.'!E136)</f>
        <v>0</v>
      </c>
    </row>
    <row r="137" spans="1:11" ht="15">
      <c r="A137" s="201" t="s">
        <v>150</v>
      </c>
      <c r="B137" s="289">
        <f>Margins!B137</f>
        <v>875</v>
      </c>
      <c r="C137" s="289">
        <f>Volume!J137</f>
        <v>471.65</v>
      </c>
      <c r="D137" s="182">
        <f>Volume!M137</f>
        <v>1.3865004299226114</v>
      </c>
      <c r="E137" s="175">
        <f>Volume!C137*100</f>
        <v>-48</v>
      </c>
      <c r="F137" s="349">
        <f>'Open Int.'!D137*100</f>
        <v>1</v>
      </c>
      <c r="G137" s="176">
        <f>'Open Int.'!R137</f>
        <v>302.215633125</v>
      </c>
      <c r="H137" s="176">
        <f>'Open Int.'!Z137</f>
        <v>8.081303125000034</v>
      </c>
      <c r="I137" s="171">
        <f>'Open Int.'!O137</f>
        <v>0.9972688788747781</v>
      </c>
      <c r="J137" s="185">
        <f>IF(Volume!D137=0,0,Volume!F137/Volume!D137)</f>
        <v>0</v>
      </c>
      <c r="K137" s="187">
        <f>IF('Open Int.'!E137=0,0,'Open Int.'!H137/'Open Int.'!E137)</f>
        <v>0.3333333333333333</v>
      </c>
    </row>
    <row r="138" spans="1:11" ht="15">
      <c r="A138" s="201" t="s">
        <v>151</v>
      </c>
      <c r="B138" s="289">
        <f>Margins!B138</f>
        <v>225</v>
      </c>
      <c r="C138" s="289">
        <f>Volume!J138</f>
        <v>1048.9</v>
      </c>
      <c r="D138" s="182">
        <f>Volume!M138</f>
        <v>0.6573580922220754</v>
      </c>
      <c r="E138" s="175">
        <f>Volume!C138*100</f>
        <v>2</v>
      </c>
      <c r="F138" s="349">
        <f>'Open Int.'!D138*100</f>
        <v>2</v>
      </c>
      <c r="G138" s="176">
        <f>'Open Int.'!R138</f>
        <v>203.31615375</v>
      </c>
      <c r="H138" s="176">
        <f>'Open Int.'!Z138</f>
        <v>6.204580875000005</v>
      </c>
      <c r="I138" s="171">
        <f>'Open Int.'!O138</f>
        <v>0.9477655252466628</v>
      </c>
      <c r="J138" s="185">
        <f>IF(Volume!D138=0,0,Volume!F138/Volume!D138)</f>
        <v>0</v>
      </c>
      <c r="K138" s="187">
        <f>IF('Open Int.'!E138=0,0,'Open Int.'!H138/'Open Int.'!E138)</f>
        <v>0</v>
      </c>
    </row>
    <row r="139" spans="1:11" ht="15">
      <c r="A139" s="201" t="s">
        <v>214</v>
      </c>
      <c r="B139" s="289">
        <f>Margins!B139</f>
        <v>125</v>
      </c>
      <c r="C139" s="289">
        <f>Volume!J139</f>
        <v>1545.45</v>
      </c>
      <c r="D139" s="182">
        <f>Volume!M139</f>
        <v>1.2414018997707201</v>
      </c>
      <c r="E139" s="175">
        <f>Volume!C139*100</f>
        <v>-79</v>
      </c>
      <c r="F139" s="349">
        <f>'Open Int.'!D139*100</f>
        <v>-3</v>
      </c>
      <c r="G139" s="176">
        <f>'Open Int.'!R139</f>
        <v>45.6680475</v>
      </c>
      <c r="H139" s="176">
        <f>'Open Int.'!Z139</f>
        <v>-0.6230649999999969</v>
      </c>
      <c r="I139" s="171">
        <f>'Open Int.'!O139</f>
        <v>0.9974619289340102</v>
      </c>
      <c r="J139" s="185">
        <f>IF(Volume!D139=0,0,Volume!F139/Volume!D139)</f>
        <v>0</v>
      </c>
      <c r="K139" s="187">
        <f>IF('Open Int.'!E139=0,0,'Open Int.'!H139/'Open Int.'!E139)</f>
        <v>0</v>
      </c>
    </row>
    <row r="140" spans="1:11" ht="15">
      <c r="A140" s="201" t="s">
        <v>229</v>
      </c>
      <c r="B140" s="289">
        <f>Margins!B140</f>
        <v>200</v>
      </c>
      <c r="C140" s="289">
        <f>Volume!J140</f>
        <v>987.7</v>
      </c>
      <c r="D140" s="182">
        <f>Volume!M140</f>
        <v>1.9824470831182286</v>
      </c>
      <c r="E140" s="175">
        <f>Volume!C140*100</f>
        <v>0</v>
      </c>
      <c r="F140" s="349">
        <f>'Open Int.'!D140*100</f>
        <v>0</v>
      </c>
      <c r="G140" s="176">
        <f>'Open Int.'!R140</f>
        <v>170.990624</v>
      </c>
      <c r="H140" s="176">
        <f>'Open Int.'!Z140</f>
        <v>3.0333540000000028</v>
      </c>
      <c r="I140" s="171">
        <f>'Open Int.'!O140</f>
        <v>0.9960720887245841</v>
      </c>
      <c r="J140" s="185">
        <f>IF(Volume!D140=0,0,Volume!F140/Volume!D140)</f>
        <v>0</v>
      </c>
      <c r="K140" s="187">
        <f>IF('Open Int.'!E140=0,0,'Open Int.'!H140/'Open Int.'!E140)</f>
        <v>0</v>
      </c>
    </row>
    <row r="141" spans="1:11" ht="15">
      <c r="A141" s="201" t="s">
        <v>91</v>
      </c>
      <c r="B141" s="289">
        <f>Margins!B141</f>
        <v>3800</v>
      </c>
      <c r="C141" s="289">
        <f>Volume!J141</f>
        <v>62.4</v>
      </c>
      <c r="D141" s="182">
        <f>Volume!M141</f>
        <v>3.0553261767134625</v>
      </c>
      <c r="E141" s="175">
        <f>Volume!C141*100</f>
        <v>-12</v>
      </c>
      <c r="F141" s="349">
        <f>'Open Int.'!D141*100</f>
        <v>2</v>
      </c>
      <c r="G141" s="176">
        <f>'Open Int.'!R141</f>
        <v>52.87776</v>
      </c>
      <c r="H141" s="176">
        <f>'Open Int.'!Z141</f>
        <v>2.626104000000005</v>
      </c>
      <c r="I141" s="171">
        <f>'Open Int.'!O141</f>
        <v>0.9762331838565023</v>
      </c>
      <c r="J141" s="185">
        <f>IF(Volume!D141=0,0,Volume!F141/Volume!D141)</f>
        <v>0.13636363636363635</v>
      </c>
      <c r="K141" s="187">
        <f>IF('Open Int.'!E141=0,0,'Open Int.'!H141/'Open Int.'!E141)</f>
        <v>0.10285714285714286</v>
      </c>
    </row>
    <row r="142" spans="1:14" ht="15">
      <c r="A142" s="201" t="s">
        <v>152</v>
      </c>
      <c r="B142" s="289">
        <f>Margins!B142</f>
        <v>1350</v>
      </c>
      <c r="C142" s="289">
        <f>Volume!J142</f>
        <v>200.5</v>
      </c>
      <c r="D142" s="182">
        <f>Volume!M142</f>
        <v>0.17486884836372435</v>
      </c>
      <c r="E142" s="175">
        <f>Volume!C142*100</f>
        <v>57.99999999999999</v>
      </c>
      <c r="F142" s="349">
        <f>'Open Int.'!D142*100</f>
        <v>6</v>
      </c>
      <c r="G142" s="176">
        <f>'Open Int.'!R142</f>
        <v>24.7667625</v>
      </c>
      <c r="H142" s="176">
        <f>'Open Int.'!Z142</f>
        <v>1.5023272500000004</v>
      </c>
      <c r="I142" s="171">
        <f>'Open Int.'!O142</f>
        <v>0.9923497267759562</v>
      </c>
      <c r="J142" s="185">
        <f>IF(Volume!D142=0,0,Volume!F142/Volume!D142)</f>
        <v>0</v>
      </c>
      <c r="K142" s="187">
        <f>IF('Open Int.'!E142=0,0,'Open Int.'!H142/'Open Int.'!E142)</f>
        <v>0.5</v>
      </c>
      <c r="N142" s="96"/>
    </row>
    <row r="143" spans="1:14" ht="15">
      <c r="A143" s="201" t="s">
        <v>208</v>
      </c>
      <c r="B143" s="289">
        <f>Margins!B143</f>
        <v>412</v>
      </c>
      <c r="C143" s="289">
        <f>Volume!J143</f>
        <v>703.7</v>
      </c>
      <c r="D143" s="182">
        <f>Volume!M143</f>
        <v>2.56522372831949</v>
      </c>
      <c r="E143" s="175">
        <f>Volume!C143*100</f>
        <v>-9</v>
      </c>
      <c r="F143" s="349">
        <f>'Open Int.'!D143*100</f>
        <v>0</v>
      </c>
      <c r="G143" s="176">
        <f>'Open Int.'!R143</f>
        <v>344.48817208</v>
      </c>
      <c r="H143" s="176">
        <f>'Open Int.'!Z143</f>
        <v>6.637163439999995</v>
      </c>
      <c r="I143" s="171">
        <f>'Open Int.'!O143</f>
        <v>0.9976434943612187</v>
      </c>
      <c r="J143" s="185">
        <f>IF(Volume!D143=0,0,Volume!F143/Volume!D143)</f>
        <v>0.16071428571428573</v>
      </c>
      <c r="K143" s="187">
        <f>IF('Open Int.'!E143=0,0,'Open Int.'!H143/'Open Int.'!E143)</f>
        <v>0.16595744680851063</v>
      </c>
      <c r="N143" s="96"/>
    </row>
    <row r="144" spans="1:14" ht="15">
      <c r="A144" s="177" t="s">
        <v>230</v>
      </c>
      <c r="B144" s="289">
        <f>Margins!B144</f>
        <v>400</v>
      </c>
      <c r="C144" s="289">
        <f>Volume!J144</f>
        <v>508.7</v>
      </c>
      <c r="D144" s="182">
        <f>Volume!M144</f>
        <v>1.1533107973752261</v>
      </c>
      <c r="E144" s="175">
        <f>Volume!C144*100</f>
        <v>-13</v>
      </c>
      <c r="F144" s="349">
        <f>'Open Int.'!D144*100</f>
        <v>1</v>
      </c>
      <c r="G144" s="176">
        <f>'Open Int.'!R144</f>
        <v>53.779764</v>
      </c>
      <c r="H144" s="176">
        <f>'Open Int.'!Z144</f>
        <v>1.1965399999999988</v>
      </c>
      <c r="I144" s="171">
        <f>'Open Int.'!O144</f>
        <v>0.9912977676882331</v>
      </c>
      <c r="J144" s="185">
        <f>IF(Volume!D144=0,0,Volume!F144/Volume!D144)</f>
        <v>0</v>
      </c>
      <c r="K144" s="187">
        <f>IF('Open Int.'!E144=0,0,'Open Int.'!H144/'Open Int.'!E144)</f>
        <v>0.07692307692307693</v>
      </c>
      <c r="N144" s="96"/>
    </row>
    <row r="145" spans="1:14" ht="15">
      <c r="A145" s="177" t="s">
        <v>185</v>
      </c>
      <c r="B145" s="289">
        <f>Margins!B145</f>
        <v>675</v>
      </c>
      <c r="C145" s="289">
        <f>Volume!J145</f>
        <v>493.45</v>
      </c>
      <c r="D145" s="182">
        <f>Volume!M145</f>
        <v>6.004296455424273</v>
      </c>
      <c r="E145" s="175">
        <f>Volume!C145*100</f>
        <v>-23</v>
      </c>
      <c r="F145" s="349">
        <f>'Open Int.'!D145*100</f>
        <v>5</v>
      </c>
      <c r="G145" s="176">
        <f>'Open Int.'!R145</f>
        <v>771.0106905</v>
      </c>
      <c r="H145" s="176">
        <f>'Open Int.'!Z145</f>
        <v>105.85424925000007</v>
      </c>
      <c r="I145" s="171">
        <f>'Open Int.'!O145</f>
        <v>0.9766718506998445</v>
      </c>
      <c r="J145" s="185">
        <f>IF(Volume!D145=0,0,Volume!F145/Volume!D145)</f>
        <v>0.3782438677568432</v>
      </c>
      <c r="K145" s="187">
        <f>IF('Open Int.'!E145=0,0,'Open Int.'!H145/'Open Int.'!E145)</f>
        <v>0.5872359963269054</v>
      </c>
      <c r="N145" s="96"/>
    </row>
    <row r="146" spans="1:14" ht="15">
      <c r="A146" s="177" t="s">
        <v>206</v>
      </c>
      <c r="B146" s="289">
        <f>Margins!B146</f>
        <v>275</v>
      </c>
      <c r="C146" s="289">
        <f>Volume!J146</f>
        <v>622.4</v>
      </c>
      <c r="D146" s="182">
        <f>Volume!M146</f>
        <v>1.2444082960553033</v>
      </c>
      <c r="E146" s="175">
        <f>Volume!C146*100</f>
        <v>181</v>
      </c>
      <c r="F146" s="349">
        <f>'Open Int.'!D146*100</f>
        <v>4</v>
      </c>
      <c r="G146" s="176">
        <f>'Open Int.'!R146</f>
        <v>43.371944</v>
      </c>
      <c r="H146" s="176">
        <f>'Open Int.'!Z146</f>
        <v>2.2236527499999994</v>
      </c>
      <c r="I146" s="171">
        <f>'Open Int.'!O146</f>
        <v>1</v>
      </c>
      <c r="J146" s="185">
        <f>IF(Volume!D146=0,0,Volume!F146/Volume!D146)</f>
        <v>0</v>
      </c>
      <c r="K146" s="187">
        <f>IF('Open Int.'!E146=0,0,'Open Int.'!H146/'Open Int.'!E146)</f>
        <v>0</v>
      </c>
      <c r="N146" s="96"/>
    </row>
    <row r="147" spans="1:14" ht="15">
      <c r="A147" s="177" t="s">
        <v>118</v>
      </c>
      <c r="B147" s="289">
        <f>Margins!B147</f>
        <v>250</v>
      </c>
      <c r="C147" s="289">
        <f>Volume!J147</f>
        <v>1217.2</v>
      </c>
      <c r="D147" s="182">
        <f>Volume!M147</f>
        <v>1.9259755484843408</v>
      </c>
      <c r="E147" s="175">
        <f>Volume!C147*100</f>
        <v>-4</v>
      </c>
      <c r="F147" s="349">
        <f>'Open Int.'!D147*100</f>
        <v>-2</v>
      </c>
      <c r="G147" s="176">
        <f>'Open Int.'!R147</f>
        <v>467.92211</v>
      </c>
      <c r="H147" s="176">
        <f>'Open Int.'!Z147</f>
        <v>2.840919999999983</v>
      </c>
      <c r="I147" s="171">
        <f>'Open Int.'!O147</f>
        <v>0.994537295961501</v>
      </c>
      <c r="J147" s="185">
        <f>IF(Volume!D147=0,0,Volume!F147/Volume!D147)</f>
        <v>0</v>
      </c>
      <c r="K147" s="187">
        <f>IF('Open Int.'!E147=0,0,'Open Int.'!H147/'Open Int.'!E147)</f>
        <v>0.07105263157894737</v>
      </c>
      <c r="N147" s="96"/>
    </row>
    <row r="148" spans="1:14" ht="15">
      <c r="A148" s="177" t="s">
        <v>231</v>
      </c>
      <c r="B148" s="289">
        <f>Margins!B148</f>
        <v>411</v>
      </c>
      <c r="C148" s="289">
        <f>Volume!J148</f>
        <v>910.7</v>
      </c>
      <c r="D148" s="182">
        <f>Volume!M148</f>
        <v>2.96794618124258</v>
      </c>
      <c r="E148" s="175">
        <f>Volume!C148*100</f>
        <v>-28.000000000000004</v>
      </c>
      <c r="F148" s="349">
        <f>'Open Int.'!D148*100</f>
        <v>5</v>
      </c>
      <c r="G148" s="176">
        <f>'Open Int.'!R148</f>
        <v>122.3953479</v>
      </c>
      <c r="H148" s="176">
        <f>'Open Int.'!Z148</f>
        <v>9.380415345000003</v>
      </c>
      <c r="I148" s="171">
        <f>'Open Int.'!O148</f>
        <v>0.9975535168195718</v>
      </c>
      <c r="J148" s="185">
        <f>IF(Volume!D148=0,0,Volume!F148/Volume!D148)</f>
        <v>0</v>
      </c>
      <c r="K148" s="187">
        <f>IF('Open Int.'!E148=0,0,'Open Int.'!H148/'Open Int.'!E148)</f>
        <v>0</v>
      </c>
      <c r="N148" s="96"/>
    </row>
    <row r="149" spans="1:14" ht="15">
      <c r="A149" s="177" t="s">
        <v>300</v>
      </c>
      <c r="B149" s="289">
        <f>Margins!B149</f>
        <v>3850</v>
      </c>
      <c r="C149" s="289">
        <f>Volume!J149</f>
        <v>53</v>
      </c>
      <c r="D149" s="182">
        <f>Volume!M149</f>
        <v>1.145038167938934</v>
      </c>
      <c r="E149" s="175">
        <f>Volume!C149*100</f>
        <v>-44</v>
      </c>
      <c r="F149" s="349">
        <f>'Open Int.'!D149*100</f>
        <v>0</v>
      </c>
      <c r="G149" s="176">
        <f>'Open Int.'!R149</f>
        <v>9.14144</v>
      </c>
      <c r="H149" s="176">
        <f>'Open Int.'!Z149</f>
        <v>0.18418400000000013</v>
      </c>
      <c r="I149" s="171">
        <f>'Open Int.'!O149</f>
        <v>0.9866071428571429</v>
      </c>
      <c r="J149" s="185">
        <f>IF(Volume!D149=0,0,Volume!F149/Volume!D149)</f>
        <v>0</v>
      </c>
      <c r="K149" s="187">
        <f>IF('Open Int.'!E149=0,0,'Open Int.'!H149/'Open Int.'!E149)</f>
        <v>0.15384615384615385</v>
      </c>
      <c r="N149" s="96"/>
    </row>
    <row r="150" spans="1:14" ht="15">
      <c r="A150" s="177" t="s">
        <v>301</v>
      </c>
      <c r="B150" s="289">
        <f>Margins!B150</f>
        <v>10450</v>
      </c>
      <c r="C150" s="289">
        <f>Volume!J150</f>
        <v>21.4</v>
      </c>
      <c r="D150" s="182">
        <f>Volume!M150</f>
        <v>1.6627078384798</v>
      </c>
      <c r="E150" s="175">
        <f>Volume!C150*100</f>
        <v>-48</v>
      </c>
      <c r="F150" s="349">
        <f>'Open Int.'!D150*100</f>
        <v>2</v>
      </c>
      <c r="G150" s="176">
        <f>'Open Int.'!R150</f>
        <v>83.771798</v>
      </c>
      <c r="H150" s="176">
        <f>'Open Int.'!Z150</f>
        <v>3.305857500000002</v>
      </c>
      <c r="I150" s="171">
        <f>'Open Int.'!O150</f>
        <v>0.9807794981313401</v>
      </c>
      <c r="J150" s="185">
        <f>IF(Volume!D150=0,0,Volume!F150/Volume!D150)</f>
        <v>0.04597701149425287</v>
      </c>
      <c r="K150" s="187">
        <f>IF('Open Int.'!E150=0,0,'Open Int.'!H150/'Open Int.'!E150)</f>
        <v>0.11522633744855967</v>
      </c>
      <c r="N150" s="96"/>
    </row>
    <row r="151" spans="1:14" ht="15">
      <c r="A151" s="177" t="s">
        <v>173</v>
      </c>
      <c r="B151" s="289">
        <f>Margins!B151</f>
        <v>2950</v>
      </c>
      <c r="C151" s="289">
        <f>Volume!J151</f>
        <v>56.8</v>
      </c>
      <c r="D151" s="182">
        <f>Volume!M151</f>
        <v>0.08810572687224169</v>
      </c>
      <c r="E151" s="175">
        <f>Volume!C151*100</f>
        <v>106</v>
      </c>
      <c r="F151" s="349">
        <f>'Open Int.'!D151*100</f>
        <v>5</v>
      </c>
      <c r="G151" s="176">
        <f>'Open Int.'!R151</f>
        <v>36.997248</v>
      </c>
      <c r="H151" s="176">
        <f>'Open Int.'!Z151</f>
        <v>2.058259249999999</v>
      </c>
      <c r="I151" s="171">
        <f>'Open Int.'!O151</f>
        <v>0.9882246376811594</v>
      </c>
      <c r="J151" s="185">
        <f>IF(Volume!D151=0,0,Volume!F151/Volume!D151)</f>
        <v>0</v>
      </c>
      <c r="K151" s="187">
        <f>IF('Open Int.'!E151=0,0,'Open Int.'!H151/'Open Int.'!E151)</f>
        <v>0.020833333333333332</v>
      </c>
      <c r="N151" s="96"/>
    </row>
    <row r="152" spans="1:14" ht="15">
      <c r="A152" s="177" t="s">
        <v>302</v>
      </c>
      <c r="B152" s="289">
        <f>Margins!B152</f>
        <v>200</v>
      </c>
      <c r="C152" s="289">
        <f>Volume!J152</f>
        <v>738.2</v>
      </c>
      <c r="D152" s="182">
        <f>Volume!M152</f>
        <v>6.4609172194981355</v>
      </c>
      <c r="E152" s="175">
        <f>Volume!C152*100</f>
        <v>-26</v>
      </c>
      <c r="F152" s="349">
        <f>'Open Int.'!D152*100</f>
        <v>0</v>
      </c>
      <c r="G152" s="176">
        <f>'Open Int.'!R152</f>
        <v>34.961152</v>
      </c>
      <c r="H152" s="176">
        <f>'Open Int.'!Z152</f>
        <v>2.177199999999999</v>
      </c>
      <c r="I152" s="171">
        <f>'Open Int.'!O152</f>
        <v>0.9983108108108109</v>
      </c>
      <c r="J152" s="185">
        <f>IF(Volume!D152=0,0,Volume!F152/Volume!D152)</f>
        <v>0</v>
      </c>
      <c r="K152" s="187">
        <f>IF('Open Int.'!E152=0,0,'Open Int.'!H152/'Open Int.'!E152)</f>
        <v>0</v>
      </c>
      <c r="N152" s="96"/>
    </row>
    <row r="153" spans="1:14" ht="15">
      <c r="A153" s="177" t="s">
        <v>82</v>
      </c>
      <c r="B153" s="289">
        <f>Margins!B153</f>
        <v>2100</v>
      </c>
      <c r="C153" s="289">
        <f>Volume!J153</f>
        <v>104.95</v>
      </c>
      <c r="D153" s="182">
        <f>Volume!M153</f>
        <v>2.091439688715959</v>
      </c>
      <c r="E153" s="175">
        <f>Volume!C153*100</f>
        <v>-52</v>
      </c>
      <c r="F153" s="349">
        <f>'Open Int.'!D153*100</f>
        <v>1</v>
      </c>
      <c r="G153" s="176">
        <f>'Open Int.'!R153</f>
        <v>105.260652</v>
      </c>
      <c r="H153" s="176">
        <f>'Open Int.'!Z153</f>
        <v>3.6027599999999893</v>
      </c>
      <c r="I153" s="171">
        <f>'Open Int.'!O153</f>
        <v>0.9281825795644891</v>
      </c>
      <c r="J153" s="185">
        <f>IF(Volume!D153=0,0,Volume!F153/Volume!D153)</f>
        <v>0</v>
      </c>
      <c r="K153" s="187">
        <f>IF('Open Int.'!E153=0,0,'Open Int.'!H153/'Open Int.'!E153)</f>
        <v>0.03333333333333333</v>
      </c>
      <c r="N153" s="96"/>
    </row>
    <row r="154" spans="1:14" ht="15">
      <c r="A154" s="177" t="s">
        <v>153</v>
      </c>
      <c r="B154" s="289">
        <f>Margins!B154</f>
        <v>450</v>
      </c>
      <c r="C154" s="289">
        <f>Volume!J154</f>
        <v>499.35</v>
      </c>
      <c r="D154" s="182">
        <f>Volume!M154</f>
        <v>10.610255842285975</v>
      </c>
      <c r="E154" s="175">
        <f>Volume!C154*100</f>
        <v>107</v>
      </c>
      <c r="F154" s="349">
        <f>'Open Int.'!D154*100</f>
        <v>2</v>
      </c>
      <c r="G154" s="176">
        <f>'Open Int.'!R154</f>
        <v>55.16569125</v>
      </c>
      <c r="H154" s="176">
        <f>'Open Int.'!Z154</f>
        <v>6.307515000000002</v>
      </c>
      <c r="I154" s="171">
        <f>'Open Int.'!O154</f>
        <v>0.9898167006109979</v>
      </c>
      <c r="J154" s="185">
        <f>IF(Volume!D154=0,0,Volume!F154/Volume!D154)</f>
        <v>0</v>
      </c>
      <c r="K154" s="187">
        <f>IF('Open Int.'!E154=0,0,'Open Int.'!H154/'Open Int.'!E154)</f>
        <v>0</v>
      </c>
      <c r="N154" s="96"/>
    </row>
    <row r="155" spans="1:14" ht="15">
      <c r="A155" s="177" t="s">
        <v>154</v>
      </c>
      <c r="B155" s="289">
        <f>Margins!B155</f>
        <v>6900</v>
      </c>
      <c r="C155" s="289">
        <f>Volume!J155</f>
        <v>41.1</v>
      </c>
      <c r="D155" s="182">
        <f>Volume!M155</f>
        <v>3.007518796992488</v>
      </c>
      <c r="E155" s="175">
        <f>Volume!C155*100</f>
        <v>19</v>
      </c>
      <c r="F155" s="349">
        <f>'Open Int.'!D155*100</f>
        <v>0</v>
      </c>
      <c r="G155" s="176">
        <f>'Open Int.'!R155</f>
        <v>21.83643</v>
      </c>
      <c r="H155" s="176">
        <f>'Open Int.'!Z155</f>
        <v>0.7201529999999998</v>
      </c>
      <c r="I155" s="171">
        <f>'Open Int.'!O155</f>
        <v>0.935064935064935</v>
      </c>
      <c r="J155" s="185">
        <f>IF(Volume!D155=0,0,Volume!F155/Volume!D155)</f>
        <v>0</v>
      </c>
      <c r="K155" s="187">
        <f>IF('Open Int.'!E155=0,0,'Open Int.'!H155/'Open Int.'!E155)</f>
        <v>0.2727272727272727</v>
      </c>
      <c r="N155" s="96"/>
    </row>
    <row r="156" spans="1:14" ht="15">
      <c r="A156" s="177" t="s">
        <v>303</v>
      </c>
      <c r="B156" s="289">
        <f>Margins!B156</f>
        <v>1800</v>
      </c>
      <c r="C156" s="289">
        <f>Volume!J156</f>
        <v>84.1</v>
      </c>
      <c r="D156" s="182">
        <f>Volume!M156</f>
        <v>2.3114355231143446</v>
      </c>
      <c r="E156" s="175">
        <f>Volume!C156*100</f>
        <v>12</v>
      </c>
      <c r="F156" s="349">
        <f>'Open Int.'!D156*100</f>
        <v>4</v>
      </c>
      <c r="G156" s="176">
        <f>'Open Int.'!R156</f>
        <v>17.196768</v>
      </c>
      <c r="H156" s="176">
        <f>'Open Int.'!Z156</f>
        <v>0.9803519999999999</v>
      </c>
      <c r="I156" s="171">
        <f>'Open Int.'!O156</f>
        <v>0.9850352112676056</v>
      </c>
      <c r="J156" s="185">
        <f>IF(Volume!D156=0,0,Volume!F156/Volume!D156)</f>
        <v>0</v>
      </c>
      <c r="K156" s="187">
        <f>IF('Open Int.'!E156=0,0,'Open Int.'!H156/'Open Int.'!E156)</f>
        <v>0</v>
      </c>
      <c r="N156" s="96"/>
    </row>
    <row r="157" spans="1:14" ht="15">
      <c r="A157" s="177" t="s">
        <v>155</v>
      </c>
      <c r="B157" s="289">
        <f>Margins!B157</f>
        <v>525</v>
      </c>
      <c r="C157" s="289">
        <f>Volume!J157</f>
        <v>409.5</v>
      </c>
      <c r="D157" s="182">
        <f>Volume!M157</f>
        <v>1.9798281658572998</v>
      </c>
      <c r="E157" s="175">
        <f>Volume!C157*100</f>
        <v>2</v>
      </c>
      <c r="F157" s="349">
        <f>'Open Int.'!D157*100</f>
        <v>4</v>
      </c>
      <c r="G157" s="176">
        <f>'Open Int.'!R157</f>
        <v>82.36171125</v>
      </c>
      <c r="H157" s="176">
        <f>'Open Int.'!Z157</f>
        <v>4.571437500000002</v>
      </c>
      <c r="I157" s="171">
        <f>'Open Int.'!O157</f>
        <v>0.9976507439310884</v>
      </c>
      <c r="J157" s="185">
        <f>IF(Volume!D157=0,0,Volume!F157/Volume!D157)</f>
        <v>0</v>
      </c>
      <c r="K157" s="187">
        <f>IF('Open Int.'!E157=0,0,'Open Int.'!H157/'Open Int.'!E157)</f>
        <v>0.16129032258064516</v>
      </c>
      <c r="N157" s="96"/>
    </row>
    <row r="158" spans="1:14" ht="15">
      <c r="A158" s="177" t="s">
        <v>38</v>
      </c>
      <c r="B158" s="289">
        <f>Margins!B158</f>
        <v>600</v>
      </c>
      <c r="C158" s="289">
        <f>Volume!J158</f>
        <v>560.8</v>
      </c>
      <c r="D158" s="182">
        <f>Volume!M158</f>
        <v>1.4838943177705268</v>
      </c>
      <c r="E158" s="175">
        <f>Volume!C158*100</f>
        <v>-35</v>
      </c>
      <c r="F158" s="349">
        <f>'Open Int.'!D158*100</f>
        <v>0</v>
      </c>
      <c r="G158" s="176">
        <f>'Open Int.'!R158</f>
        <v>288.127824</v>
      </c>
      <c r="H158" s="176">
        <f>'Open Int.'!Z158</f>
        <v>3.0193799999999555</v>
      </c>
      <c r="I158" s="171">
        <f>'Open Int.'!O158</f>
        <v>0.9918252948732921</v>
      </c>
      <c r="J158" s="185">
        <f>IF(Volume!D158=0,0,Volume!F158/Volume!D158)</f>
        <v>0.125</v>
      </c>
      <c r="K158" s="187">
        <f>IF('Open Int.'!E158=0,0,'Open Int.'!H158/'Open Int.'!E158)</f>
        <v>0.2</v>
      </c>
      <c r="N158" s="96"/>
    </row>
    <row r="159" spans="1:14" ht="15">
      <c r="A159" s="177" t="s">
        <v>156</v>
      </c>
      <c r="B159" s="289">
        <f>Margins!B159</f>
        <v>600</v>
      </c>
      <c r="C159" s="289">
        <f>Volume!J159</f>
        <v>410</v>
      </c>
      <c r="D159" s="182">
        <f>Volume!M159</f>
        <v>4.671942813377588</v>
      </c>
      <c r="E159" s="175">
        <f>Volume!C159*100</f>
        <v>212</v>
      </c>
      <c r="F159" s="349">
        <f>'Open Int.'!D159*100</f>
        <v>-13</v>
      </c>
      <c r="G159" s="176">
        <f>'Open Int.'!R159</f>
        <v>18.0072</v>
      </c>
      <c r="H159" s="176">
        <f>'Open Int.'!Z159</f>
        <v>-1.7344799999999978</v>
      </c>
      <c r="I159" s="171">
        <f>'Open Int.'!O159</f>
        <v>0.9904371584699454</v>
      </c>
      <c r="J159" s="185">
        <f>IF(Volume!D159=0,0,Volume!F159/Volume!D159)</f>
        <v>0</v>
      </c>
      <c r="K159" s="187">
        <f>IF('Open Int.'!E159=0,0,'Open Int.'!H159/'Open Int.'!E159)</f>
        <v>0</v>
      </c>
      <c r="N159" s="96"/>
    </row>
    <row r="160" spans="1:14" ht="15">
      <c r="A160" s="177" t="s">
        <v>396</v>
      </c>
      <c r="B160" s="289">
        <f>Margins!B160</f>
        <v>700</v>
      </c>
      <c r="C160" s="289">
        <f>Volume!J160</f>
        <v>268</v>
      </c>
      <c r="D160" s="182">
        <f>Volume!M160</f>
        <v>-0.7039644312708326</v>
      </c>
      <c r="E160" s="175">
        <f>Volume!C160*100</f>
        <v>-56.99999999999999</v>
      </c>
      <c r="F160" s="349">
        <f>'Open Int.'!D160*100</f>
        <v>7.000000000000001</v>
      </c>
      <c r="G160" s="176">
        <f>'Open Int.'!R160</f>
        <v>58.13724</v>
      </c>
      <c r="H160" s="176">
        <f>'Open Int.'!Z160</f>
        <v>3.2530749999999955</v>
      </c>
      <c r="I160" s="171">
        <f>'Open Int.'!O160</f>
        <v>0.9964504678928686</v>
      </c>
      <c r="J160" s="185">
        <f>IF(Volume!D160=0,0,Volume!F160/Volume!D160)</f>
        <v>0</v>
      </c>
      <c r="K160" s="187">
        <f>IF('Open Int.'!E160=0,0,'Open Int.'!H160/'Open Int.'!E160)</f>
        <v>0</v>
      </c>
      <c r="N160" s="96"/>
    </row>
    <row r="161" spans="6:9" ht="15" hidden="1">
      <c r="F161" s="10"/>
      <c r="G161" s="174">
        <f>'Open Int.'!R161</f>
        <v>46507.92670173003</v>
      </c>
      <c r="H161" s="131">
        <f>'Open Int.'!Z161</f>
        <v>2225.0645539400007</v>
      </c>
      <c r="I161" s="100"/>
    </row>
    <row r="162" spans="6:9" ht="15">
      <c r="F162" s="10"/>
      <c r="I162" s="100"/>
    </row>
    <row r="163" spans="6:9" ht="15">
      <c r="F163" s="10"/>
      <c r="I163" s="100"/>
    </row>
    <row r="164" spans="6:9" ht="15">
      <c r="F164" s="10"/>
      <c r="I164" s="100"/>
    </row>
    <row r="165" spans="1:8" ht="15.75">
      <c r="A165" s="13"/>
      <c r="B165" s="13"/>
      <c r="C165" s="13"/>
      <c r="D165" s="14"/>
      <c r="E165" s="15"/>
      <c r="F165" s="8"/>
      <c r="G165" s="73"/>
      <c r="H165" s="73"/>
    </row>
    <row r="166" spans="2:10" ht="15.75" thickBot="1">
      <c r="B166" s="40" t="s">
        <v>53</v>
      </c>
      <c r="C166" s="41"/>
      <c r="D166" s="16"/>
      <c r="E166" s="11"/>
      <c r="F166" s="11"/>
      <c r="G166" s="12"/>
      <c r="H166" s="17"/>
      <c r="I166" s="17"/>
      <c r="J166" s="7"/>
    </row>
    <row r="167" spans="1:11" ht="15.75" thickBot="1">
      <c r="A167" s="29"/>
      <c r="B167" s="130" t="s">
        <v>182</v>
      </c>
      <c r="C167" s="130" t="s">
        <v>74</v>
      </c>
      <c r="D167" s="253" t="s">
        <v>9</v>
      </c>
      <c r="E167" s="130" t="s">
        <v>84</v>
      </c>
      <c r="F167" s="130" t="s">
        <v>49</v>
      </c>
      <c r="G167" s="18"/>
      <c r="I167" s="11"/>
      <c r="K167" s="12"/>
    </row>
    <row r="168" spans="1:11" ht="15">
      <c r="A168" s="192" t="s">
        <v>60</v>
      </c>
      <c r="B168" s="236">
        <f>'Open Int.'!$V$4</f>
        <v>68.091402</v>
      </c>
      <c r="C168" s="236">
        <f>'Open Int.'!$V$5</f>
        <v>3.03846075</v>
      </c>
      <c r="D168" s="236">
        <f>'Open Int.'!$V$6</f>
        <v>13407.2233975</v>
      </c>
      <c r="E168" s="250">
        <f>F168-(D168+C168+B168)</f>
        <v>21124.11994217999</v>
      </c>
      <c r="F168" s="250">
        <f>'Open Int.'!$V$161</f>
        <v>34602.47320242999</v>
      </c>
      <c r="G168" s="19"/>
      <c r="H168" s="42" t="s">
        <v>59</v>
      </c>
      <c r="I168" s="43"/>
      <c r="J168" s="65">
        <f>F171</f>
        <v>46507.926701729986</v>
      </c>
      <c r="K168" s="17"/>
    </row>
    <row r="169" spans="1:11" ht="15">
      <c r="A169" s="202" t="s">
        <v>61</v>
      </c>
      <c r="B169" s="237">
        <f>'Open Int.'!$W$4</f>
        <v>0</v>
      </c>
      <c r="C169" s="237">
        <f>'Open Int.'!$W$5</f>
        <v>0</v>
      </c>
      <c r="D169" s="237">
        <f>'Open Int.'!$W$6</f>
        <v>5466.494745</v>
      </c>
      <c r="E169" s="252">
        <f>F169-(D169+C169+B169)</f>
        <v>949.3342381549983</v>
      </c>
      <c r="F169" s="237">
        <f>'Open Int.'!$W$161</f>
        <v>6415.828983154998</v>
      </c>
      <c r="G169" s="20"/>
      <c r="H169" s="42" t="s">
        <v>66</v>
      </c>
      <c r="I169" s="43"/>
      <c r="J169" s="65">
        <f>'Open Int.'!$Z$161</f>
        <v>2225.0645539400007</v>
      </c>
      <c r="K169" s="132">
        <f>J169/(J168-J169)</f>
        <v>0.050246629192893</v>
      </c>
    </row>
    <row r="170" spans="1:11" ht="15.75" thickBot="1">
      <c r="A170" s="204" t="s">
        <v>62</v>
      </c>
      <c r="B170" s="237">
        <f>'Open Int.'!$X$4</f>
        <v>0</v>
      </c>
      <c r="C170" s="237">
        <f>'Open Int.'!$X$5</f>
        <v>0</v>
      </c>
      <c r="D170" s="237">
        <f>'Open Int.'!$X$6</f>
        <v>5225.69947</v>
      </c>
      <c r="E170" s="252">
        <f>F170-(D170+C170+B170)</f>
        <v>263.9250461449983</v>
      </c>
      <c r="F170" s="237">
        <f>'Open Int.'!$X$161</f>
        <v>5489.624516144998</v>
      </c>
      <c r="G170" s="19"/>
      <c r="H170" s="350"/>
      <c r="I170" s="350"/>
      <c r="J170" s="351"/>
      <c r="K170" s="352"/>
    </row>
    <row r="171" spans="1:10" ht="15.75" thickBot="1">
      <c r="A171" s="201" t="s">
        <v>11</v>
      </c>
      <c r="B171" s="30">
        <f>SUM(B168:B170)</f>
        <v>68.091402</v>
      </c>
      <c r="C171" s="30">
        <f>SUM(C168:C170)</f>
        <v>3.03846075</v>
      </c>
      <c r="D171" s="254">
        <f>SUM(D168:D170)</f>
        <v>24099.4176125</v>
      </c>
      <c r="E171" s="254">
        <f>SUM(E168:E170)</f>
        <v>22337.37922647999</v>
      </c>
      <c r="F171" s="30">
        <f>SUM(F168:F170)</f>
        <v>46507.926701729986</v>
      </c>
      <c r="G171" s="22"/>
      <c r="H171" s="44" t="s">
        <v>67</v>
      </c>
      <c r="I171" s="45"/>
      <c r="J171" s="21">
        <f>Volume!P162</f>
        <v>0.314350315097357</v>
      </c>
    </row>
    <row r="172" spans="1:11" ht="15">
      <c r="A172" s="192" t="s">
        <v>54</v>
      </c>
      <c r="B172" s="237">
        <f>'Open Int.'!$S$4</f>
        <v>67.851831</v>
      </c>
      <c r="C172" s="237">
        <f>'Open Int.'!$S$5</f>
        <v>2.98652125</v>
      </c>
      <c r="D172" s="237">
        <f>'Open Int.'!$S$6</f>
        <v>22181.799375</v>
      </c>
      <c r="E172" s="252">
        <f>F172-(D172+C172+B172)</f>
        <v>22125.93870189998</v>
      </c>
      <c r="F172" s="237">
        <f>'Open Int.'!$S$161</f>
        <v>44378.57642914998</v>
      </c>
      <c r="G172" s="20"/>
      <c r="H172" s="44" t="s">
        <v>68</v>
      </c>
      <c r="I172" s="45"/>
      <c r="J172" s="23">
        <f>'Open Int.'!E162</f>
        <v>0.34614661916307216</v>
      </c>
      <c r="K172" s="12"/>
    </row>
    <row r="173" spans="1:10" ht="15.75" thickBot="1">
      <c r="A173" s="204" t="s">
        <v>65</v>
      </c>
      <c r="B173" s="251">
        <f>B171-B172</f>
        <v>0.23957099999999798</v>
      </c>
      <c r="C173" s="251">
        <f>C171-C172</f>
        <v>0.05193950000000003</v>
      </c>
      <c r="D173" s="255">
        <f>D171-D172</f>
        <v>1917.6182375000026</v>
      </c>
      <c r="E173" s="251">
        <f>E171-E172</f>
        <v>211.44052458000806</v>
      </c>
      <c r="F173" s="251">
        <f>F171-F172</f>
        <v>2129.3502725800063</v>
      </c>
      <c r="G173" s="20"/>
      <c r="J173" s="66"/>
    </row>
    <row r="174" ht="15">
      <c r="G174" s="90"/>
    </row>
    <row r="175" spans="4:9" ht="15">
      <c r="D175" s="50"/>
      <c r="E175" s="26"/>
      <c r="I175" s="24"/>
    </row>
    <row r="176" spans="3:8" ht="15">
      <c r="C176" s="50"/>
      <c r="D176" s="50"/>
      <c r="E176" s="98"/>
      <c r="F176" s="266"/>
      <c r="H176" s="26"/>
    </row>
    <row r="177" spans="4:7" ht="15">
      <c r="D177" s="50"/>
      <c r="E177" s="26"/>
      <c r="F177" s="26"/>
      <c r="G177" s="26"/>
    </row>
    <row r="178" spans="4:5" ht="15">
      <c r="D178" s="50"/>
      <c r="E178" s="26"/>
    </row>
    <row r="181" ht="15">
      <c r="A181" s="7" t="s">
        <v>120</v>
      </c>
    </row>
    <row r="182" ht="15">
      <c r="A182" s="7" t="s">
        <v>115</v>
      </c>
    </row>
    <row r="196" ht="15">
      <c r="G196"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8"/>
  <sheetViews>
    <sheetView workbookViewId="0" topLeftCell="A1">
      <selection activeCell="C115" sqref="C115"/>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9" t="s">
        <v>127</v>
      </c>
      <c r="B1" s="439"/>
      <c r="C1" s="439"/>
      <c r="D1" s="92">
        <f ca="1">NOW()</f>
        <v>39181.76521550926</v>
      </c>
    </row>
    <row r="2" spans="1:3" ht="13.5">
      <c r="A2" s="94" t="s">
        <v>128</v>
      </c>
      <c r="B2" s="94" t="s">
        <v>129</v>
      </c>
      <c r="C2" s="95" t="s">
        <v>130</v>
      </c>
    </row>
    <row r="3" spans="1:3" ht="13.5">
      <c r="A3" s="25" t="s">
        <v>392</v>
      </c>
      <c r="B3" s="92">
        <v>39198</v>
      </c>
      <c r="C3" s="93">
        <f>B3-D1</f>
        <v>16.23478449074173</v>
      </c>
    </row>
    <row r="4" spans="1:3" ht="13.5">
      <c r="A4" s="25" t="s">
        <v>395</v>
      </c>
      <c r="B4" s="92">
        <v>39233</v>
      </c>
      <c r="C4" s="93">
        <f>B4-D1</f>
        <v>51.23478449074173</v>
      </c>
    </row>
    <row r="5" spans="1:3" ht="13.5">
      <c r="A5" s="25" t="s">
        <v>410</v>
      </c>
      <c r="B5" s="92">
        <v>39261</v>
      </c>
      <c r="C5" s="93">
        <f>B5-D1</f>
        <v>79.23478449074173</v>
      </c>
    </row>
    <row r="6" spans="1:3" ht="13.5">
      <c r="A6" s="51"/>
      <c r="B6" s="97"/>
      <c r="C6" s="93"/>
    </row>
    <row r="7" spans="1:3" ht="13.5">
      <c r="A7" s="438" t="s">
        <v>131</v>
      </c>
      <c r="B7" s="438"/>
      <c r="C7" s="438"/>
    </row>
    <row r="8" spans="1:3" ht="13.5">
      <c r="A8" s="91" t="s">
        <v>114</v>
      </c>
      <c r="B8" s="91" t="s">
        <v>116</v>
      </c>
      <c r="C8" s="91" t="s">
        <v>125</v>
      </c>
    </row>
    <row r="9" spans="1:3" ht="14.25">
      <c r="A9" s="382" t="s">
        <v>37</v>
      </c>
      <c r="B9" s="381">
        <v>39145</v>
      </c>
      <c r="C9" s="382" t="s">
        <v>402</v>
      </c>
    </row>
    <row r="10" spans="1:3" ht="14.25">
      <c r="A10" s="382" t="s">
        <v>227</v>
      </c>
      <c r="B10" s="381">
        <v>39176</v>
      </c>
      <c r="C10" s="382" t="s">
        <v>400</v>
      </c>
    </row>
    <row r="11" spans="1:3" ht="14.25">
      <c r="A11" s="382" t="s">
        <v>225</v>
      </c>
      <c r="B11" s="381">
        <v>39176</v>
      </c>
      <c r="C11" s="382" t="s">
        <v>409</v>
      </c>
    </row>
    <row r="12" spans="1:8" ht="14.25">
      <c r="A12" s="382" t="s">
        <v>162</v>
      </c>
      <c r="B12" s="381">
        <v>39329</v>
      </c>
      <c r="C12" s="382" t="s">
        <v>405</v>
      </c>
      <c r="D12"/>
      <c r="E12"/>
      <c r="G12"/>
      <c r="H12"/>
    </row>
    <row r="13" spans="1:8" ht="14.25">
      <c r="A13" s="382" t="s">
        <v>406</v>
      </c>
      <c r="B13" s="380" t="s">
        <v>407</v>
      </c>
      <c r="C13" s="382" t="s">
        <v>408</v>
      </c>
      <c r="D13"/>
      <c r="E13"/>
      <c r="G13"/>
      <c r="H13"/>
    </row>
    <row r="14" spans="1:8" ht="14.25">
      <c r="A14" s="387" t="s">
        <v>197</v>
      </c>
      <c r="B14" s="386" t="s">
        <v>412</v>
      </c>
      <c r="C14" s="387" t="s">
        <v>413</v>
      </c>
      <c r="D14"/>
      <c r="E14"/>
      <c r="G14"/>
      <c r="H14"/>
    </row>
    <row r="15" spans="1:8" ht="14.25">
      <c r="A15" s="382" t="s">
        <v>198</v>
      </c>
      <c r="B15" s="380" t="s">
        <v>403</v>
      </c>
      <c r="C15" s="382" t="s">
        <v>404</v>
      </c>
      <c r="D15" t="s">
        <v>401</v>
      </c>
      <c r="E15" t="s">
        <v>401</v>
      </c>
      <c r="G15" t="s">
        <v>401</v>
      </c>
      <c r="H15" t="s">
        <v>401</v>
      </c>
    </row>
    <row r="16" spans="1:3" ht="15">
      <c r="A16" s="379"/>
      <c r="B16" s="379"/>
      <c r="C16" s="379"/>
    </row>
    <row r="17" spans="1:9" ht="15">
      <c r="A17" s="379"/>
      <c r="B17" s="379"/>
      <c r="C17" s="379"/>
      <c r="D17" t="s">
        <v>401</v>
      </c>
      <c r="E17"/>
      <c r="F17"/>
      <c r="G17"/>
      <c r="H17"/>
      <c r="I17"/>
    </row>
    <row r="18" spans="1:9" ht="15">
      <c r="A18" s="379"/>
      <c r="B18" s="379"/>
      <c r="C18" s="379"/>
      <c r="D18" t="s">
        <v>401</v>
      </c>
      <c r="E18"/>
      <c r="F18"/>
      <c r="G18"/>
      <c r="H18"/>
      <c r="I18"/>
    </row>
    <row r="19" spans="1:8" ht="15">
      <c r="A19" s="379"/>
      <c r="B19" s="379"/>
      <c r="C19" s="379"/>
      <c r="D19" t="s">
        <v>401</v>
      </c>
      <c r="E19"/>
      <c r="G19"/>
      <c r="H19"/>
    </row>
    <row r="20" spans="1:8" ht="15">
      <c r="A20" s="379"/>
      <c r="B20" s="379"/>
      <c r="C20" s="379"/>
      <c r="D20" t="s">
        <v>401</v>
      </c>
      <c r="E20"/>
      <c r="G20"/>
      <c r="H20"/>
    </row>
    <row r="21" spans="1:8" ht="15">
      <c r="A21" s="379"/>
      <c r="B21" s="379"/>
      <c r="C21" s="379"/>
      <c r="D21" t="s">
        <v>401</v>
      </c>
      <c r="E21"/>
      <c r="G21"/>
      <c r="H21" s="378"/>
    </row>
    <row r="22" spans="1:8" ht="15">
      <c r="A22" s="379"/>
      <c r="B22" s="379"/>
      <c r="C22" s="379"/>
      <c r="D22" t="s">
        <v>401</v>
      </c>
      <c r="E22"/>
      <c r="G22"/>
      <c r="H22"/>
    </row>
    <row r="23" spans="1:8" ht="15">
      <c r="A23" s="379"/>
      <c r="B23" s="379"/>
      <c r="C23" s="379"/>
      <c r="D23" t="s">
        <v>401</v>
      </c>
      <c r="E23"/>
      <c r="G23"/>
      <c r="H23"/>
    </row>
    <row r="24" spans="4:8" ht="14.25">
      <c r="D24" t="s">
        <v>401</v>
      </c>
      <c r="E24"/>
      <c r="G24"/>
      <c r="H24"/>
    </row>
    <row r="25" spans="4:8" ht="14.25">
      <c r="D25" t="s">
        <v>401</v>
      </c>
      <c r="E25"/>
      <c r="G25"/>
      <c r="H25"/>
    </row>
    <row r="26" spans="4:8" ht="14.25">
      <c r="D26"/>
      <c r="E26" s="378"/>
      <c r="G26"/>
      <c r="H26"/>
    </row>
    <row r="168" ht="13.5">
      <c r="M16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3"/>
  <sheetViews>
    <sheetView workbookViewId="0" topLeftCell="A1">
      <selection activeCell="B225" sqref="B225"/>
    </sheetView>
  </sheetViews>
  <sheetFormatPr defaultColWidth="9.140625" defaultRowHeight="12.75" outlineLevelRow="2"/>
  <cols>
    <col min="1" max="1" width="20.421875" style="359" bestFit="1" customWidth="1"/>
    <col min="2" max="2" width="15.57421875" style="359" customWidth="1"/>
    <col min="3" max="3" width="13.421875" style="359" customWidth="1"/>
    <col min="4" max="4" width="9.421875" style="366" bestFit="1" customWidth="1"/>
    <col min="5" max="16384" width="9.140625" style="359" customWidth="1"/>
  </cols>
  <sheetData>
    <row r="1" spans="1:4" ht="21.75" thickBot="1">
      <c r="A1" s="396" t="s">
        <v>237</v>
      </c>
      <c r="B1" s="397"/>
      <c r="C1" s="397"/>
      <c r="D1" s="397"/>
    </row>
    <row r="2" spans="1:4" ht="17.25" customHeight="1">
      <c r="A2" s="360" t="s">
        <v>238</v>
      </c>
      <c r="B2" s="360" t="s">
        <v>59</v>
      </c>
      <c r="C2" s="361" t="s">
        <v>70</v>
      </c>
      <c r="D2" s="365" t="s">
        <v>239</v>
      </c>
    </row>
    <row r="3" ht="17.25" customHeight="1">
      <c r="D3" s="359"/>
    </row>
    <row r="4" spans="1:4" ht="15" outlineLevel="1">
      <c r="A4" s="360" t="s">
        <v>240</v>
      </c>
      <c r="B4" s="360">
        <f>SUM(B5:B7)</f>
        <v>9577850</v>
      </c>
      <c r="C4" s="360">
        <f>SUM(C5:C7)</f>
        <v>367300</v>
      </c>
      <c r="D4" s="365">
        <f aca="true" t="shared" si="0" ref="D4:D14">C4/(B4-C4)</f>
        <v>0.03987818317038613</v>
      </c>
    </row>
    <row r="5" spans="1:4" ht="14.25" outlineLevel="2">
      <c r="A5" s="362" t="s">
        <v>329</v>
      </c>
      <c r="B5" s="363">
        <f>VLOOKUP(A5,'Open Int.'!$A$4:$O$160,2,FALSE)</f>
        <v>891200</v>
      </c>
      <c r="C5" s="363">
        <f>VLOOKUP(A5,'Open Int.'!$A$4:$O$160,3,FALSE)</f>
        <v>32800</v>
      </c>
      <c r="D5" s="364">
        <f t="shared" si="0"/>
        <v>0.03821062441752097</v>
      </c>
    </row>
    <row r="6" spans="1:4" ht="14.25" outlineLevel="2">
      <c r="A6" s="362" t="s">
        <v>330</v>
      </c>
      <c r="B6" s="363">
        <f>VLOOKUP(A6,'Open Int.'!$A$4:$O$160,2,FALSE)</f>
        <v>2317600</v>
      </c>
      <c r="C6" s="363">
        <f>VLOOKUP(A6,'Open Int.'!$A$4:$O$160,3,FALSE)</f>
        <v>10000</v>
      </c>
      <c r="D6" s="364">
        <f t="shared" si="0"/>
        <v>0.004333506673600277</v>
      </c>
    </row>
    <row r="7" spans="1:4" ht="14.25" outlineLevel="2">
      <c r="A7" s="362" t="s">
        <v>331</v>
      </c>
      <c r="B7" s="363">
        <f>VLOOKUP(A7,'Open Int.'!$A$4:$O$160,2,FALSE)</f>
        <v>6369050</v>
      </c>
      <c r="C7" s="363">
        <f>VLOOKUP(A7,'Open Int.'!$A$4:$O$160,3,FALSE)</f>
        <v>324500</v>
      </c>
      <c r="D7" s="364">
        <f t="shared" si="0"/>
        <v>0.053684724255734506</v>
      </c>
    </row>
    <row r="8" spans="1:4" ht="15">
      <c r="A8" s="360" t="s">
        <v>241</v>
      </c>
      <c r="B8" s="360">
        <f>SUM(B9:B13)</f>
        <v>38172408</v>
      </c>
      <c r="C8" s="360">
        <f>SUM(C9:C13)</f>
        <v>-486007</v>
      </c>
      <c r="D8" s="365">
        <f t="shared" si="0"/>
        <v>-0.012571829445154437</v>
      </c>
    </row>
    <row r="9" spans="1:4" ht="14.25" outlineLevel="2">
      <c r="A9" s="362" t="s">
        <v>332</v>
      </c>
      <c r="B9" s="363">
        <f>VLOOKUP(A9,'Open Int.'!$A$4:$O$160,2,FALSE)</f>
        <v>25627425</v>
      </c>
      <c r="C9" s="363">
        <f>VLOOKUP(A9,'Open Int.'!$A$4:$O$160,3,FALSE)</f>
        <v>-472725</v>
      </c>
      <c r="D9" s="364">
        <f t="shared" si="0"/>
        <v>-0.018111964873765093</v>
      </c>
    </row>
    <row r="10" spans="1:4" ht="14.25" outlineLevel="2">
      <c r="A10" s="362" t="s">
        <v>333</v>
      </c>
      <c r="B10" s="363">
        <f>VLOOKUP(A10,'Open Int.'!$A$4:$O$160,2,FALSE)</f>
        <v>3573600</v>
      </c>
      <c r="C10" s="363">
        <f>VLOOKUP(A10,'Open Int.'!$A$4:$O$160,3,FALSE)</f>
        <v>108000</v>
      </c>
      <c r="D10" s="364">
        <f t="shared" si="0"/>
        <v>0.031163434903047092</v>
      </c>
    </row>
    <row r="11" spans="1:4" ht="14.25" outlineLevel="2">
      <c r="A11" s="362" t="s">
        <v>7</v>
      </c>
      <c r="B11" s="363">
        <f>VLOOKUP(A11,'Open Int.'!$A$4:$O$160,2,FALSE)</f>
        <v>2149375</v>
      </c>
      <c r="C11" s="363">
        <f>VLOOKUP(A11,'Open Int.'!$A$4:$O$160,3,FALSE)</f>
        <v>-28750</v>
      </c>
      <c r="D11" s="364">
        <f t="shared" si="0"/>
        <v>-0.013199426111908177</v>
      </c>
    </row>
    <row r="12" spans="1:4" ht="14.25" outlineLevel="2">
      <c r="A12" s="362" t="s">
        <v>44</v>
      </c>
      <c r="B12" s="363">
        <f>VLOOKUP(A12,'Open Int.'!$A$4:$O$160,2,FALSE)</f>
        <v>2152400</v>
      </c>
      <c r="C12" s="363">
        <f>VLOOKUP(A12,'Open Int.'!$A$4:$O$160,3,FALSE)</f>
        <v>-88000</v>
      </c>
      <c r="D12" s="364">
        <f t="shared" si="0"/>
        <v>-0.03927870023210141</v>
      </c>
    </row>
    <row r="13" spans="1:4" ht="14.25" outlineLevel="2">
      <c r="A13" s="362" t="s">
        <v>306</v>
      </c>
      <c r="B13" s="363">
        <f>VLOOKUP(A13,'Open Int.'!$A$4:$O$160,2,FALSE)</f>
        <v>4669608</v>
      </c>
      <c r="C13" s="363">
        <f>VLOOKUP(A13,'Open Int.'!$A$4:$O$160,3,FALSE)</f>
        <v>-4532</v>
      </c>
      <c r="D13" s="364">
        <f t="shared" si="0"/>
        <v>-0.0009695901278096077</v>
      </c>
    </row>
    <row r="14" spans="1:4" ht="15">
      <c r="A14" s="360" t="s">
        <v>242</v>
      </c>
      <c r="B14" s="360">
        <f>B8+B4</f>
        <v>47750258</v>
      </c>
      <c r="C14" s="360">
        <f>C8+C4</f>
        <v>-118707</v>
      </c>
      <c r="D14" s="365">
        <f t="shared" si="0"/>
        <v>-0.002479832183545226</v>
      </c>
    </row>
    <row r="16" spans="1:4" ht="15" outlineLevel="1">
      <c r="A16" s="360" t="s">
        <v>243</v>
      </c>
      <c r="B16" s="360">
        <f>SUM(B17:B20)</f>
        <v>11231350</v>
      </c>
      <c r="C16" s="360">
        <f>SUM(C17:C20)</f>
        <v>803350</v>
      </c>
      <c r="D16" s="365">
        <f aca="true" t="shared" si="1" ref="D16:D21">C16/(B16-C16)</f>
        <v>0.07703778289221327</v>
      </c>
    </row>
    <row r="17" spans="1:4" ht="14.25" outlineLevel="1">
      <c r="A17" s="362" t="s">
        <v>180</v>
      </c>
      <c r="B17" s="363">
        <f>VLOOKUP(A17,'Open Int.'!$A$4:$O$160,2,FALSE)</f>
        <v>6349500</v>
      </c>
      <c r="C17" s="363">
        <f>VLOOKUP(A17,'Open Int.'!$A$4:$O$160,3,FALSE)</f>
        <v>633000</v>
      </c>
      <c r="D17" s="364">
        <f t="shared" si="1"/>
        <v>0.11073209131461559</v>
      </c>
    </row>
    <row r="18" spans="1:4" ht="14.25" outlineLevel="1">
      <c r="A18" s="362" t="s">
        <v>308</v>
      </c>
      <c r="B18" s="363">
        <f>VLOOKUP(A18,'Open Int.'!$A$4:$O$160,2,FALSE)</f>
        <v>944400</v>
      </c>
      <c r="C18" s="363">
        <f>VLOOKUP(A18,'Open Int.'!$A$4:$O$160,3,FALSE)</f>
        <v>-8400</v>
      </c>
      <c r="D18" s="364">
        <f t="shared" si="1"/>
        <v>-0.008816120906801008</v>
      </c>
    </row>
    <row r="19" spans="1:4" ht="14.25" outlineLevel="1">
      <c r="A19" s="362" t="s">
        <v>334</v>
      </c>
      <c r="B19" s="363">
        <f>VLOOKUP(A19,'Open Int.'!$A$4:$O$160,2,FALSE)</f>
        <v>3072000</v>
      </c>
      <c r="C19" s="363">
        <f>VLOOKUP(A19,'Open Int.'!$A$4:$O$160,3,FALSE)</f>
        <v>98000</v>
      </c>
      <c r="D19" s="364">
        <f t="shared" si="1"/>
        <v>0.03295225285810356</v>
      </c>
    </row>
    <row r="20" spans="1:4" ht="14.25" outlineLevel="1">
      <c r="A20" s="362" t="s">
        <v>335</v>
      </c>
      <c r="B20" s="363">
        <f>VLOOKUP(A20,'Open Int.'!$A$4:$O$160,2,FALSE)</f>
        <v>865450</v>
      </c>
      <c r="C20" s="363">
        <f>VLOOKUP(A20,'Open Int.'!$A$4:$O$160,3,FALSE)</f>
        <v>80750</v>
      </c>
      <c r="D20" s="364">
        <f t="shared" si="1"/>
        <v>0.10290556900726393</v>
      </c>
    </row>
    <row r="21" spans="1:4" ht="15" outlineLevel="1">
      <c r="A21" s="360" t="s">
        <v>244</v>
      </c>
      <c r="B21" s="360">
        <f>SUM(B22:B35)</f>
        <v>58194100</v>
      </c>
      <c r="C21" s="360">
        <f>SUM(C22:C35)</f>
        <v>863650</v>
      </c>
      <c r="D21" s="365">
        <f t="shared" si="1"/>
        <v>0.015064420390909194</v>
      </c>
    </row>
    <row r="22" spans="1:4" ht="14.25" outlineLevel="2">
      <c r="A22" s="362" t="s">
        <v>135</v>
      </c>
      <c r="B22" s="363">
        <f>VLOOKUP(A22,'Open Int.'!$A$4:$O$160,2,FALSE)</f>
        <v>2491650</v>
      </c>
      <c r="C22" s="363">
        <f>VLOOKUP(A22,'Open Int.'!$A$4:$O$160,3,FALSE)</f>
        <v>24500</v>
      </c>
      <c r="D22" s="364">
        <f aca="true" t="shared" si="2" ref="D22:D35">C22/(B22-C22)</f>
        <v>0.009930486593843098</v>
      </c>
    </row>
    <row r="23" spans="1:4" ht="14.25" outlineLevel="2">
      <c r="A23" s="362" t="s">
        <v>336</v>
      </c>
      <c r="B23" s="363">
        <f>VLOOKUP(A23,'Open Int.'!$A$4:$O$160,2,FALSE)</f>
        <v>2601300</v>
      </c>
      <c r="C23" s="363">
        <f>VLOOKUP(A23,'Open Int.'!$A$4:$O$160,3,FALSE)</f>
        <v>23000</v>
      </c>
      <c r="D23" s="364">
        <f t="shared" si="2"/>
        <v>0.008920606601248885</v>
      </c>
    </row>
    <row r="24" spans="1:4" ht="14.25" outlineLevel="2">
      <c r="A24" s="362" t="s">
        <v>337</v>
      </c>
      <c r="B24" s="363">
        <f>VLOOKUP(A24,'Open Int.'!$A$4:$O$160,2,FALSE)</f>
        <v>6371400</v>
      </c>
      <c r="C24" s="363">
        <f>VLOOKUP(A24,'Open Int.'!$A$4:$O$160,3,FALSE)</f>
        <v>-109200</v>
      </c>
      <c r="D24" s="364">
        <f t="shared" si="2"/>
        <v>-0.016850291639662993</v>
      </c>
    </row>
    <row r="25" spans="1:4" ht="14.25" outlineLevel="2">
      <c r="A25" s="362" t="s">
        <v>338</v>
      </c>
      <c r="B25" s="363">
        <f>VLOOKUP(A25,'Open Int.'!$A$4:$O$160,2,FALSE)</f>
        <v>4919100</v>
      </c>
      <c r="C25" s="363">
        <f>VLOOKUP(A25,'Open Int.'!$A$4:$O$160,3,FALSE)</f>
        <v>490200</v>
      </c>
      <c r="D25" s="364">
        <f t="shared" si="2"/>
        <v>0.11068211068211069</v>
      </c>
    </row>
    <row r="26" spans="1:4" ht="14.25" outlineLevel="2">
      <c r="A26" s="362" t="s">
        <v>339</v>
      </c>
      <c r="B26" s="363">
        <f>VLOOKUP(A26,'Open Int.'!$A$4:$O$160,2,FALSE)</f>
        <v>2755200</v>
      </c>
      <c r="C26" s="363">
        <f>VLOOKUP(A26,'Open Int.'!$A$4:$O$160,3,FALSE)</f>
        <v>84800</v>
      </c>
      <c r="D26" s="364">
        <f t="shared" si="2"/>
        <v>0.03175554224086279</v>
      </c>
    </row>
    <row r="27" spans="1:4" ht="14.25" outlineLevel="2">
      <c r="A27" s="362" t="s">
        <v>340</v>
      </c>
      <c r="B27" s="363">
        <f>VLOOKUP(A27,'Open Int.'!$A$4:$O$160,2,FALSE)</f>
        <v>453600</v>
      </c>
      <c r="C27" s="363">
        <f>VLOOKUP(A27,'Open Int.'!$A$4:$O$160,3,FALSE)</f>
        <v>-14400</v>
      </c>
      <c r="D27" s="364">
        <f t="shared" si="2"/>
        <v>-0.03076923076923077</v>
      </c>
    </row>
    <row r="28" spans="1:4" ht="14.25" outlineLevel="2">
      <c r="A28" s="362" t="s">
        <v>397</v>
      </c>
      <c r="B28" s="363">
        <f>VLOOKUP(A28,'Open Int.'!$A$4:$O$160,2,FALSE)</f>
        <v>171600</v>
      </c>
      <c r="C28" s="363">
        <f>VLOOKUP(A28,'Open Int.'!$A$4:$O$160,3,FALSE)</f>
        <v>17600</v>
      </c>
      <c r="D28" s="364">
        <f>C28/(B28-C28)</f>
        <v>0.11428571428571428</v>
      </c>
    </row>
    <row r="29" spans="1:4" ht="14.25" outlineLevel="2">
      <c r="A29" s="362" t="s">
        <v>143</v>
      </c>
      <c r="B29" s="363">
        <f>VLOOKUP(A29,'Open Int.'!$A$4:$O$160,2,FALSE)</f>
        <v>1354050</v>
      </c>
      <c r="C29" s="363">
        <f>VLOOKUP(A29,'Open Int.'!$A$4:$O$160,3,FALSE)</f>
        <v>179950</v>
      </c>
      <c r="D29" s="364">
        <f t="shared" si="2"/>
        <v>0.15326633165829145</v>
      </c>
    </row>
    <row r="30" spans="1:4" ht="14.25" outlineLevel="2">
      <c r="A30" s="362" t="s">
        <v>341</v>
      </c>
      <c r="B30" s="363">
        <f>VLOOKUP(A30,'Open Int.'!$A$4:$O$160,2,FALSE)</f>
        <v>2931600</v>
      </c>
      <c r="C30" s="363">
        <f>VLOOKUP(A30,'Open Int.'!$A$4:$O$160,3,FALSE)</f>
        <v>-195600</v>
      </c>
      <c r="D30" s="364">
        <f t="shared" si="2"/>
        <v>-0.06254796623177283</v>
      </c>
    </row>
    <row r="31" spans="1:4" ht="14.25" outlineLevel="2">
      <c r="A31" s="362" t="s">
        <v>81</v>
      </c>
      <c r="B31" s="363">
        <f>VLOOKUP(A31,'Open Int.'!$A$4:$O$160,2,FALSE)</f>
        <v>4500600</v>
      </c>
      <c r="C31" s="363">
        <f>VLOOKUP(A31,'Open Int.'!$A$4:$O$160,3,FALSE)</f>
        <v>-29400</v>
      </c>
      <c r="D31" s="364">
        <f t="shared" si="2"/>
        <v>-0.006490066225165563</v>
      </c>
    </row>
    <row r="32" spans="1:4" ht="14.25" outlineLevel="2">
      <c r="A32" s="362" t="s">
        <v>205</v>
      </c>
      <c r="B32" s="363">
        <f>VLOOKUP(A32,'Open Int.'!$A$4:$O$160,2,FALSE)</f>
        <v>6722500</v>
      </c>
      <c r="C32" s="363">
        <f>VLOOKUP(A32,'Open Int.'!$A$4:$O$160,3,FALSE)</f>
        <v>102000</v>
      </c>
      <c r="D32" s="364">
        <f t="shared" si="2"/>
        <v>0.015406691337512272</v>
      </c>
    </row>
    <row r="33" spans="1:4" ht="14.25" outlineLevel="2">
      <c r="A33" s="362" t="s">
        <v>342</v>
      </c>
      <c r="B33" s="363">
        <f>VLOOKUP(A33,'Open Int.'!$A$4:$O$160,2,FALSE)</f>
        <v>7740600</v>
      </c>
      <c r="C33" s="363">
        <f>VLOOKUP(A33,'Open Int.'!$A$4:$O$160,3,FALSE)</f>
        <v>133000</v>
      </c>
      <c r="D33" s="364">
        <f t="shared" si="2"/>
        <v>0.017482517482517484</v>
      </c>
    </row>
    <row r="34" spans="1:4" ht="14.25" outlineLevel="2">
      <c r="A34" s="362" t="s">
        <v>343</v>
      </c>
      <c r="B34" s="363">
        <f>VLOOKUP(A34,'Open Int.'!$A$4:$O$160,2,FALSE)</f>
        <v>9964500</v>
      </c>
      <c r="C34" s="363">
        <f>VLOOKUP(A34,'Open Int.'!$A$4:$O$160,3,FALSE)</f>
        <v>136500</v>
      </c>
      <c r="D34" s="364">
        <f t="shared" si="2"/>
        <v>0.013888888888888888</v>
      </c>
    </row>
    <row r="35" spans="1:4" ht="14.25" outlineLevel="2">
      <c r="A35" s="362" t="s">
        <v>344</v>
      </c>
      <c r="B35" s="363">
        <f>VLOOKUP(A35,'Open Int.'!$A$4:$O$160,2,FALSE)</f>
        <v>5216400</v>
      </c>
      <c r="C35" s="363">
        <f>VLOOKUP(A35,'Open Int.'!$A$4:$O$160,3,FALSE)</f>
        <v>20700</v>
      </c>
      <c r="D35" s="364">
        <f t="shared" si="2"/>
        <v>0.00398406374501992</v>
      </c>
    </row>
    <row r="36" spans="1:4" ht="15">
      <c r="A36" s="360" t="s">
        <v>245</v>
      </c>
      <c r="B36" s="360">
        <f>SUM(B37:B45)</f>
        <v>51485500</v>
      </c>
      <c r="C36" s="360">
        <f>SUM(C37:C45)</f>
        <v>1824700</v>
      </c>
      <c r="D36" s="365">
        <f>C36/(B36-C36)</f>
        <v>0.0367432663187061</v>
      </c>
    </row>
    <row r="37" spans="1:4" ht="14.25" outlineLevel="2">
      <c r="A37" s="362" t="s">
        <v>345</v>
      </c>
      <c r="B37" s="363">
        <f>VLOOKUP(A37,'Open Int.'!$A$4:$O$160,2,FALSE)</f>
        <v>288600</v>
      </c>
      <c r="C37" s="363">
        <f>VLOOKUP(A37,'Open Int.'!$A$4:$O$160,3,FALSE)</f>
        <v>48100</v>
      </c>
      <c r="D37" s="364">
        <f aca="true" t="shared" si="3" ref="D37:D45">C37/(B37-C37)</f>
        <v>0.2</v>
      </c>
    </row>
    <row r="38" spans="1:4" ht="14.25" outlineLevel="2">
      <c r="A38" s="362" t="s">
        <v>319</v>
      </c>
      <c r="B38" s="363">
        <f>VLOOKUP(A38,'Open Int.'!$A$4:$O$160,2,FALSE)</f>
        <v>1125300</v>
      </c>
      <c r="C38" s="363">
        <f>VLOOKUP(A38,'Open Int.'!$A$4:$O$160,3,FALSE)</f>
        <v>79750</v>
      </c>
      <c r="D38" s="364">
        <f t="shared" si="3"/>
        <v>0.07627564439768543</v>
      </c>
    </row>
    <row r="39" spans="1:4" ht="14.25" outlineLevel="2">
      <c r="A39" s="362" t="s">
        <v>346</v>
      </c>
      <c r="B39" s="363">
        <f>VLOOKUP(A39,'Open Int.'!$A$4:$O$160,2,FALSE)</f>
        <v>1543200</v>
      </c>
      <c r="C39" s="363">
        <f>VLOOKUP(A39,'Open Int.'!$A$4:$O$160,3,FALSE)</f>
        <v>32200</v>
      </c>
      <c r="D39" s="364">
        <f t="shared" si="3"/>
        <v>0.021310390469887492</v>
      </c>
    </row>
    <row r="40" spans="1:4" ht="14.25" outlineLevel="2">
      <c r="A40" s="362" t="s">
        <v>305</v>
      </c>
      <c r="B40" s="363">
        <f>VLOOKUP(A40,'Open Int.'!$A$4:$O$160,2,FALSE)</f>
        <v>7484050</v>
      </c>
      <c r="C40" s="363">
        <f>VLOOKUP(A40,'Open Int.'!$A$4:$O$160,3,FALSE)</f>
        <v>313250</v>
      </c>
      <c r="D40" s="364">
        <f t="shared" si="3"/>
        <v>0.043684107770402186</v>
      </c>
    </row>
    <row r="41" spans="1:4" ht="14.25" outlineLevel="2">
      <c r="A41" s="362" t="s">
        <v>141</v>
      </c>
      <c r="B41" s="363">
        <f>VLOOKUP(A41,'Open Int.'!$A$4:$O$160,2,FALSE)</f>
        <v>24165600</v>
      </c>
      <c r="C41" s="363">
        <f>VLOOKUP(A41,'Open Int.'!$A$4:$O$160,3,FALSE)</f>
        <v>612000</v>
      </c>
      <c r="D41" s="364">
        <f t="shared" si="3"/>
        <v>0.02598328917872427</v>
      </c>
    </row>
    <row r="42" spans="1:4" ht="14.25" outlineLevel="2">
      <c r="A42" s="362" t="s">
        <v>348</v>
      </c>
      <c r="B42" s="363">
        <f>VLOOKUP(A42,'Open Int.'!$A$4:$O$160,2,FALSE)</f>
        <v>13979350</v>
      </c>
      <c r="C42" s="363">
        <f>VLOOKUP(A42,'Open Int.'!$A$4:$O$160,3,FALSE)</f>
        <v>234850</v>
      </c>
      <c r="D42" s="364">
        <f t="shared" si="3"/>
        <v>0.017086834733893556</v>
      </c>
    </row>
    <row r="43" spans="1:4" ht="14.25" outlineLevel="2">
      <c r="A43" s="362" t="s">
        <v>347</v>
      </c>
      <c r="B43" s="363">
        <f>VLOOKUP(A43,'Open Int.'!$A$4:$O$160,2,FALSE)</f>
        <v>147600</v>
      </c>
      <c r="C43" s="363">
        <f>VLOOKUP(A43,'Open Int.'!$A$4:$O$160,3,FALSE)</f>
        <v>0</v>
      </c>
      <c r="D43" s="364">
        <f t="shared" si="3"/>
        <v>0</v>
      </c>
    </row>
    <row r="44" spans="1:4" ht="14.25" outlineLevel="2">
      <c r="A44" s="362" t="s">
        <v>349</v>
      </c>
      <c r="B44" s="363">
        <f>VLOOKUP(A44,'Open Int.'!$A$4:$O$160,2,FALSE)</f>
        <v>1647500</v>
      </c>
      <c r="C44" s="363">
        <f>VLOOKUP(A44,'Open Int.'!$A$4:$O$160,3,FALSE)</f>
        <v>482500</v>
      </c>
      <c r="D44" s="364">
        <f t="shared" si="3"/>
        <v>0.41416309012875535</v>
      </c>
    </row>
    <row r="45" spans="1:4" ht="14.25" outlineLevel="2">
      <c r="A45" s="362" t="s">
        <v>350</v>
      </c>
      <c r="B45" s="363">
        <f>VLOOKUP(A45,'Open Int.'!$A$4:$O$160,2,FALSE)</f>
        <v>1104300</v>
      </c>
      <c r="C45" s="363">
        <f>VLOOKUP(A45,'Open Int.'!$A$4:$O$160,3,FALSE)</f>
        <v>22050</v>
      </c>
      <c r="D45" s="364">
        <f t="shared" si="3"/>
        <v>0.020374220374220375</v>
      </c>
    </row>
    <row r="46" spans="1:4" ht="15">
      <c r="A46" s="360" t="s">
        <v>246</v>
      </c>
      <c r="B46" s="360">
        <f>B36+B21</f>
        <v>109679600</v>
      </c>
      <c r="C46" s="360">
        <f>C36+C21</f>
        <v>2688350</v>
      </c>
      <c r="D46" s="365">
        <f>C46/(B46-C46)</f>
        <v>0.025126821118549414</v>
      </c>
    </row>
    <row r="48" spans="1:4" ht="15" outlineLevel="1">
      <c r="A48" s="360" t="s">
        <v>247</v>
      </c>
      <c r="B48" s="360">
        <f>SUM(B49:B53)</f>
        <v>11999100</v>
      </c>
      <c r="C48" s="360">
        <f>SUM(C49:C53)</f>
        <v>70800</v>
      </c>
      <c r="D48" s="365">
        <f aca="true" t="shared" si="4" ref="D48:D53">C48/(B48-C48)</f>
        <v>0.005935464399788737</v>
      </c>
    </row>
    <row r="49" spans="1:4" ht="14.25">
      <c r="A49" s="362" t="s">
        <v>210</v>
      </c>
      <c r="B49" s="363">
        <f>VLOOKUP(A49,'Open Int.'!$A$4:$O$160,2,FALSE)</f>
        <v>1565600</v>
      </c>
      <c r="C49" s="363">
        <f>VLOOKUP(A49,'Open Int.'!$A$4:$O$160,3,FALSE)</f>
        <v>85800</v>
      </c>
      <c r="D49" s="364">
        <f t="shared" si="4"/>
        <v>0.057980808217326665</v>
      </c>
    </row>
    <row r="50" spans="1:4" ht="14.25">
      <c r="A50" s="362" t="s">
        <v>351</v>
      </c>
      <c r="B50" s="363">
        <f>VLOOKUP(A50,'Open Int.'!$A$4:$O$160,2,FALSE)</f>
        <v>8539500</v>
      </c>
      <c r="C50" s="363">
        <f>VLOOKUP(A50,'Open Int.'!$A$4:$O$160,3,FALSE)</f>
        <v>19500</v>
      </c>
      <c r="D50" s="364">
        <f t="shared" si="4"/>
        <v>0.002288732394366197</v>
      </c>
    </row>
    <row r="51" spans="1:4" ht="14.25" outlineLevel="1">
      <c r="A51" s="362" t="s">
        <v>134</v>
      </c>
      <c r="B51" s="363">
        <f>VLOOKUP(A51,'Open Int.'!$A$4:$O$160,2,FALSE)</f>
        <v>233000</v>
      </c>
      <c r="C51" s="363">
        <f>VLOOKUP(A51,'Open Int.'!$A$4:$O$160,3,FALSE)</f>
        <v>7200</v>
      </c>
      <c r="D51" s="364">
        <f t="shared" si="4"/>
        <v>0.03188662533215235</v>
      </c>
    </row>
    <row r="52" spans="1:4" ht="14.25" outlineLevel="1">
      <c r="A52" s="362" t="s">
        <v>279</v>
      </c>
      <c r="B52" s="363">
        <f>VLOOKUP(A52,'Open Int.'!$A$4:$O$160,2,FALSE)</f>
        <v>341000</v>
      </c>
      <c r="C52" s="363">
        <f>VLOOKUP(A52,'Open Int.'!$A$4:$O$160,3,FALSE)</f>
        <v>10800</v>
      </c>
      <c r="D52" s="364">
        <f t="shared" si="4"/>
        <v>0.03270745003028468</v>
      </c>
    </row>
    <row r="53" spans="1:4" ht="14.25" outlineLevel="1">
      <c r="A53" s="362" t="s">
        <v>248</v>
      </c>
      <c r="B53" s="363">
        <f>VLOOKUP(A53,'Open Int.'!$A$4:$O$160,2,FALSE)</f>
        <v>1320000</v>
      </c>
      <c r="C53" s="363">
        <f>VLOOKUP(A53,'Open Int.'!$A$4:$O$160,3,FALSE)</f>
        <v>-52500</v>
      </c>
      <c r="D53" s="364">
        <f t="shared" si="4"/>
        <v>-0.03825136612021858</v>
      </c>
    </row>
    <row r="54" spans="1:4" ht="15" outlineLevel="1">
      <c r="A54" s="360" t="s">
        <v>249</v>
      </c>
      <c r="B54" s="360">
        <f>SUM(B55:B59)</f>
        <v>49074967</v>
      </c>
      <c r="C54" s="360">
        <f>SUM(C55:C59)</f>
        <v>401501</v>
      </c>
      <c r="D54" s="365">
        <f aca="true" t="shared" si="5" ref="D54:D60">C54/(B54-C54)</f>
        <v>0.008248868079376142</v>
      </c>
    </row>
    <row r="55" spans="1:4" ht="14.25">
      <c r="A55" s="362" t="s">
        <v>0</v>
      </c>
      <c r="B55" s="363">
        <f>VLOOKUP(A55,'Open Int.'!$A$4:$O$160,2,FALSE)</f>
        <v>4361625</v>
      </c>
      <c r="C55" s="363">
        <f>VLOOKUP(A55,'Open Int.'!$A$4:$O$160,3,FALSE)</f>
        <v>130125</v>
      </c>
      <c r="D55" s="364">
        <f t="shared" si="5"/>
        <v>0.03075150655795817</v>
      </c>
    </row>
    <row r="56" spans="1:4" ht="14.25">
      <c r="A56" s="362" t="s">
        <v>327</v>
      </c>
      <c r="B56" s="363">
        <f>VLOOKUP(A56,'Open Int.'!$A$4:$O$160,2,FALSE)</f>
        <v>473200</v>
      </c>
      <c r="C56" s="363">
        <f>VLOOKUP(A56,'Open Int.'!$A$4:$O$160,3,FALSE)</f>
        <v>800</v>
      </c>
      <c r="D56" s="364">
        <f t="shared" si="5"/>
        <v>0.001693480101608806</v>
      </c>
    </row>
    <row r="57" spans="1:4" ht="14.25" outlineLevel="1">
      <c r="A57" s="362" t="s">
        <v>353</v>
      </c>
      <c r="B57" s="363">
        <f>VLOOKUP(A57,'Open Int.'!$A$4:$O$160,2,FALSE)</f>
        <v>15156850</v>
      </c>
      <c r="C57" s="363">
        <f>VLOOKUP(A57,'Open Int.'!$A$4:$O$160,3,FALSE)</f>
        <v>-92800</v>
      </c>
      <c r="D57" s="364">
        <f t="shared" si="5"/>
        <v>-0.00608538556622611</v>
      </c>
    </row>
    <row r="58" spans="1:4" ht="14.25" outlineLevel="1">
      <c r="A58" s="362" t="s">
        <v>352</v>
      </c>
      <c r="B58" s="363">
        <f>VLOOKUP(A58,'Open Int.'!$A$4:$O$160,2,FALSE)</f>
        <v>28333942</v>
      </c>
      <c r="C58" s="363">
        <f>VLOOKUP(A58,'Open Int.'!$A$4:$O$160,3,FALSE)</f>
        <v>356726</v>
      </c>
      <c r="D58" s="364">
        <f t="shared" si="5"/>
        <v>0.01275058962264151</v>
      </c>
    </row>
    <row r="59" spans="1:4" ht="14.25" outlineLevel="1">
      <c r="A59" s="362" t="s">
        <v>222</v>
      </c>
      <c r="B59" s="363">
        <f>VLOOKUP(A59,'Open Int.'!$A$4:$O$160,2,FALSE)</f>
        <v>749350</v>
      </c>
      <c r="C59" s="363">
        <f>VLOOKUP(A59,'Open Int.'!$A$4:$O$160,3,FALSE)</f>
        <v>6650</v>
      </c>
      <c r="D59" s="364">
        <f t="shared" si="5"/>
        <v>0.008953817153628653</v>
      </c>
    </row>
    <row r="60" spans="1:4" ht="15" outlineLevel="1">
      <c r="A60" s="360" t="s">
        <v>250</v>
      </c>
      <c r="B60" s="360">
        <f>SUM(B61:B66)</f>
        <v>33166726</v>
      </c>
      <c r="C60" s="360">
        <f>SUM(C61:C66)</f>
        <v>344985</v>
      </c>
      <c r="D60" s="365">
        <f t="shared" si="5"/>
        <v>0.010510868390558563</v>
      </c>
    </row>
    <row r="61" spans="1:4" ht="14.25">
      <c r="A61" s="362" t="s">
        <v>251</v>
      </c>
      <c r="B61" s="363">
        <f>VLOOKUP(A61,'Open Int.'!$A$4:$O$160,2,FALSE)</f>
        <v>363300</v>
      </c>
      <c r="C61" s="363">
        <f>VLOOKUP(A61,'Open Int.'!$A$4:$O$160,3,FALSE)</f>
        <v>30450</v>
      </c>
      <c r="D61" s="364">
        <f aca="true" t="shared" si="6" ref="D61:D66">C61/(B61-C61)</f>
        <v>0.0914826498422713</v>
      </c>
    </row>
    <row r="62" spans="1:4" ht="14.25" outlineLevel="1">
      <c r="A62" s="362" t="s">
        <v>139</v>
      </c>
      <c r="B62" s="363">
        <f>VLOOKUP(A62,'Open Int.'!$A$4:$O$160,2,FALSE)</f>
        <v>6496200</v>
      </c>
      <c r="C62" s="363">
        <f>VLOOKUP(A62,'Open Int.'!$A$4:$O$160,3,FALSE)</f>
        <v>83700</v>
      </c>
      <c r="D62" s="364">
        <f t="shared" si="6"/>
        <v>0.013052631578947368</v>
      </c>
    </row>
    <row r="63" spans="1:4" ht="14.25" outlineLevel="1">
      <c r="A63" s="362" t="s">
        <v>354</v>
      </c>
      <c r="B63" s="363">
        <f>VLOOKUP(A63,'Open Int.'!$A$4:$O$160,2,FALSE)</f>
        <v>9353000</v>
      </c>
      <c r="C63" s="363">
        <f>VLOOKUP(A63,'Open Int.'!$A$4:$O$160,3,FALSE)</f>
        <v>27000</v>
      </c>
      <c r="D63" s="364">
        <f t="shared" si="6"/>
        <v>0.0028951318893416255</v>
      </c>
    </row>
    <row r="64" spans="1:4" ht="14.25" outlineLevel="1">
      <c r="A64" s="362" t="s">
        <v>6</v>
      </c>
      <c r="B64" s="363">
        <f>VLOOKUP(A64,'Open Int.'!$A$4:$O$160,2,FALSE)</f>
        <v>14918625</v>
      </c>
      <c r="C64" s="363">
        <f>VLOOKUP(A64,'Open Int.'!$A$4:$O$160,3,FALSE)</f>
        <v>112500</v>
      </c>
      <c r="D64" s="364">
        <f t="shared" si="6"/>
        <v>0.007598206823189727</v>
      </c>
    </row>
    <row r="65" spans="1:4" ht="14.25" outlineLevel="1">
      <c r="A65" s="362" t="s">
        <v>355</v>
      </c>
      <c r="B65" s="363">
        <f>VLOOKUP(A65,'Open Int.'!$A$4:$O$160,2,FALSE)</f>
        <v>693275</v>
      </c>
      <c r="C65" s="363">
        <f>VLOOKUP(A65,'Open Int.'!$A$4:$O$160,3,FALSE)</f>
        <v>25575</v>
      </c>
      <c r="D65" s="364">
        <f t="shared" si="6"/>
        <v>0.03830313014827018</v>
      </c>
    </row>
    <row r="66" spans="1:4" ht="14.25" outlineLevel="1">
      <c r="A66" s="362" t="s">
        <v>252</v>
      </c>
      <c r="B66" s="363">
        <f>VLOOKUP(A66,'Open Int.'!$A$4:$O$160,2,FALSE)</f>
        <v>1342326</v>
      </c>
      <c r="C66" s="363">
        <f>VLOOKUP(A66,'Open Int.'!$A$4:$O$160,3,FALSE)</f>
        <v>65760</v>
      </c>
      <c r="D66" s="364">
        <f t="shared" si="6"/>
        <v>0.051513200257566</v>
      </c>
    </row>
    <row r="67" spans="1:4" ht="15" outlineLevel="1">
      <c r="A67" s="360" t="s">
        <v>253</v>
      </c>
      <c r="B67" s="360">
        <f>SUM(B68:B75)</f>
        <v>34569550</v>
      </c>
      <c r="C67" s="360">
        <f>SUM(C68:C75)</f>
        <v>-18850</v>
      </c>
      <c r="D67" s="365">
        <f>C67/(B67-C67)</f>
        <v>-0.0005449803980525263</v>
      </c>
    </row>
    <row r="68" spans="1:4" ht="14.25">
      <c r="A68" s="362" t="s">
        <v>356</v>
      </c>
      <c r="B68" s="363">
        <f>VLOOKUP(A68,'Open Int.'!$A$4:$O$160,2,FALSE)</f>
        <v>4601350</v>
      </c>
      <c r="C68" s="363">
        <f>VLOOKUP(A68,'Open Int.'!$A$4:$O$160,3,FALSE)</f>
        <v>-90350</v>
      </c>
      <c r="D68" s="364">
        <f aca="true" t="shared" si="7" ref="D68:D75">C68/(B68-C68)</f>
        <v>-0.019257412025491825</v>
      </c>
    </row>
    <row r="69" spans="1:4" ht="14.25" outlineLevel="1">
      <c r="A69" s="362" t="s">
        <v>357</v>
      </c>
      <c r="B69" s="363">
        <f>VLOOKUP(A69,'Open Int.'!$A$4:$O$160,2,FALSE)</f>
        <v>3064000</v>
      </c>
      <c r="C69" s="363">
        <f>VLOOKUP(A69,'Open Int.'!$A$4:$O$160,3,FALSE)</f>
        <v>-56900</v>
      </c>
      <c r="D69" s="364">
        <f t="shared" si="7"/>
        <v>-0.01823192027940658</v>
      </c>
    </row>
    <row r="70" spans="1:4" ht="14.25" outlineLevel="1">
      <c r="A70" s="362" t="s">
        <v>254</v>
      </c>
      <c r="B70" s="363">
        <f>VLOOKUP(A70,'Open Int.'!$A$4:$O$160,2,FALSE)</f>
        <v>323700</v>
      </c>
      <c r="C70" s="363">
        <f>VLOOKUP(A70,'Open Int.'!$A$4:$O$160,3,FALSE)</f>
        <v>29900</v>
      </c>
      <c r="D70" s="364">
        <f t="shared" si="7"/>
        <v>0.10176991150442478</v>
      </c>
    </row>
    <row r="71" spans="1:4" ht="14.25" outlineLevel="1">
      <c r="A71" s="362" t="s">
        <v>255</v>
      </c>
      <c r="B71" s="363">
        <f>VLOOKUP(A71,'Open Int.'!$A$4:$O$160,2,FALSE)</f>
        <v>3410400</v>
      </c>
      <c r="C71" s="363">
        <f>VLOOKUP(A71,'Open Int.'!$A$4:$O$160,3,FALSE)</f>
        <v>254800</v>
      </c>
      <c r="D71" s="364">
        <f t="shared" si="7"/>
        <v>0.08074534161490683</v>
      </c>
    </row>
    <row r="72" spans="1:4" ht="14.25" outlineLevel="1">
      <c r="A72" s="362" t="s">
        <v>358</v>
      </c>
      <c r="B72" s="363">
        <f>VLOOKUP(A72,'Open Int.'!$A$4:$O$160,2,FALSE)</f>
        <v>10171800</v>
      </c>
      <c r="C72" s="363">
        <f>VLOOKUP(A72,'Open Int.'!$A$4:$O$160,3,FALSE)</f>
        <v>-33000</v>
      </c>
      <c r="D72" s="364">
        <f t="shared" si="7"/>
        <v>-0.003233772342427093</v>
      </c>
    </row>
    <row r="73" spans="1:4" ht="14.25" outlineLevel="1">
      <c r="A73" s="362" t="s">
        <v>118</v>
      </c>
      <c r="B73" s="363">
        <f>VLOOKUP(A73,'Open Int.'!$A$4:$O$160,2,FALSE)</f>
        <v>3742500</v>
      </c>
      <c r="C73" s="363">
        <f>VLOOKUP(A73,'Open Int.'!$A$4:$O$160,3,FALSE)</f>
        <v>-58500</v>
      </c>
      <c r="D73" s="364">
        <f t="shared" si="7"/>
        <v>-0.015390686661404893</v>
      </c>
    </row>
    <row r="74" spans="1:4" ht="14.25" outlineLevel="1">
      <c r="A74" s="362" t="s">
        <v>256</v>
      </c>
      <c r="B74" s="363">
        <f>VLOOKUP(A74,'Open Int.'!$A$4:$O$160,2,FALSE)</f>
        <v>5098200</v>
      </c>
      <c r="C74" s="363">
        <f>VLOOKUP(A74,'Open Int.'!$A$4:$O$160,3,FALSE)</f>
        <v>-24000</v>
      </c>
      <c r="D74" s="364">
        <f t="shared" si="7"/>
        <v>-0.004685486704931475</v>
      </c>
    </row>
    <row r="75" spans="1:4" ht="14.25" outlineLevel="1">
      <c r="A75" s="362" t="s">
        <v>278</v>
      </c>
      <c r="B75" s="363">
        <f>VLOOKUP(A75,'Open Int.'!$A$4:$O$160,2,FALSE)</f>
        <v>4157600</v>
      </c>
      <c r="C75" s="363">
        <f>VLOOKUP(A75,'Open Int.'!$A$4:$O$160,3,FALSE)</f>
        <v>-40800</v>
      </c>
      <c r="D75" s="364">
        <f t="shared" si="7"/>
        <v>-0.009717987804878049</v>
      </c>
    </row>
    <row r="76" spans="1:4" ht="15" outlineLevel="1">
      <c r="A76" s="360" t="s">
        <v>257</v>
      </c>
      <c r="B76" s="360">
        <f>SUM(B77:B89)</f>
        <v>24278730</v>
      </c>
      <c r="C76" s="360">
        <f>SUM(C77:C89)</f>
        <v>782350</v>
      </c>
      <c r="D76" s="365">
        <f>C76/(B76-C76)</f>
        <v>0.033296618457822016</v>
      </c>
    </row>
    <row r="77" spans="1:4" ht="14.25">
      <c r="A77" s="362" t="s">
        <v>359</v>
      </c>
      <c r="B77" s="363">
        <f>VLOOKUP(A77,'Open Int.'!$A$4:$O$160,2,FALSE)</f>
        <v>500850</v>
      </c>
      <c r="C77" s="363">
        <f>VLOOKUP(A77,'Open Int.'!$A$4:$O$160,3,FALSE)</f>
        <v>-2450</v>
      </c>
      <c r="D77" s="364">
        <f aca="true" t="shared" si="8" ref="D77:D89">C77/(B77-C77)</f>
        <v>-0.004867872044506259</v>
      </c>
    </row>
    <row r="78" spans="1:4" ht="14.25" outlineLevel="1">
      <c r="A78" s="362" t="s">
        <v>258</v>
      </c>
      <c r="B78" s="363">
        <f>VLOOKUP(A78,'Open Int.'!$A$4:$O$160,2,FALSE)</f>
        <v>2957500</v>
      </c>
      <c r="C78" s="363">
        <f>VLOOKUP(A78,'Open Int.'!$A$4:$O$160,3,FALSE)</f>
        <v>-37500</v>
      </c>
      <c r="D78" s="364">
        <f t="shared" si="8"/>
        <v>-0.012520868113522538</v>
      </c>
    </row>
    <row r="79" spans="1:4" ht="14.25" outlineLevel="1">
      <c r="A79" s="362" t="s">
        <v>304</v>
      </c>
      <c r="B79" s="363">
        <f>VLOOKUP(A79,'Open Int.'!$A$4:$O$160,2,FALSE)</f>
        <v>1732400</v>
      </c>
      <c r="C79" s="363">
        <f>VLOOKUP(A79,'Open Int.'!$A$4:$O$160,3,FALSE)</f>
        <v>89200</v>
      </c>
      <c r="D79" s="364">
        <f t="shared" si="8"/>
        <v>0.05428432327166505</v>
      </c>
    </row>
    <row r="80" spans="1:4" ht="14.25" outlineLevel="1">
      <c r="A80" s="362" t="s">
        <v>360</v>
      </c>
      <c r="B80" s="363">
        <f>VLOOKUP(A80,'Open Int.'!$A$4:$O$160,2,FALSE)</f>
        <v>554250</v>
      </c>
      <c r="C80" s="363">
        <f>VLOOKUP(A80,'Open Int.'!$A$4:$O$160,3,FALSE)</f>
        <v>96000</v>
      </c>
      <c r="D80" s="364">
        <f t="shared" si="8"/>
        <v>0.20949263502454993</v>
      </c>
    </row>
    <row r="81" spans="1:4" ht="14.25" outlineLevel="1">
      <c r="A81" s="362" t="s">
        <v>320</v>
      </c>
      <c r="B81" s="363">
        <f>VLOOKUP(A81,'Open Int.'!$A$4:$O$160,2,FALSE)</f>
        <v>842100</v>
      </c>
      <c r="C81" s="363">
        <f>VLOOKUP(A81,'Open Int.'!$A$4:$O$160,3,FALSE)</f>
        <v>25900</v>
      </c>
      <c r="D81" s="364">
        <f t="shared" si="8"/>
        <v>0.03173241852487135</v>
      </c>
    </row>
    <row r="82" spans="1:4" ht="14.25" outlineLevel="1">
      <c r="A82" s="362" t="s">
        <v>140</v>
      </c>
      <c r="B82" s="363">
        <f>VLOOKUP(A82,'Open Int.'!$A$4:$O$160,2,FALSE)</f>
        <v>442800</v>
      </c>
      <c r="C82" s="363">
        <f>VLOOKUP(A82,'Open Int.'!$A$4:$O$160,3,FALSE)</f>
        <v>-2100</v>
      </c>
      <c r="D82" s="364">
        <f t="shared" si="8"/>
        <v>-0.004720161834120027</v>
      </c>
    </row>
    <row r="83" spans="1:4" ht="14.25" outlineLevel="1">
      <c r="A83" s="362" t="s">
        <v>361</v>
      </c>
      <c r="B83" s="363">
        <f>VLOOKUP(A83,'Open Int.'!$A$4:$O$160,2,FALSE)</f>
        <v>4085000</v>
      </c>
      <c r="C83" s="363">
        <f>VLOOKUP(A83,'Open Int.'!$A$4:$O$160,3,FALSE)</f>
        <v>40000</v>
      </c>
      <c r="D83" s="364">
        <f t="shared" si="8"/>
        <v>0.009888751545117428</v>
      </c>
    </row>
    <row r="84" spans="1:4" ht="14.25" outlineLevel="1">
      <c r="A84" s="362" t="s">
        <v>362</v>
      </c>
      <c r="B84" s="363">
        <f>VLOOKUP(A84,'Open Int.'!$A$4:$O$160,2,FALSE)</f>
        <v>5474700</v>
      </c>
      <c r="C84" s="363">
        <f>VLOOKUP(A84,'Open Int.'!$A$4:$O$160,3,FALSE)</f>
        <v>502950</v>
      </c>
      <c r="D84" s="364">
        <f t="shared" si="8"/>
        <v>0.10116156282998943</v>
      </c>
    </row>
    <row r="85" spans="1:4" ht="14.25" outlineLevel="1">
      <c r="A85" s="362" t="s">
        <v>363</v>
      </c>
      <c r="B85" s="363">
        <f>VLOOKUP(A85,'Open Int.'!$A$4:$O$160,2,FALSE)</f>
        <v>834955</v>
      </c>
      <c r="C85" s="363">
        <f>VLOOKUP(A85,'Open Int.'!$A$4:$O$160,3,FALSE)</f>
        <v>20900</v>
      </c>
      <c r="D85" s="364">
        <f t="shared" si="8"/>
        <v>0.025673940949935817</v>
      </c>
    </row>
    <row r="86" spans="1:4" ht="14.25" outlineLevel="1">
      <c r="A86" s="362" t="s">
        <v>23</v>
      </c>
      <c r="B86" s="363">
        <f>VLOOKUP(A86,'Open Int.'!$A$4:$O$160,2,FALSE)</f>
        <v>4274400</v>
      </c>
      <c r="C86" s="363">
        <f>VLOOKUP(A86,'Open Int.'!$A$4:$O$160,3,FALSE)</f>
        <v>22400</v>
      </c>
      <c r="D86" s="364">
        <f t="shared" si="8"/>
        <v>0.005268109125117592</v>
      </c>
    </row>
    <row r="87" spans="1:4" ht="14.25" outlineLevel="1">
      <c r="A87" s="362" t="s">
        <v>181</v>
      </c>
      <c r="B87" s="363">
        <f>VLOOKUP(A87,'Open Int.'!$A$4:$O$160,2,FALSE)</f>
        <v>204000</v>
      </c>
      <c r="C87" s="363">
        <f>VLOOKUP(A87,'Open Int.'!$A$4:$O$160,3,FALSE)</f>
        <v>45050</v>
      </c>
      <c r="D87" s="364">
        <f t="shared" si="8"/>
        <v>0.28342245989304815</v>
      </c>
    </row>
    <row r="88" spans="1:4" ht="14.25" outlineLevel="1">
      <c r="A88" s="362" t="s">
        <v>364</v>
      </c>
      <c r="B88" s="363">
        <f>VLOOKUP(A88,'Open Int.'!$A$4:$O$160,2,FALSE)</f>
        <v>1938375</v>
      </c>
      <c r="C88" s="363">
        <f>VLOOKUP(A88,'Open Int.'!$A$4:$O$160,3,FALSE)</f>
        <v>46800</v>
      </c>
      <c r="D88" s="364">
        <f t="shared" si="8"/>
        <v>0.024741287022719164</v>
      </c>
    </row>
    <row r="89" spans="1:4" ht="14.25" outlineLevel="1">
      <c r="A89" s="362" t="s">
        <v>365</v>
      </c>
      <c r="B89" s="363">
        <f>VLOOKUP(A89,'Open Int.'!$A$4:$O$160,2,FALSE)</f>
        <v>437400</v>
      </c>
      <c r="C89" s="363">
        <f>VLOOKUP(A89,'Open Int.'!$A$4:$O$160,3,FALSE)</f>
        <v>-64800</v>
      </c>
      <c r="D89" s="364">
        <f t="shared" si="8"/>
        <v>-0.12903225806451613</v>
      </c>
    </row>
    <row r="90" spans="1:4" ht="15" outlineLevel="1">
      <c r="A90" s="360" t="s">
        <v>259</v>
      </c>
      <c r="B90" s="360">
        <f>SUM(B91:B94)</f>
        <v>28040000</v>
      </c>
      <c r="C90" s="360">
        <f>SUM(C91:C94)</f>
        <v>575125</v>
      </c>
      <c r="D90" s="365">
        <f aca="true" t="shared" si="9" ref="D90:D95">C90/(B90-C90)</f>
        <v>0.02094038294366896</v>
      </c>
    </row>
    <row r="91" spans="1:4" ht="14.25">
      <c r="A91" s="362" t="s">
        <v>366</v>
      </c>
      <c r="B91" s="363">
        <f>VLOOKUP(A91,'Open Int.'!$A$4:$O$160,2,FALSE)</f>
        <v>5433700</v>
      </c>
      <c r="C91" s="363">
        <f>VLOOKUP(A91,'Open Int.'!$A$4:$O$160,3,FALSE)</f>
        <v>134000</v>
      </c>
      <c r="D91" s="364">
        <f t="shared" si="9"/>
        <v>0.025284450063211124</v>
      </c>
    </row>
    <row r="92" spans="1:4" ht="14.25">
      <c r="A92" s="362" t="s">
        <v>314</v>
      </c>
      <c r="B92" s="363">
        <f>VLOOKUP(A92,'Open Int.'!$A$4:$O$160,2,FALSE)</f>
        <v>442500</v>
      </c>
      <c r="C92" s="363">
        <f>VLOOKUP(A92,'Open Int.'!$A$4:$O$160,3,FALSE)</f>
        <v>58500</v>
      </c>
      <c r="D92" s="364">
        <f t="shared" si="9"/>
        <v>0.15234375</v>
      </c>
    </row>
    <row r="93" spans="1:4" ht="14.25" outlineLevel="1">
      <c r="A93" s="362" t="s">
        <v>367</v>
      </c>
      <c r="B93" s="363">
        <f>VLOOKUP(A93,'Open Int.'!$A$4:$O$160,2,FALSE)</f>
        <v>16817300</v>
      </c>
      <c r="C93" s="363">
        <f>VLOOKUP(A93,'Open Int.'!$A$4:$O$160,3,FALSE)</f>
        <v>266600</v>
      </c>
      <c r="D93" s="364">
        <f t="shared" si="9"/>
        <v>0.01610808002078462</v>
      </c>
    </row>
    <row r="94" spans="1:4" ht="14.25" outlineLevel="1">
      <c r="A94" s="362" t="s">
        <v>368</v>
      </c>
      <c r="B94" s="363">
        <f>VLOOKUP(A94,'Open Int.'!$A$4:$O$160,2,FALSE)</f>
        <v>5346500</v>
      </c>
      <c r="C94" s="363">
        <f>VLOOKUP(A94,'Open Int.'!$A$4:$O$160,3,FALSE)</f>
        <v>116025</v>
      </c>
      <c r="D94" s="364">
        <f t="shared" si="9"/>
        <v>0.02218249776549931</v>
      </c>
    </row>
    <row r="95" spans="1:4" ht="15" outlineLevel="1">
      <c r="A95" s="360" t="s">
        <v>260</v>
      </c>
      <c r="B95" s="360">
        <f>SUM(B96:B108)</f>
        <v>121217725</v>
      </c>
      <c r="C95" s="360">
        <f>SUM(C96:C108)</f>
        <v>2094975</v>
      </c>
      <c r="D95" s="365">
        <f t="shared" si="9"/>
        <v>0.017586691039285108</v>
      </c>
    </row>
    <row r="96" spans="1:4" ht="14.25">
      <c r="A96" s="362" t="s">
        <v>369</v>
      </c>
      <c r="B96" s="363">
        <f>VLOOKUP(A96,'Open Int.'!$A$4:$O$160,2,FALSE)</f>
        <v>2047500</v>
      </c>
      <c r="C96" s="363">
        <f>VLOOKUP(A96,'Open Int.'!$A$4:$O$160,3,FALSE)</f>
        <v>49500</v>
      </c>
      <c r="D96" s="364">
        <f aca="true" t="shared" si="10" ref="D96:D108">C96/(B96-C96)</f>
        <v>0.024774774774774775</v>
      </c>
    </row>
    <row r="97" spans="1:4" ht="14.25" outlineLevel="1">
      <c r="A97" s="362" t="s">
        <v>2</v>
      </c>
      <c r="B97" s="363">
        <f>VLOOKUP(A97,'Open Int.'!$A$4:$O$160,2,FALSE)</f>
        <v>1775400</v>
      </c>
      <c r="C97" s="363">
        <f>VLOOKUP(A97,'Open Int.'!$A$4:$O$160,3,FALSE)</f>
        <v>-22000</v>
      </c>
      <c r="D97" s="364">
        <f t="shared" si="10"/>
        <v>-0.012239902080783354</v>
      </c>
    </row>
    <row r="98" spans="1:4" ht="14.25" outlineLevel="1">
      <c r="A98" s="362" t="s">
        <v>391</v>
      </c>
      <c r="B98" s="363">
        <f>VLOOKUP(A98,'Open Int.'!$A$4:$O$160,2,FALSE)</f>
        <v>2833750</v>
      </c>
      <c r="C98" s="363">
        <f>VLOOKUP(A98,'Open Int.'!$A$4:$O$160,3,FALSE)</f>
        <v>-7500</v>
      </c>
      <c r="D98" s="364">
        <f t="shared" si="10"/>
        <v>-0.0026396832380114386</v>
      </c>
    </row>
    <row r="99" spans="1:4" ht="14.25" outlineLevel="1">
      <c r="A99" s="362" t="s">
        <v>393</v>
      </c>
      <c r="B99" s="363">
        <f>VLOOKUP(A99,'Open Int.'!$A$4:$O$160,2,FALSE)</f>
        <v>27000</v>
      </c>
      <c r="C99" s="363">
        <f>VLOOKUP(A99,'Open Int.'!$A$4:$O$160,3,FALSE)</f>
        <v>5400</v>
      </c>
      <c r="D99" s="364">
        <f>C99/(B99-C99)</f>
        <v>0.25</v>
      </c>
    </row>
    <row r="100" spans="1:4" ht="14.25" outlineLevel="1">
      <c r="A100" s="362" t="s">
        <v>370</v>
      </c>
      <c r="B100" s="363">
        <f>VLOOKUP(A100,'Open Int.'!$A$4:$O$160,2,FALSE)</f>
        <v>22424850</v>
      </c>
      <c r="C100" s="363">
        <f>VLOOKUP(A100,'Open Int.'!$A$4:$O$160,3,FALSE)</f>
        <v>288150</v>
      </c>
      <c r="D100" s="364">
        <f t="shared" si="10"/>
        <v>0.013016845329249618</v>
      </c>
    </row>
    <row r="101" spans="1:4" ht="14.25" outlineLevel="1">
      <c r="A101" s="362" t="s">
        <v>89</v>
      </c>
      <c r="B101" s="363">
        <f>VLOOKUP(A101,'Open Int.'!$A$4:$O$160,2,FALSE)</f>
        <v>7281000</v>
      </c>
      <c r="C101" s="363">
        <f>VLOOKUP(A101,'Open Int.'!$A$4:$O$160,3,FALSE)</f>
        <v>-40500</v>
      </c>
      <c r="D101" s="364">
        <f t="shared" si="10"/>
        <v>-0.005531653349723417</v>
      </c>
    </row>
    <row r="102" spans="1:4" ht="14.25" outlineLevel="1">
      <c r="A102" s="362" t="s">
        <v>371</v>
      </c>
      <c r="B102" s="363">
        <f>VLOOKUP(A102,'Open Int.'!$A$4:$O$160,2,FALSE)</f>
        <v>2691000</v>
      </c>
      <c r="C102" s="363">
        <f>VLOOKUP(A102,'Open Int.'!$A$4:$O$160,3,FALSE)</f>
        <v>-59800</v>
      </c>
      <c r="D102" s="364">
        <f t="shared" si="10"/>
        <v>-0.021739130434782608</v>
      </c>
    </row>
    <row r="103" spans="1:4" ht="14.25" outlineLevel="1">
      <c r="A103" s="362" t="s">
        <v>36</v>
      </c>
      <c r="B103" s="363">
        <f>VLOOKUP(A103,'Open Int.'!$A$4:$O$160,2,FALSE)</f>
        <v>7428375</v>
      </c>
      <c r="C103" s="363">
        <f>VLOOKUP(A103,'Open Int.'!$A$4:$O$160,3,FALSE)</f>
        <v>32175</v>
      </c>
      <c r="D103" s="364">
        <f t="shared" si="10"/>
        <v>0.004350206862983695</v>
      </c>
    </row>
    <row r="104" spans="1:4" ht="14.25" outlineLevel="1">
      <c r="A104" s="362" t="s">
        <v>90</v>
      </c>
      <c r="B104" s="363">
        <f>VLOOKUP(A104,'Open Int.'!$A$4:$O$160,2,FALSE)</f>
        <v>954000</v>
      </c>
      <c r="C104" s="363">
        <f>VLOOKUP(A104,'Open Int.'!$A$4:$O$160,3,FALSE)</f>
        <v>18000</v>
      </c>
      <c r="D104" s="364">
        <f t="shared" si="10"/>
        <v>0.019230769230769232</v>
      </c>
    </row>
    <row r="105" spans="1:4" ht="14.25" outlineLevel="1">
      <c r="A105" s="362" t="s">
        <v>35</v>
      </c>
      <c r="B105" s="363">
        <f>VLOOKUP(A105,'Open Int.'!$A$4:$O$160,2,FALSE)</f>
        <v>3946800</v>
      </c>
      <c r="C105" s="363">
        <f>VLOOKUP(A105,'Open Int.'!$A$4:$O$160,3,FALSE)</f>
        <v>-50600</v>
      </c>
      <c r="D105" s="364">
        <f t="shared" si="10"/>
        <v>-0.012658227848101266</v>
      </c>
    </row>
    <row r="106" spans="1:4" ht="14.25" outlineLevel="1">
      <c r="A106" s="362" t="s">
        <v>146</v>
      </c>
      <c r="B106" s="363">
        <f>VLOOKUP(A106,'Open Int.'!$A$4:$O$160,2,FALSE)</f>
        <v>7707400</v>
      </c>
      <c r="C106" s="363">
        <f>VLOOKUP(A106,'Open Int.'!$A$4:$O$160,3,FALSE)</f>
        <v>133500</v>
      </c>
      <c r="D106" s="364">
        <f t="shared" si="10"/>
        <v>0.01762632197414806</v>
      </c>
    </row>
    <row r="107" spans="1:4" ht="14.25" outlineLevel="1">
      <c r="A107" s="362" t="s">
        <v>261</v>
      </c>
      <c r="B107" s="363">
        <f>VLOOKUP(A107,'Open Int.'!$A$4:$O$160,2,FALSE)</f>
        <v>8500650</v>
      </c>
      <c r="C107" s="363">
        <f>VLOOKUP(A107,'Open Int.'!$A$4:$O$160,3,FALSE)</f>
        <v>13350</v>
      </c>
      <c r="D107" s="364">
        <f t="shared" si="10"/>
        <v>0.0015729383903008024</v>
      </c>
    </row>
    <row r="108" spans="1:4" ht="14.25" outlineLevel="1">
      <c r="A108" s="362" t="s">
        <v>216</v>
      </c>
      <c r="B108" s="363">
        <f>VLOOKUP(A108,'Open Int.'!$A$4:$O$160,2,FALSE)</f>
        <v>53600000</v>
      </c>
      <c r="C108" s="363">
        <f>VLOOKUP(A108,'Open Int.'!$A$4:$O$160,3,FALSE)</f>
        <v>1735300</v>
      </c>
      <c r="D108" s="364">
        <f t="shared" si="10"/>
        <v>0.033458209533651986</v>
      </c>
    </row>
    <row r="109" spans="1:4" ht="15" outlineLevel="1">
      <c r="A109" s="360" t="s">
        <v>262</v>
      </c>
      <c r="B109" s="360">
        <f>SUM(B110:B120)</f>
        <v>91390545</v>
      </c>
      <c r="C109" s="360">
        <f>SUM(C110:C120)</f>
        <v>1508150</v>
      </c>
      <c r="D109" s="365">
        <f>C109/(B109-C109)</f>
        <v>0.01677914790766312</v>
      </c>
    </row>
    <row r="110" spans="1:4" ht="14.25">
      <c r="A110" s="362" t="s">
        <v>5</v>
      </c>
      <c r="B110" s="363">
        <f>VLOOKUP(A110,'Open Int.'!$A$4:$O$160,2,FALSE)</f>
        <v>28847170</v>
      </c>
      <c r="C110" s="363">
        <f>VLOOKUP(A110,'Open Int.'!$A$4:$O$160,3,FALSE)</f>
        <v>-765600</v>
      </c>
      <c r="D110" s="364">
        <f aca="true" t="shared" si="11" ref="D110:D120">C110/(B110-C110)</f>
        <v>-0.025853711084778627</v>
      </c>
    </row>
    <row r="111" spans="1:4" ht="14.25" outlineLevel="1">
      <c r="A111" s="362" t="s">
        <v>372</v>
      </c>
      <c r="B111" s="363">
        <f>VLOOKUP(A111,'Open Int.'!$A$4:$O$160,2,FALSE)</f>
        <v>5712000</v>
      </c>
      <c r="C111" s="363">
        <f>VLOOKUP(A111,'Open Int.'!$A$4:$O$160,3,FALSE)</f>
        <v>196000</v>
      </c>
      <c r="D111" s="364">
        <f t="shared" si="11"/>
        <v>0.03553299492385787</v>
      </c>
    </row>
    <row r="112" spans="1:4" ht="14.25" outlineLevel="1">
      <c r="A112" s="362" t="s">
        <v>325</v>
      </c>
      <c r="B112" s="363">
        <f>VLOOKUP(A112,'Open Int.'!$A$4:$O$160,2,FALSE)</f>
        <v>1903950</v>
      </c>
      <c r="C112" s="363">
        <f>VLOOKUP(A112,'Open Int.'!$A$4:$O$160,3,FALSE)</f>
        <v>101100</v>
      </c>
      <c r="D112" s="364">
        <f t="shared" si="11"/>
        <v>0.05607787669523255</v>
      </c>
    </row>
    <row r="113" spans="1:4" ht="14.25" outlineLevel="1">
      <c r="A113" s="362" t="s">
        <v>318</v>
      </c>
      <c r="B113" s="363">
        <f>VLOOKUP(A113,'Open Int.'!$A$4:$O$160,2,FALSE)</f>
        <v>3651450</v>
      </c>
      <c r="C113" s="363">
        <f>VLOOKUP(A113,'Open Int.'!$A$4:$O$160,3,FALSE)</f>
        <v>9900</v>
      </c>
      <c r="D113" s="364">
        <f t="shared" si="11"/>
        <v>0.002718622564567286</v>
      </c>
    </row>
    <row r="114" spans="1:4" ht="14.25" outlineLevel="1">
      <c r="A114" s="362" t="s">
        <v>373</v>
      </c>
      <c r="B114" s="363">
        <f>VLOOKUP(A114,'Open Int.'!$A$4:$O$160,2,FALSE)</f>
        <v>236625</v>
      </c>
      <c r="C114" s="363">
        <f>VLOOKUP(A114,'Open Int.'!$A$4:$O$160,3,FALSE)</f>
        <v>3875</v>
      </c>
      <c r="D114" s="364">
        <f t="shared" si="11"/>
        <v>0.01664876476906552</v>
      </c>
    </row>
    <row r="115" spans="1:4" ht="14.25" outlineLevel="1">
      <c r="A115" s="362" t="s">
        <v>374</v>
      </c>
      <c r="B115" s="363">
        <f>VLOOKUP(A115,'Open Int.'!$A$4:$O$160,2,FALSE)</f>
        <v>1692600</v>
      </c>
      <c r="C115" s="363">
        <f>VLOOKUP(A115,'Open Int.'!$A$4:$O$160,3,FALSE)</f>
        <v>2400</v>
      </c>
      <c r="D115" s="364">
        <f t="shared" si="11"/>
        <v>0.0014199503017394391</v>
      </c>
    </row>
    <row r="116" spans="1:4" ht="14.25" outlineLevel="1">
      <c r="A116" s="362" t="s">
        <v>375</v>
      </c>
      <c r="B116" s="363">
        <f>VLOOKUP(A116,'Open Int.'!$A$4:$O$160,2,FALSE)</f>
        <v>3072800</v>
      </c>
      <c r="C116" s="363">
        <f>VLOOKUP(A116,'Open Int.'!$A$4:$O$160,3,FALSE)</f>
        <v>17250</v>
      </c>
      <c r="D116" s="364">
        <f t="shared" si="11"/>
        <v>0.005645464809936018</v>
      </c>
    </row>
    <row r="117" spans="1:4" ht="14.25" outlineLevel="1">
      <c r="A117" s="362" t="s">
        <v>376</v>
      </c>
      <c r="B117" s="363">
        <f>VLOOKUP(A117,'Open Int.'!$A$4:$O$160,2,FALSE)</f>
        <v>3433800</v>
      </c>
      <c r="C117" s="363">
        <f>VLOOKUP(A117,'Open Int.'!$A$4:$O$160,3,FALSE)</f>
        <v>188800</v>
      </c>
      <c r="D117" s="364">
        <f t="shared" si="11"/>
        <v>0.05818181818181818</v>
      </c>
    </row>
    <row r="118" spans="1:4" ht="14.25" outlineLevel="1">
      <c r="A118" s="362" t="s">
        <v>235</v>
      </c>
      <c r="B118" s="363">
        <f>VLOOKUP(A118,'Open Int.'!$A$4:$O$160,2,FALSE)</f>
        <v>23214600</v>
      </c>
      <c r="C118" s="363">
        <f>VLOOKUP(A118,'Open Int.'!$A$4:$O$160,3,FALSE)</f>
        <v>1031400</v>
      </c>
      <c r="D118" s="364">
        <f t="shared" si="11"/>
        <v>0.04649464459591042</v>
      </c>
    </row>
    <row r="119" spans="1:4" ht="14.25" outlineLevel="1">
      <c r="A119" s="362" t="s">
        <v>377</v>
      </c>
      <c r="B119" s="363">
        <f>VLOOKUP(A119,'Open Int.'!$A$4:$O$160,2,FALSE)</f>
        <v>6334125</v>
      </c>
      <c r="C119" s="363">
        <f>VLOOKUP(A119,'Open Int.'!$A$4:$O$160,3,FALSE)</f>
        <v>83125</v>
      </c>
      <c r="D119" s="364">
        <f t="shared" si="11"/>
        <v>0.013297872340425532</v>
      </c>
    </row>
    <row r="120" spans="1:4" ht="14.25" outlineLevel="1">
      <c r="A120" s="362" t="s">
        <v>378</v>
      </c>
      <c r="B120" s="363">
        <f>VLOOKUP(A120,'Open Int.'!$A$4:$O$160,2,FALSE)</f>
        <v>13291425</v>
      </c>
      <c r="C120" s="363">
        <f>VLOOKUP(A120,'Open Int.'!$A$4:$O$160,3,FALSE)</f>
        <v>639900</v>
      </c>
      <c r="D120" s="364">
        <f t="shared" si="11"/>
        <v>0.05057888278290562</v>
      </c>
    </row>
    <row r="121" spans="1:4" ht="15" outlineLevel="1">
      <c r="A121" s="360" t="s">
        <v>263</v>
      </c>
      <c r="B121" s="360">
        <f>SUM(B122:B124)</f>
        <v>5666300</v>
      </c>
      <c r="C121" s="360">
        <f>SUM(C122:C124)</f>
        <v>233650</v>
      </c>
      <c r="D121" s="365">
        <f>C121/(B121-C121)</f>
        <v>0.043008476526188874</v>
      </c>
    </row>
    <row r="122" spans="1:4" ht="14.25">
      <c r="A122" s="362" t="s">
        <v>171</v>
      </c>
      <c r="B122" s="363">
        <f>VLOOKUP(A122,'Open Int.'!$A$4:$O$160,2,FALSE)</f>
        <v>3212000</v>
      </c>
      <c r="C122" s="363">
        <f>VLOOKUP(A122,'Open Int.'!$A$4:$O$160,3,FALSE)</f>
        <v>105600</v>
      </c>
      <c r="D122" s="364">
        <f>C122/(B122-C122)</f>
        <v>0.0339943342776204</v>
      </c>
    </row>
    <row r="123" spans="1:4" ht="14.25" outlineLevel="1">
      <c r="A123" s="362" t="s">
        <v>379</v>
      </c>
      <c r="B123" s="363">
        <f>VLOOKUP(A123,'Open Int.'!$A$4:$O$160,2,FALSE)</f>
        <v>295500</v>
      </c>
      <c r="C123" s="363">
        <f>VLOOKUP(A123,'Open Int.'!$A$4:$O$160,3,FALSE)</f>
        <v>-7750</v>
      </c>
      <c r="D123" s="364">
        <f>C123/(B123-C123)</f>
        <v>-0.025556471558120363</v>
      </c>
    </row>
    <row r="124" spans="1:4" ht="14.25" outlineLevel="1">
      <c r="A124" s="362" t="s">
        <v>396</v>
      </c>
      <c r="B124" s="363">
        <f>VLOOKUP(A124,'Open Int.'!$A$4:$O$160,2,FALSE)</f>
        <v>2158800</v>
      </c>
      <c r="C124" s="363">
        <f>VLOOKUP(A124,'Open Int.'!$A$4:$O$160,3,FALSE)</f>
        <v>135800</v>
      </c>
      <c r="D124" s="364">
        <f>C124/(B124-C124)</f>
        <v>0.0671280276816609</v>
      </c>
    </row>
    <row r="125" spans="1:4" ht="15" outlineLevel="1">
      <c r="A125" s="360" t="s">
        <v>264</v>
      </c>
      <c r="B125" s="360">
        <f>SUM(B126:B132)</f>
        <v>33136450</v>
      </c>
      <c r="C125" s="360">
        <f>SUM(C126:C132)</f>
        <v>885175</v>
      </c>
      <c r="D125" s="365">
        <f>C125/(B125-C125)</f>
        <v>0.02744620173931108</v>
      </c>
    </row>
    <row r="126" spans="1:4" ht="14.25">
      <c r="A126" s="362" t="s">
        <v>34</v>
      </c>
      <c r="B126" s="363">
        <f>VLOOKUP(A126,'Open Int.'!$A$4:$O$160,2,FALSE)</f>
        <v>348700</v>
      </c>
      <c r="C126" s="363">
        <f>VLOOKUP(A126,'Open Int.'!$A$4:$O$160,3,FALSE)</f>
        <v>-7425</v>
      </c>
      <c r="D126" s="364">
        <f aca="true" t="shared" si="12" ref="D126:D132">C126/(B126-C126)</f>
        <v>-0.02084942084942085</v>
      </c>
    </row>
    <row r="127" spans="1:4" ht="14.25" outlineLevel="1">
      <c r="A127" s="362" t="s">
        <v>1</v>
      </c>
      <c r="B127" s="363">
        <f>VLOOKUP(A127,'Open Int.'!$A$4:$O$160,2,FALSE)</f>
        <v>1289700</v>
      </c>
      <c r="C127" s="363">
        <f>VLOOKUP(A127,'Open Int.'!$A$4:$O$160,3,FALSE)</f>
        <v>43800</v>
      </c>
      <c r="D127" s="364">
        <f t="shared" si="12"/>
        <v>0.035155309414880806</v>
      </c>
    </row>
    <row r="128" spans="1:4" ht="14.25" outlineLevel="1">
      <c r="A128" s="362" t="s">
        <v>160</v>
      </c>
      <c r="B128" s="363">
        <f>VLOOKUP(A128,'Open Int.'!$A$4:$O$160,2,FALSE)</f>
        <v>2903450</v>
      </c>
      <c r="C128" s="363">
        <f>VLOOKUP(A128,'Open Int.'!$A$4:$O$160,3,FALSE)</f>
        <v>380050</v>
      </c>
      <c r="D128" s="364">
        <f t="shared" si="12"/>
        <v>0.1506102877070619</v>
      </c>
    </row>
    <row r="129" spans="1:4" ht="14.25" outlineLevel="1">
      <c r="A129" s="362" t="s">
        <v>98</v>
      </c>
      <c r="B129" s="363">
        <f>VLOOKUP(A129,'Open Int.'!$A$4:$O$160,2,FALSE)</f>
        <v>3489200</v>
      </c>
      <c r="C129" s="363">
        <f>VLOOKUP(A129,'Open Int.'!$A$4:$O$160,3,FALSE)</f>
        <v>-87450</v>
      </c>
      <c r="D129" s="364">
        <f t="shared" si="12"/>
        <v>-0.024450253729048133</v>
      </c>
    </row>
    <row r="130" spans="1:4" ht="14.25" outlineLevel="1">
      <c r="A130" s="362" t="s">
        <v>380</v>
      </c>
      <c r="B130" s="363">
        <f>VLOOKUP(A130,'Open Int.'!$A$4:$O$160,2,FALSE)</f>
        <v>22325000</v>
      </c>
      <c r="C130" s="363">
        <f>VLOOKUP(A130,'Open Int.'!$A$4:$O$160,3,FALSE)</f>
        <v>550000</v>
      </c>
      <c r="D130" s="364">
        <f t="shared" si="12"/>
        <v>0.02525832376578645</v>
      </c>
    </row>
    <row r="131" spans="1:4" ht="14.25" outlineLevel="1">
      <c r="A131" s="362" t="s">
        <v>265</v>
      </c>
      <c r="B131" s="363">
        <f>VLOOKUP(A131,'Open Int.'!$A$4:$O$160,2,FALSE)</f>
        <v>1728800</v>
      </c>
      <c r="C131" s="363">
        <f>VLOOKUP(A131,'Open Int.'!$A$4:$O$160,3,FALSE)</f>
        <v>-3000</v>
      </c>
      <c r="D131" s="364">
        <f t="shared" si="12"/>
        <v>-0.0017323016514609077</v>
      </c>
    </row>
    <row r="132" spans="1:4" ht="14.25" outlineLevel="1">
      <c r="A132" s="362" t="s">
        <v>307</v>
      </c>
      <c r="B132" s="363">
        <f>VLOOKUP(A132,'Open Int.'!$A$4:$O$160,2,FALSE)</f>
        <v>1051600</v>
      </c>
      <c r="C132" s="363">
        <f>VLOOKUP(A132,'Open Int.'!$A$4:$O$160,3,FALSE)</f>
        <v>9200</v>
      </c>
      <c r="D132" s="364">
        <f t="shared" si="12"/>
        <v>0.008825786646201074</v>
      </c>
    </row>
    <row r="133" spans="1:4" ht="15" outlineLevel="1">
      <c r="A133" s="360" t="s">
        <v>266</v>
      </c>
      <c r="B133" s="360">
        <f>SUM(B134:B140)</f>
        <v>91330975</v>
      </c>
      <c r="C133" s="360">
        <f>SUM(C134:C140)</f>
        <v>277900</v>
      </c>
      <c r="D133" s="365">
        <f>C133/(B133-C133)</f>
        <v>0.0030520660614701918</v>
      </c>
    </row>
    <row r="134" spans="1:4" ht="14.25">
      <c r="A134" s="362" t="s">
        <v>381</v>
      </c>
      <c r="B134" s="363">
        <f>VLOOKUP(A134,'Open Int.'!$A$4:$O$160,2,FALSE)</f>
        <v>9270500</v>
      </c>
      <c r="C134" s="363">
        <f>VLOOKUP(A134,'Open Int.'!$A$4:$O$160,3,FALSE)</f>
        <v>-21000</v>
      </c>
      <c r="D134" s="364">
        <f>C134/(B134-C134)</f>
        <v>-0.002260130226551149</v>
      </c>
    </row>
    <row r="135" spans="1:4" ht="14.25" outlineLevel="1">
      <c r="A135" s="362" t="s">
        <v>8</v>
      </c>
      <c r="B135" s="363">
        <f>VLOOKUP(A135,'Open Int.'!$A$4:$O$160,2,FALSE)</f>
        <v>17484800</v>
      </c>
      <c r="C135" s="363">
        <f>VLOOKUP(A135,'Open Int.'!$A$4:$O$160,3,FALSE)</f>
        <v>390400</v>
      </c>
      <c r="D135" s="364">
        <f aca="true" t="shared" si="13" ref="D135:D140">C135/(B135-C135)</f>
        <v>0.02283788843129914</v>
      </c>
    </row>
    <row r="136" spans="1:4" ht="14.25" outlineLevel="1">
      <c r="A136" s="377" t="s">
        <v>288</v>
      </c>
      <c r="B136" s="363">
        <f>VLOOKUP(A136,'Open Int.'!$A$4:$O$160,2,FALSE)</f>
        <v>2143500</v>
      </c>
      <c r="C136" s="363">
        <f>VLOOKUP(A136,'Open Int.'!$A$4:$O$160,3,FALSE)</f>
        <v>75750</v>
      </c>
      <c r="D136" s="364">
        <f t="shared" si="13"/>
        <v>0.03663402248821183</v>
      </c>
    </row>
    <row r="137" spans="1:4" ht="14.25" outlineLevel="1">
      <c r="A137" s="377" t="s">
        <v>301</v>
      </c>
      <c r="B137" s="363">
        <f>VLOOKUP(A137,'Open Int.'!$A$4:$O$160,2,FALSE)</f>
        <v>33481800</v>
      </c>
      <c r="C137" s="363">
        <f>VLOOKUP(A137,'Open Int.'!$A$4:$O$160,3,FALSE)</f>
        <v>574750</v>
      </c>
      <c r="D137" s="364">
        <f t="shared" si="13"/>
        <v>0.017465862178469356</v>
      </c>
    </row>
    <row r="138" spans="1:4" ht="14.25" outlineLevel="1">
      <c r="A138" s="362" t="s">
        <v>234</v>
      </c>
      <c r="B138" s="363">
        <f>VLOOKUP(A138,'Open Int.'!$A$4:$O$160,2,FALSE)</f>
        <v>14775600</v>
      </c>
      <c r="C138" s="363">
        <f>VLOOKUP(A138,'Open Int.'!$A$4:$O$160,3,FALSE)</f>
        <v>-1191400</v>
      </c>
      <c r="D138" s="364">
        <f t="shared" si="13"/>
        <v>-0.07461639631740465</v>
      </c>
    </row>
    <row r="139" spans="1:4" ht="14.25" outlineLevel="1">
      <c r="A139" s="362" t="s">
        <v>399</v>
      </c>
      <c r="B139" s="363">
        <f>VLOOKUP(A139,'Open Int.'!$A$4:$O$160,2,FALSE)</f>
        <v>12182400</v>
      </c>
      <c r="C139" s="363">
        <f>VLOOKUP(A139,'Open Int.'!$A$4:$O$160,3,FALSE)</f>
        <v>378000</v>
      </c>
      <c r="D139" s="364">
        <f t="shared" si="13"/>
        <v>0.03202195791399817</v>
      </c>
    </row>
    <row r="140" spans="1:4" ht="14.25" outlineLevel="1">
      <c r="A140" s="362" t="s">
        <v>155</v>
      </c>
      <c r="B140" s="363">
        <f>VLOOKUP(A140,'Open Int.'!$A$4:$O$160,2,FALSE)</f>
        <v>1992375</v>
      </c>
      <c r="C140" s="363">
        <f>VLOOKUP(A140,'Open Int.'!$A$4:$O$160,3,FALSE)</f>
        <v>71400</v>
      </c>
      <c r="D140" s="364">
        <f t="shared" si="13"/>
        <v>0.03716862530746105</v>
      </c>
    </row>
    <row r="141" spans="1:4" ht="15" outlineLevel="1">
      <c r="A141" s="360" t="s">
        <v>267</v>
      </c>
      <c r="B141" s="360">
        <f>SUM(B142:B146)</f>
        <v>33538650</v>
      </c>
      <c r="C141" s="360">
        <f>SUM(C142:C146)</f>
        <v>1267650</v>
      </c>
      <c r="D141" s="365">
        <f aca="true" t="shared" si="14" ref="D141:D157">C141/(B141-C141)</f>
        <v>0.03928139815933811</v>
      </c>
    </row>
    <row r="142" spans="1:4" ht="14.25">
      <c r="A142" s="362" t="s">
        <v>382</v>
      </c>
      <c r="B142" s="363">
        <f>VLOOKUP(A142,'Open Int.'!$A$4:$O$160,2,FALSE)</f>
        <v>3484500</v>
      </c>
      <c r="C142" s="363">
        <f>VLOOKUP(A142,'Open Int.'!$A$4:$O$160,3,FALSE)</f>
        <v>20700</v>
      </c>
      <c r="D142" s="364">
        <f t="shared" si="14"/>
        <v>0.00597609561752988</v>
      </c>
    </row>
    <row r="143" spans="1:4" ht="14.25">
      <c r="A143" s="362" t="s">
        <v>316</v>
      </c>
      <c r="B143" s="363">
        <f>VLOOKUP(A143,'Open Int.'!$A$4:$O$160,2,FALSE)</f>
        <v>1936200</v>
      </c>
      <c r="C143" s="363">
        <f>VLOOKUP(A143,'Open Int.'!$A$4:$O$160,3,FALSE)</f>
        <v>394800</v>
      </c>
      <c r="D143" s="364">
        <f t="shared" si="14"/>
        <v>0.2561307901907357</v>
      </c>
    </row>
    <row r="144" spans="1:4" ht="14.25" outlineLevel="1">
      <c r="A144" s="362" t="s">
        <v>166</v>
      </c>
      <c r="B144" s="363">
        <f>VLOOKUP(A144,'Open Int.'!$A$4:$O$160,2,FALSE)</f>
        <v>3840900</v>
      </c>
      <c r="C144" s="363">
        <f>VLOOKUP(A144,'Open Int.'!$A$4:$O$160,3,FALSE)</f>
        <v>318600</v>
      </c>
      <c r="D144" s="364">
        <f t="shared" si="14"/>
        <v>0.09045226130653267</v>
      </c>
    </row>
    <row r="145" spans="1:4" ht="14.25" outlineLevel="1">
      <c r="A145" s="362" t="s">
        <v>383</v>
      </c>
      <c r="B145" s="363">
        <f>VLOOKUP(A145,'Open Int.'!$A$4:$O$160,2,FALSE)</f>
        <v>23058000</v>
      </c>
      <c r="C145" s="363">
        <f>VLOOKUP(A145,'Open Int.'!$A$4:$O$160,3,FALSE)</f>
        <v>462000</v>
      </c>
      <c r="D145" s="364">
        <f t="shared" si="14"/>
        <v>0.020446096654275093</v>
      </c>
    </row>
    <row r="146" spans="1:4" ht="14.25" outlineLevel="1">
      <c r="A146" s="362" t="s">
        <v>384</v>
      </c>
      <c r="B146" s="363">
        <f>VLOOKUP(A146,'Open Int.'!$A$4:$O$160,2,FALSE)</f>
        <v>1219050</v>
      </c>
      <c r="C146" s="363">
        <f>VLOOKUP(A146,'Open Int.'!$A$4:$O$160,3,FALSE)</f>
        <v>71550</v>
      </c>
      <c r="D146" s="364">
        <f t="shared" si="14"/>
        <v>0.06235294117647059</v>
      </c>
    </row>
    <row r="147" spans="1:4" ht="15" outlineLevel="1">
      <c r="A147" s="360" t="s">
        <v>268</v>
      </c>
      <c r="B147" s="360">
        <f>SUM(B148:B153)</f>
        <v>113737000</v>
      </c>
      <c r="C147" s="360">
        <f>SUM(C148:C153)</f>
        <v>-1095275</v>
      </c>
      <c r="D147" s="365">
        <f t="shared" si="14"/>
        <v>-0.00953804146090461</v>
      </c>
    </row>
    <row r="148" spans="1:4" ht="14.25">
      <c r="A148" s="362" t="s">
        <v>4</v>
      </c>
      <c r="B148" s="363">
        <f>VLOOKUP(A148,'Open Int.'!$A$4:$O$160,2,FALSE)</f>
        <v>1159650</v>
      </c>
      <c r="C148" s="363">
        <f>VLOOKUP(A148,'Open Int.'!$A$4:$O$160,3,FALSE)</f>
        <v>10650</v>
      </c>
      <c r="D148" s="364">
        <f t="shared" si="14"/>
        <v>0.009268929503916449</v>
      </c>
    </row>
    <row r="149" spans="1:4" ht="14.25" outlineLevel="1">
      <c r="A149" s="362" t="s">
        <v>184</v>
      </c>
      <c r="B149" s="363">
        <f>VLOOKUP(A149,'Open Int.'!$A$4:$O$160,2,FALSE)</f>
        <v>14679200</v>
      </c>
      <c r="C149" s="363">
        <f>VLOOKUP(A149,'Open Int.'!$A$4:$O$160,3,FALSE)</f>
        <v>592950</v>
      </c>
      <c r="D149" s="364">
        <f t="shared" si="14"/>
        <v>0.042094240837696334</v>
      </c>
    </row>
    <row r="150" spans="1:4" ht="14.25" outlineLevel="1">
      <c r="A150" s="362" t="s">
        <v>175</v>
      </c>
      <c r="B150" s="363">
        <f>VLOOKUP(A150,'Open Int.'!$A$4:$O$160,2,FALSE)</f>
        <v>89255250</v>
      </c>
      <c r="C150" s="363">
        <f>VLOOKUP(A150,'Open Int.'!$A$4:$O$160,3,FALSE)</f>
        <v>-1976625</v>
      </c>
      <c r="D150" s="364">
        <f t="shared" si="14"/>
        <v>-0.021665947345705653</v>
      </c>
    </row>
    <row r="151" spans="1:4" ht="14.25" outlineLevel="1">
      <c r="A151" s="362" t="s">
        <v>385</v>
      </c>
      <c r="B151" s="363">
        <f>VLOOKUP(A151,'Open Int.'!$A$4:$O$160,2,FALSE)</f>
        <v>2006000</v>
      </c>
      <c r="C151" s="363">
        <f>VLOOKUP(A151,'Open Int.'!$A$4:$O$160,3,FALSE)</f>
        <v>91800</v>
      </c>
      <c r="D151" s="364">
        <f t="shared" si="14"/>
        <v>0.047957371225577264</v>
      </c>
    </row>
    <row r="152" spans="1:4" ht="14.25" outlineLevel="1">
      <c r="A152" s="362" t="s">
        <v>394</v>
      </c>
      <c r="B152" s="363">
        <f>VLOOKUP(A152,'Open Int.'!$A$4:$O$160,2,FALSE)</f>
        <v>3360000</v>
      </c>
      <c r="C152" s="363">
        <f>VLOOKUP(A152,'Open Int.'!$A$4:$O$160,3,FALSE)</f>
        <v>-124800</v>
      </c>
      <c r="D152" s="364">
        <f t="shared" si="14"/>
        <v>-0.03581267217630854</v>
      </c>
    </row>
    <row r="153" spans="1:4" ht="14.25" outlineLevel="1">
      <c r="A153" s="362" t="s">
        <v>386</v>
      </c>
      <c r="B153" s="363">
        <f>VLOOKUP(A153,'Open Int.'!$A$4:$O$160,2,FALSE)</f>
        <v>3276900</v>
      </c>
      <c r="C153" s="363">
        <f>VLOOKUP(A153,'Open Int.'!$A$4:$O$160,3,FALSE)</f>
        <v>310750</v>
      </c>
      <c r="D153" s="364">
        <f t="shared" si="14"/>
        <v>0.10476543667717411</v>
      </c>
    </row>
    <row r="154" spans="1:4" ht="15" outlineLevel="1">
      <c r="A154" s="360" t="s">
        <v>312</v>
      </c>
      <c r="B154" s="360">
        <f>SUM(B155:B156)</f>
        <v>1459800</v>
      </c>
      <c r="C154" s="360">
        <f>SUM(C155:C156)</f>
        <v>28800</v>
      </c>
      <c r="D154" s="365">
        <f t="shared" si="14"/>
        <v>0.02012578616352201</v>
      </c>
    </row>
    <row r="155" spans="1:4" ht="14.25">
      <c r="A155" s="362" t="s">
        <v>37</v>
      </c>
      <c r="B155" s="363">
        <f>VLOOKUP(A155,'Open Int.'!$A$4:$O$160,2,FALSE)</f>
        <v>772800</v>
      </c>
      <c r="C155" s="363">
        <f>VLOOKUP(A155,'Open Int.'!$A$4:$O$160,3,FALSE)</f>
        <v>43200</v>
      </c>
      <c r="D155" s="364">
        <f t="shared" si="14"/>
        <v>0.05921052631578947</v>
      </c>
    </row>
    <row r="156" spans="1:4" ht="14.25">
      <c r="A156" s="362" t="s">
        <v>271</v>
      </c>
      <c r="B156" s="363">
        <f>VLOOKUP(A156,'Open Int.'!$A$4:$O$160,2,FALSE)</f>
        <v>687000</v>
      </c>
      <c r="C156" s="363">
        <f>VLOOKUP(A156,'Open Int.'!$A$4:$O$160,3,FALSE)</f>
        <v>-14400</v>
      </c>
      <c r="D156" s="364">
        <f t="shared" si="14"/>
        <v>-0.020530367835757058</v>
      </c>
    </row>
    <row r="157" spans="1:4" ht="15">
      <c r="A157" s="360" t="s">
        <v>269</v>
      </c>
      <c r="B157" s="360">
        <f>SUM(B158:B166)</f>
        <v>17355650</v>
      </c>
      <c r="C157" s="360">
        <f>SUM(C158:C166)</f>
        <v>682250</v>
      </c>
      <c r="D157" s="365">
        <f t="shared" si="14"/>
        <v>0.04091846893854883</v>
      </c>
    </row>
    <row r="158" spans="1:4" ht="14.25">
      <c r="A158" s="362" t="s">
        <v>387</v>
      </c>
      <c r="B158" s="363">
        <f>VLOOKUP(A158,'Open Int.'!$A$4:$O$160,2,FALSE)</f>
        <v>3825500</v>
      </c>
      <c r="C158" s="363">
        <f>VLOOKUP(A158,'Open Int.'!$A$4:$O$160,3,FALSE)</f>
        <v>110250</v>
      </c>
      <c r="D158" s="364">
        <f aca="true" t="shared" si="15" ref="D158:D166">C158/(B158-C158)</f>
        <v>0.02967498822421102</v>
      </c>
    </row>
    <row r="159" spans="1:4" ht="14.25">
      <c r="A159" s="362" t="s">
        <v>328</v>
      </c>
      <c r="B159" s="363">
        <f>VLOOKUP(A159,'Open Int.'!$A$4:$O$160,2,FALSE)</f>
        <v>2032200</v>
      </c>
      <c r="C159" s="363">
        <f>VLOOKUP(A159,'Open Int.'!$A$4:$O$160,3,FALSE)</f>
        <v>70200</v>
      </c>
      <c r="D159" s="364">
        <f t="shared" si="15"/>
        <v>0.03577981651376147</v>
      </c>
    </row>
    <row r="160" spans="1:4" ht="14.25">
      <c r="A160" s="362" t="s">
        <v>315</v>
      </c>
      <c r="B160" s="363">
        <f>VLOOKUP(A160,'Open Int.'!$A$4:$O$160,2,FALSE)</f>
        <v>451000</v>
      </c>
      <c r="C160" s="363">
        <f>VLOOKUP(A160,'Open Int.'!$A$4:$O$160,3,FALSE)</f>
        <v>130000</v>
      </c>
      <c r="D160" s="364">
        <f t="shared" si="15"/>
        <v>0.40498442367601245</v>
      </c>
    </row>
    <row r="161" spans="1:4" ht="14.25">
      <c r="A161" s="362" t="s">
        <v>287</v>
      </c>
      <c r="B161" s="363">
        <f>VLOOKUP(A161,'Open Int.'!$A$4:$O$160,2,FALSE)</f>
        <v>1142000</v>
      </c>
      <c r="C161" s="363">
        <f>VLOOKUP(A161,'Open Int.'!$A$4:$O$160,3,FALSE)</f>
        <v>-27000</v>
      </c>
      <c r="D161" s="364">
        <f t="shared" si="15"/>
        <v>-0.023096663815226688</v>
      </c>
    </row>
    <row r="162" spans="1:4" ht="14.25">
      <c r="A162" s="362" t="s">
        <v>321</v>
      </c>
      <c r="B162" s="363">
        <f>VLOOKUP(A162,'Open Int.'!$A$4:$O$160,2,FALSE)</f>
        <v>364000</v>
      </c>
      <c r="C162" s="363">
        <f>VLOOKUP(A162,'Open Int.'!$A$4:$O$160,3,FALSE)</f>
        <v>14250</v>
      </c>
      <c r="D162" s="364">
        <f t="shared" si="15"/>
        <v>0.0407433881343817</v>
      </c>
    </row>
    <row r="163" spans="1:4" ht="14.25">
      <c r="A163" s="362" t="s">
        <v>317</v>
      </c>
      <c r="B163" s="363">
        <f>VLOOKUP(A163,'Open Int.'!$A$4:$O$160,2,FALSE)</f>
        <v>1349100</v>
      </c>
      <c r="C163" s="363">
        <f>VLOOKUP(A163,'Open Int.'!$A$4:$O$160,3,FALSE)</f>
        <v>142500</v>
      </c>
      <c r="D163" s="364">
        <f t="shared" si="15"/>
        <v>0.11810044753853804</v>
      </c>
    </row>
    <row r="164" spans="1:4" ht="14.25">
      <c r="A164" s="362" t="s">
        <v>323</v>
      </c>
      <c r="B164" s="363">
        <f>VLOOKUP(A164,'Open Int.'!$A$4:$O$160,2,FALSE)</f>
        <v>5548400</v>
      </c>
      <c r="C164" s="363">
        <f>VLOOKUP(A164,'Open Int.'!$A$4:$O$160,3,FALSE)</f>
        <v>204600</v>
      </c>
      <c r="D164" s="364">
        <f t="shared" si="15"/>
        <v>0.03828736105393166</v>
      </c>
    </row>
    <row r="165" spans="1:4" ht="14.25">
      <c r="A165" s="362" t="s">
        <v>388</v>
      </c>
      <c r="B165" s="363">
        <f>VLOOKUP(A165,'Open Int.'!$A$4:$O$160,2,FALSE)</f>
        <v>1390800</v>
      </c>
      <c r="C165" s="363">
        <f>VLOOKUP(A165,'Open Int.'!$A$4:$O$160,3,FALSE)</f>
        <v>-47600</v>
      </c>
      <c r="D165" s="364">
        <f t="shared" si="15"/>
        <v>-0.03309232480533927</v>
      </c>
    </row>
    <row r="166" spans="1:4" ht="14.25">
      <c r="A166" s="362" t="s">
        <v>313</v>
      </c>
      <c r="B166" s="363">
        <f>VLOOKUP(A166,'Open Int.'!$A$4:$O$160,2,FALSE)</f>
        <v>1252650</v>
      </c>
      <c r="C166" s="363">
        <f>VLOOKUP(A166,'Open Int.'!$A$4:$O$160,3,FALSE)</f>
        <v>85050</v>
      </c>
      <c r="D166" s="364">
        <f t="shared" si="15"/>
        <v>0.07284172661870504</v>
      </c>
    </row>
    <row r="167" spans="1:4" ht="15">
      <c r="A167" s="360" t="s">
        <v>273</v>
      </c>
      <c r="B167" s="360">
        <f>SUM(B168:B174)</f>
        <v>24986700</v>
      </c>
      <c r="C167" s="360">
        <f>SUM(C168:C174)</f>
        <v>330700</v>
      </c>
      <c r="D167" s="365">
        <f>C167/(B167-C167)</f>
        <v>0.013412556781310836</v>
      </c>
    </row>
    <row r="168" spans="1:4" ht="14.25">
      <c r="A168" s="362" t="s">
        <v>389</v>
      </c>
      <c r="B168" s="363">
        <f>VLOOKUP(A168,'Open Int.'!$A$4:$O$160,2,FALSE)</f>
        <v>5083000</v>
      </c>
      <c r="C168" s="363">
        <f>VLOOKUP(A168,'Open Int.'!$A$4:$O$160,3,FALSE)</f>
        <v>94000</v>
      </c>
      <c r="D168" s="364">
        <f aca="true" t="shared" si="16" ref="D168:D174">C168/(B168-C168)</f>
        <v>0.018841451192623773</v>
      </c>
    </row>
    <row r="169" spans="1:4" ht="14.25">
      <c r="A169" s="362" t="s">
        <v>390</v>
      </c>
      <c r="B169" s="363">
        <f>VLOOKUP(A169,'Open Int.'!$A$4:$O$160,2,FALSE)</f>
        <v>2725000</v>
      </c>
      <c r="C169" s="363">
        <f>VLOOKUP(A169,'Open Int.'!$A$4:$O$160,3,FALSE)</f>
        <v>-137000</v>
      </c>
      <c r="D169" s="364">
        <f t="shared" si="16"/>
        <v>-0.04786862334032145</v>
      </c>
    </row>
    <row r="170" spans="1:4" ht="14.25">
      <c r="A170" s="362" t="s">
        <v>272</v>
      </c>
      <c r="B170" s="363">
        <f>VLOOKUP(A170,'Open Int.'!$A$4:$O$160,2,FALSE)</f>
        <v>3167950</v>
      </c>
      <c r="C170" s="363">
        <f>VLOOKUP(A170,'Open Int.'!$A$4:$O$160,3,FALSE)</f>
        <v>80750</v>
      </c>
      <c r="D170" s="364">
        <f t="shared" si="16"/>
        <v>0.026156387665198236</v>
      </c>
    </row>
    <row r="171" spans="1:4" ht="14.25">
      <c r="A171" s="362" t="s">
        <v>322</v>
      </c>
      <c r="B171" s="363">
        <f>VLOOKUP(A171,'Open Int.'!$A$4:$O$160,2,FALSE)</f>
        <v>1689000</v>
      </c>
      <c r="C171" s="363">
        <f>VLOOKUP(A171,'Open Int.'!$A$4:$O$160,3,FALSE)</f>
        <v>-63000</v>
      </c>
      <c r="D171" s="364">
        <f t="shared" si="16"/>
        <v>-0.03595890410958904</v>
      </c>
    </row>
    <row r="172" spans="1:4" ht="14.25">
      <c r="A172" s="362" t="s">
        <v>290</v>
      </c>
      <c r="B172" s="363">
        <f>VLOOKUP(A172,'Open Int.'!$A$4:$O$160,2,FALSE)</f>
        <v>6470800</v>
      </c>
      <c r="C172" s="363">
        <f>VLOOKUP(A172,'Open Int.'!$A$4:$O$160,3,FALSE)</f>
        <v>-65800</v>
      </c>
      <c r="D172" s="364">
        <f t="shared" si="16"/>
        <v>-0.010066395373741701</v>
      </c>
    </row>
    <row r="173" spans="1:4" ht="14.25">
      <c r="A173" s="362" t="s">
        <v>274</v>
      </c>
      <c r="B173" s="363">
        <f>VLOOKUP(A173,'Open Int.'!$A$4:$O$160,2,FALSE)</f>
        <v>5029500</v>
      </c>
      <c r="C173" s="363">
        <f>VLOOKUP(A173,'Open Int.'!$A$4:$O$160,3,FALSE)</f>
        <v>282100</v>
      </c>
      <c r="D173" s="364">
        <f t="shared" si="16"/>
        <v>0.05942199941020348</v>
      </c>
    </row>
    <row r="174" spans="1:4" ht="14.25">
      <c r="A174" s="362" t="s">
        <v>276</v>
      </c>
      <c r="B174" s="363">
        <f>VLOOKUP(A174,'Open Int.'!$A$4:$O$160,2,FALSE)</f>
        <v>821450</v>
      </c>
      <c r="C174" s="363">
        <f>VLOOKUP(A174,'Open Int.'!$A$4:$O$160,3,FALSE)</f>
        <v>139650</v>
      </c>
      <c r="D174" s="364">
        <f t="shared" si="16"/>
        <v>0.20482546201232033</v>
      </c>
    </row>
    <row r="175" spans="1:4" ht="15">
      <c r="A175" s="360" t="s">
        <v>309</v>
      </c>
      <c r="B175" s="360">
        <f>SUM(B176:B179)</f>
        <v>11489550</v>
      </c>
      <c r="C175" s="360">
        <f>SUM(C176:C179)</f>
        <v>286750</v>
      </c>
      <c r="D175" s="365">
        <f aca="true" t="shared" si="17" ref="D175:D183">C175/(B175-C175)</f>
        <v>0.025596279501553184</v>
      </c>
    </row>
    <row r="176" spans="1:4" ht="14.25">
      <c r="A176" s="362" t="s">
        <v>310</v>
      </c>
      <c r="B176" s="363">
        <f>VLOOKUP(A176,'Open Int.'!$A$4:$O$160,2,FALSE)</f>
        <v>2038700</v>
      </c>
      <c r="C176" s="363">
        <f>VLOOKUP(A176,'Open Int.'!$A$4:$O$160,3,FALSE)</f>
        <v>-250800</v>
      </c>
      <c r="D176" s="364">
        <f t="shared" si="17"/>
        <v>-0.10954356846473029</v>
      </c>
    </row>
    <row r="177" spans="1:4" ht="14.25">
      <c r="A177" s="362" t="s">
        <v>324</v>
      </c>
      <c r="B177" s="363">
        <f>VLOOKUP(A177,'Open Int.'!$A$4:$O$160,2,FALSE)</f>
        <v>759000</v>
      </c>
      <c r="C177" s="363">
        <f>VLOOKUP(A177,'Open Int.'!$A$4:$O$160,3,FALSE)</f>
        <v>58500</v>
      </c>
      <c r="D177" s="364">
        <f t="shared" si="17"/>
        <v>0.0835117773019272</v>
      </c>
    </row>
    <row r="178" spans="1:4" ht="14.25">
      <c r="A178" s="362" t="s">
        <v>326</v>
      </c>
      <c r="B178" s="363">
        <f>VLOOKUP(A178,'Open Int.'!$A$4:$O$160,2,FALSE)</f>
        <v>1667050</v>
      </c>
      <c r="C178" s="363">
        <f>VLOOKUP(A178,'Open Int.'!$A$4:$O$160,3,FALSE)</f>
        <v>3850</v>
      </c>
      <c r="D178" s="364">
        <f>C178/(B178-C178)</f>
        <v>0.0023148148148148147</v>
      </c>
    </row>
    <row r="179" spans="1:4" ht="14.25">
      <c r="A179" s="362" t="s">
        <v>311</v>
      </c>
      <c r="B179" s="363">
        <f>VLOOKUP(A179,'Open Int.'!$A$4:$O$160,2,FALSE)</f>
        <v>7024800</v>
      </c>
      <c r="C179" s="363">
        <f>VLOOKUP(A179,'Open Int.'!$A$4:$O$160,3,FALSE)</f>
        <v>475200</v>
      </c>
      <c r="D179" s="364">
        <f t="shared" si="17"/>
        <v>0.07255404910223526</v>
      </c>
    </row>
    <row r="180" spans="1:4" ht="15">
      <c r="A180" s="360" t="s">
        <v>270</v>
      </c>
      <c r="B180" s="360">
        <f>SUM(B181:B183)</f>
        <v>35016600</v>
      </c>
      <c r="C180" s="360">
        <f>SUM(C181:C183)</f>
        <v>189450</v>
      </c>
      <c r="D180" s="365">
        <f t="shared" si="17"/>
        <v>0.005439721596513065</v>
      </c>
    </row>
    <row r="181" spans="1:4" ht="14.25">
      <c r="A181" s="362" t="s">
        <v>182</v>
      </c>
      <c r="B181" s="363">
        <f>VLOOKUP(A181,'Open Int.'!$A$4:$O$160,2,FALSE)</f>
        <v>127900</v>
      </c>
      <c r="C181" s="363">
        <f>VLOOKUP(A181,'Open Int.'!$A$4:$O$160,3,FALSE)</f>
        <v>12600</v>
      </c>
      <c r="D181" s="364">
        <f t="shared" si="17"/>
        <v>0.10928013876843018</v>
      </c>
    </row>
    <row r="182" spans="1:4" ht="14.25">
      <c r="A182" s="362" t="s">
        <v>74</v>
      </c>
      <c r="B182" s="363">
        <f>VLOOKUP(A182,'Open Int.'!$A$4:$O$160,2,FALSE)</f>
        <v>5850</v>
      </c>
      <c r="C182" s="363">
        <f>VLOOKUP(A182,'Open Int.'!$A$4:$O$160,3,FALSE)</f>
        <v>-300</v>
      </c>
      <c r="D182" s="364">
        <f t="shared" si="17"/>
        <v>-0.04878048780487805</v>
      </c>
    </row>
    <row r="183" spans="1:4" ht="14.25">
      <c r="A183" s="362" t="s">
        <v>9</v>
      </c>
      <c r="B183" s="363">
        <f>VLOOKUP(A183,'Open Int.'!$A$4:$O$160,2,FALSE)</f>
        <v>34882850</v>
      </c>
      <c r="C183" s="363">
        <f>VLOOKUP(A183,'Open Int.'!$A$4:$O$160,3,FALSE)</f>
        <v>177150</v>
      </c>
      <c r="D183" s="364">
        <f t="shared" si="17"/>
        <v>0.005104348853358382</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13" sqref="D213"/>
    </sheetView>
  </sheetViews>
  <sheetFormatPr defaultColWidth="9.140625" defaultRowHeight="12.75"/>
  <cols>
    <col min="1" max="1" width="14.8515625" style="3" customWidth="1"/>
    <col min="2" max="2" width="11.57421875" style="6" customWidth="1"/>
    <col min="3" max="3" width="10.421875" style="6" customWidth="1"/>
    <col min="4" max="4" width="10.7109375" style="372" customWidth="1"/>
    <col min="5" max="5" width="10.57421875" style="6" bestFit="1" customWidth="1"/>
    <col min="6" max="6" width="9.8515625" style="6" customWidth="1"/>
    <col min="7" max="7" width="9.28125" style="370" bestFit="1" customWidth="1"/>
    <col min="8" max="8" width="10.57421875" style="6" bestFit="1" customWidth="1"/>
    <col min="9" max="9" width="8.7109375" style="6" customWidth="1"/>
    <col min="10" max="10" width="9.8515625" style="370" customWidth="1"/>
    <col min="11" max="11" width="12.7109375" style="6" customWidth="1"/>
    <col min="12" max="12" width="11.421875" style="6" customWidth="1"/>
    <col min="13" max="13" width="8.421875" style="370" customWidth="1"/>
    <col min="14" max="14" width="10.57421875" style="3" hidden="1" customWidth="1"/>
    <col min="15" max="15" width="11.8515625" style="3" hidden="1"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0" t="s">
        <v>53</v>
      </c>
      <c r="B1" s="400"/>
      <c r="C1" s="400"/>
      <c r="D1" s="401"/>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5" t="s">
        <v>10</v>
      </c>
      <c r="C2" s="406"/>
      <c r="D2" s="384"/>
      <c r="E2" s="403" t="s">
        <v>47</v>
      </c>
      <c r="F2" s="385"/>
      <c r="G2" s="383"/>
      <c r="H2" s="403" t="s">
        <v>48</v>
      </c>
      <c r="I2" s="385"/>
      <c r="J2" s="383"/>
      <c r="K2" s="403" t="s">
        <v>49</v>
      </c>
      <c r="L2" s="407"/>
      <c r="M2" s="408"/>
      <c r="N2" s="403" t="s">
        <v>51</v>
      </c>
      <c r="O2" s="404"/>
      <c r="P2" s="83"/>
      <c r="Q2" s="54"/>
      <c r="R2" s="402"/>
      <c r="S2" s="402"/>
      <c r="T2" s="55"/>
      <c r="U2" s="56"/>
      <c r="V2" s="56"/>
      <c r="W2" s="56"/>
      <c r="X2" s="56"/>
      <c r="Y2" s="85"/>
      <c r="Z2" s="398"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9"/>
      <c r="AA3" s="75"/>
    </row>
    <row r="4" spans="1:28" s="58" customFormat="1" ht="15.75" thickBot="1">
      <c r="A4" s="101" t="s">
        <v>182</v>
      </c>
      <c r="B4" s="280">
        <v>127900</v>
      </c>
      <c r="C4" s="281">
        <v>12600</v>
      </c>
      <c r="D4" s="262">
        <v>0.11</v>
      </c>
      <c r="E4" s="280">
        <v>0</v>
      </c>
      <c r="F4" s="282">
        <v>0</v>
      </c>
      <c r="G4" s="262">
        <v>0</v>
      </c>
      <c r="H4" s="280">
        <v>0</v>
      </c>
      <c r="I4" s="282">
        <v>0</v>
      </c>
      <c r="J4" s="262">
        <v>0</v>
      </c>
      <c r="K4" s="280">
        <v>127900</v>
      </c>
      <c r="L4" s="282">
        <v>12600</v>
      </c>
      <c r="M4" s="353">
        <v>0.11</v>
      </c>
      <c r="N4" s="283">
        <v>127450</v>
      </c>
      <c r="O4" s="173">
        <f>N4/K4</f>
        <v>0.9964816262705238</v>
      </c>
      <c r="P4" s="108">
        <f>Volume!K4</f>
        <v>5129.2</v>
      </c>
      <c r="Q4" s="69">
        <f>Volume!J4</f>
        <v>5323.8</v>
      </c>
      <c r="R4" s="236">
        <f>Q4*K4/10000000</f>
        <v>68.091402</v>
      </c>
      <c r="S4" s="103">
        <f>Q4*N4/10000000</f>
        <v>67.851831</v>
      </c>
      <c r="T4" s="109">
        <f>K4-L4</f>
        <v>115300</v>
      </c>
      <c r="U4" s="103">
        <f>L4/T4*100</f>
        <v>10.928013876843018</v>
      </c>
      <c r="V4" s="103">
        <f>Q4*B4/10000000</f>
        <v>68.091402</v>
      </c>
      <c r="W4" s="103">
        <f>Q4*E4/10000000</f>
        <v>0</v>
      </c>
      <c r="X4" s="103">
        <f>Q4*H4/10000000</f>
        <v>0</v>
      </c>
      <c r="Y4" s="103">
        <f>(T4*P4)/10000000</f>
        <v>59.139676</v>
      </c>
      <c r="Z4" s="236">
        <f>R4-Y4</f>
        <v>8.951726</v>
      </c>
      <c r="AA4" s="78"/>
      <c r="AB4" s="77"/>
    </row>
    <row r="5" spans="1:28" s="58" customFormat="1" ht="15.75" thickBot="1">
      <c r="A5" s="193" t="s">
        <v>74</v>
      </c>
      <c r="B5" s="164">
        <v>5850</v>
      </c>
      <c r="C5" s="162">
        <v>-300</v>
      </c>
      <c r="D5" s="170">
        <v>-0.05</v>
      </c>
      <c r="E5" s="164">
        <v>0</v>
      </c>
      <c r="F5" s="112">
        <v>0</v>
      </c>
      <c r="G5" s="170">
        <v>0</v>
      </c>
      <c r="H5" s="164">
        <v>0</v>
      </c>
      <c r="I5" s="112">
        <v>0</v>
      </c>
      <c r="J5" s="170">
        <v>0</v>
      </c>
      <c r="K5" s="164">
        <v>5850</v>
      </c>
      <c r="L5" s="112">
        <v>-300</v>
      </c>
      <c r="M5" s="127">
        <v>-0.05</v>
      </c>
      <c r="N5" s="283">
        <v>5750</v>
      </c>
      <c r="O5" s="173">
        <f aca="true" t="shared" si="0" ref="O5:O67">N5/K5</f>
        <v>0.9829059829059829</v>
      </c>
      <c r="P5" s="108">
        <f>Volume!K5</f>
        <v>5088.4</v>
      </c>
      <c r="Q5" s="69">
        <f>Volume!J5</f>
        <v>5193.95</v>
      </c>
      <c r="R5" s="237">
        <f aca="true" t="shared" si="1" ref="R5:R67">Q5*K5/10000000</f>
        <v>3.03846075</v>
      </c>
      <c r="S5" s="103">
        <f aca="true" t="shared" si="2" ref="S5:S67">Q5*N5/10000000</f>
        <v>2.98652125</v>
      </c>
      <c r="T5" s="109">
        <f aca="true" t="shared" si="3" ref="T5:T67">K5-L5</f>
        <v>6150</v>
      </c>
      <c r="U5" s="103">
        <f aca="true" t="shared" si="4" ref="U5:U67">L5/T5*100</f>
        <v>-4.878048780487805</v>
      </c>
      <c r="V5" s="103">
        <f aca="true" t="shared" si="5" ref="V5:V67">Q5*B5/10000000</f>
        <v>3.03846075</v>
      </c>
      <c r="W5" s="103">
        <f aca="true" t="shared" si="6" ref="W5:W67">Q5*E5/10000000</f>
        <v>0</v>
      </c>
      <c r="X5" s="103">
        <f aca="true" t="shared" si="7" ref="X5:X67">Q5*H5/10000000</f>
        <v>0</v>
      </c>
      <c r="Y5" s="103">
        <f aca="true" t="shared" si="8" ref="Y5:Y67">(T5*P5)/10000000</f>
        <v>3.1293659999999996</v>
      </c>
      <c r="Z5" s="237">
        <f aca="true" t="shared" si="9" ref="Z5:Z67">R5-Y5</f>
        <v>-0.0909052499999996</v>
      </c>
      <c r="AA5" s="78"/>
      <c r="AB5" s="77"/>
    </row>
    <row r="6" spans="1:28" s="58" customFormat="1" ht="15.75" thickBot="1">
      <c r="A6" s="193" t="s">
        <v>9</v>
      </c>
      <c r="B6" s="164">
        <v>34882850</v>
      </c>
      <c r="C6" s="162">
        <v>177150</v>
      </c>
      <c r="D6" s="170">
        <v>0.01</v>
      </c>
      <c r="E6" s="164">
        <v>14222700</v>
      </c>
      <c r="F6" s="112">
        <v>107800</v>
      </c>
      <c r="G6" s="170">
        <v>0.01</v>
      </c>
      <c r="H6" s="164">
        <v>13596200</v>
      </c>
      <c r="I6" s="112">
        <v>1345100</v>
      </c>
      <c r="J6" s="170">
        <v>0.11</v>
      </c>
      <c r="K6" s="164">
        <v>62701750</v>
      </c>
      <c r="L6" s="112">
        <v>1630050</v>
      </c>
      <c r="M6" s="127">
        <v>0.03</v>
      </c>
      <c r="N6" s="283">
        <v>57712500</v>
      </c>
      <c r="O6" s="173">
        <f t="shared" si="0"/>
        <v>0.920428855653949</v>
      </c>
      <c r="P6" s="108">
        <f>Volume!K6</f>
        <v>3752</v>
      </c>
      <c r="Q6" s="69">
        <f>Volume!J6</f>
        <v>3843.5</v>
      </c>
      <c r="R6" s="237">
        <f t="shared" si="1"/>
        <v>24099.4176125</v>
      </c>
      <c r="S6" s="103">
        <f t="shared" si="2"/>
        <v>22181.799375</v>
      </c>
      <c r="T6" s="109">
        <f t="shared" si="3"/>
        <v>61071700</v>
      </c>
      <c r="U6" s="103">
        <f t="shared" si="4"/>
        <v>2.6690758567388824</v>
      </c>
      <c r="V6" s="103">
        <f t="shared" si="5"/>
        <v>13407.2233975</v>
      </c>
      <c r="W6" s="103">
        <f t="shared" si="6"/>
        <v>5466.494745</v>
      </c>
      <c r="X6" s="103">
        <f t="shared" si="7"/>
        <v>5225.69947</v>
      </c>
      <c r="Y6" s="103">
        <f t="shared" si="8"/>
        <v>22914.10184</v>
      </c>
      <c r="Z6" s="237">
        <f t="shared" si="9"/>
        <v>1185.315772500002</v>
      </c>
      <c r="AA6" s="78"/>
      <c r="AB6" s="77"/>
    </row>
    <row r="7" spans="1:28" s="7" customFormat="1" ht="15.75" thickBot="1">
      <c r="A7" s="193" t="s">
        <v>279</v>
      </c>
      <c r="B7" s="164">
        <v>341000</v>
      </c>
      <c r="C7" s="162">
        <v>10800</v>
      </c>
      <c r="D7" s="170">
        <v>0.03</v>
      </c>
      <c r="E7" s="164">
        <v>1400</v>
      </c>
      <c r="F7" s="112">
        <v>0</v>
      </c>
      <c r="G7" s="170">
        <v>0</v>
      </c>
      <c r="H7" s="164">
        <v>200</v>
      </c>
      <c r="I7" s="112">
        <v>0</v>
      </c>
      <c r="J7" s="170">
        <v>0</v>
      </c>
      <c r="K7" s="164">
        <v>342600</v>
      </c>
      <c r="L7" s="112">
        <v>10800</v>
      </c>
      <c r="M7" s="127">
        <v>0.03</v>
      </c>
      <c r="N7" s="283">
        <v>329400</v>
      </c>
      <c r="O7" s="173">
        <f t="shared" si="0"/>
        <v>0.9614711033274956</v>
      </c>
      <c r="P7" s="108">
        <f>Volume!K7</f>
        <v>2151.55</v>
      </c>
      <c r="Q7" s="69">
        <f>Volume!J7</f>
        <v>2243.05</v>
      </c>
      <c r="R7" s="237">
        <f t="shared" si="1"/>
        <v>76.84689300000001</v>
      </c>
      <c r="S7" s="103">
        <f t="shared" si="2"/>
        <v>73.88606700000001</v>
      </c>
      <c r="T7" s="109">
        <f t="shared" si="3"/>
        <v>331800</v>
      </c>
      <c r="U7" s="103">
        <f t="shared" si="4"/>
        <v>3.25497287522604</v>
      </c>
      <c r="V7" s="103">
        <f t="shared" si="5"/>
        <v>76.48800500000002</v>
      </c>
      <c r="W7" s="103">
        <f t="shared" si="6"/>
        <v>0.31402700000000006</v>
      </c>
      <c r="X7" s="103">
        <f t="shared" si="7"/>
        <v>0.044861000000000005</v>
      </c>
      <c r="Y7" s="103">
        <f t="shared" si="8"/>
        <v>71.38842900000002</v>
      </c>
      <c r="Z7" s="237">
        <f t="shared" si="9"/>
        <v>5.458463999999992</v>
      </c>
      <c r="AB7" s="77"/>
    </row>
    <row r="8" spans="1:28" s="58" customFormat="1" ht="15.75" thickBot="1">
      <c r="A8" s="193" t="s">
        <v>134</v>
      </c>
      <c r="B8" s="164">
        <v>233000</v>
      </c>
      <c r="C8" s="162">
        <v>7200</v>
      </c>
      <c r="D8" s="170">
        <v>0.03</v>
      </c>
      <c r="E8" s="164">
        <v>4400</v>
      </c>
      <c r="F8" s="112">
        <v>200</v>
      </c>
      <c r="G8" s="170">
        <v>0.05</v>
      </c>
      <c r="H8" s="164">
        <v>2100</v>
      </c>
      <c r="I8" s="112">
        <v>0</v>
      </c>
      <c r="J8" s="170">
        <v>0</v>
      </c>
      <c r="K8" s="164">
        <v>239500</v>
      </c>
      <c r="L8" s="112">
        <v>7400</v>
      </c>
      <c r="M8" s="127">
        <v>0.03</v>
      </c>
      <c r="N8" s="283">
        <v>238700</v>
      </c>
      <c r="O8" s="173">
        <f t="shared" si="0"/>
        <v>0.9966597077244259</v>
      </c>
      <c r="P8" s="108">
        <f>Volume!K8</f>
        <v>3583.15</v>
      </c>
      <c r="Q8" s="69">
        <f>Volume!J8</f>
        <v>3644.3</v>
      </c>
      <c r="R8" s="237">
        <f t="shared" si="1"/>
        <v>87.280985</v>
      </c>
      <c r="S8" s="103">
        <f t="shared" si="2"/>
        <v>86.989441</v>
      </c>
      <c r="T8" s="109">
        <f t="shared" si="3"/>
        <v>232100</v>
      </c>
      <c r="U8" s="103">
        <f t="shared" si="4"/>
        <v>3.188280913399397</v>
      </c>
      <c r="V8" s="103">
        <f t="shared" si="5"/>
        <v>84.91219</v>
      </c>
      <c r="W8" s="103">
        <f t="shared" si="6"/>
        <v>1.603492</v>
      </c>
      <c r="X8" s="103">
        <f t="shared" si="7"/>
        <v>0.765303</v>
      </c>
      <c r="Y8" s="103">
        <f t="shared" si="8"/>
        <v>83.1649115</v>
      </c>
      <c r="Z8" s="237">
        <f t="shared" si="9"/>
        <v>4.116073499999999</v>
      </c>
      <c r="AA8" s="78"/>
      <c r="AB8" s="77"/>
    </row>
    <row r="9" spans="1:28" s="7" customFormat="1" ht="15.75" thickBot="1">
      <c r="A9" s="193" t="s">
        <v>0</v>
      </c>
      <c r="B9" s="164">
        <v>4361625</v>
      </c>
      <c r="C9" s="163">
        <v>130125</v>
      </c>
      <c r="D9" s="170">
        <v>0.03</v>
      </c>
      <c r="E9" s="164">
        <v>151125</v>
      </c>
      <c r="F9" s="112">
        <v>17625</v>
      </c>
      <c r="G9" s="170">
        <v>0.13</v>
      </c>
      <c r="H9" s="164">
        <v>64125</v>
      </c>
      <c r="I9" s="112">
        <v>1875</v>
      </c>
      <c r="J9" s="170">
        <v>0.03</v>
      </c>
      <c r="K9" s="164">
        <v>4576875</v>
      </c>
      <c r="L9" s="112">
        <v>149625</v>
      </c>
      <c r="M9" s="127">
        <v>0.03</v>
      </c>
      <c r="N9" s="283">
        <v>4559625</v>
      </c>
      <c r="O9" s="173">
        <f t="shared" si="0"/>
        <v>0.9962310528471938</v>
      </c>
      <c r="P9" s="108">
        <f>Volume!K9</f>
        <v>721.8</v>
      </c>
      <c r="Q9" s="69">
        <f>Volume!J9</f>
        <v>741.65</v>
      </c>
      <c r="R9" s="237">
        <f t="shared" si="1"/>
        <v>339.443934375</v>
      </c>
      <c r="S9" s="103">
        <f t="shared" si="2"/>
        <v>338.164588125</v>
      </c>
      <c r="T9" s="109">
        <f t="shared" si="3"/>
        <v>4427250</v>
      </c>
      <c r="U9" s="103">
        <f t="shared" si="4"/>
        <v>3.379637472471625</v>
      </c>
      <c r="V9" s="103">
        <f t="shared" si="5"/>
        <v>323.479918125</v>
      </c>
      <c r="W9" s="103">
        <f t="shared" si="6"/>
        <v>11.208185625</v>
      </c>
      <c r="X9" s="103">
        <f t="shared" si="7"/>
        <v>4.755830625</v>
      </c>
      <c r="Y9" s="103">
        <f t="shared" si="8"/>
        <v>319.558905</v>
      </c>
      <c r="Z9" s="237">
        <f t="shared" si="9"/>
        <v>19.885029375000045</v>
      </c>
      <c r="AB9" s="77"/>
    </row>
    <row r="10" spans="1:28" s="7" customFormat="1" ht="15.75" thickBot="1">
      <c r="A10" s="193" t="s">
        <v>135</v>
      </c>
      <c r="B10" s="284">
        <v>2491650</v>
      </c>
      <c r="C10" s="163">
        <v>24500</v>
      </c>
      <c r="D10" s="171">
        <v>0.01</v>
      </c>
      <c r="E10" s="172">
        <v>14700</v>
      </c>
      <c r="F10" s="167">
        <v>0</v>
      </c>
      <c r="G10" s="171">
        <v>0</v>
      </c>
      <c r="H10" s="165">
        <v>0</v>
      </c>
      <c r="I10" s="168">
        <v>0</v>
      </c>
      <c r="J10" s="171">
        <v>0</v>
      </c>
      <c r="K10" s="164">
        <v>2506350</v>
      </c>
      <c r="L10" s="112">
        <v>24500</v>
      </c>
      <c r="M10" s="354">
        <v>0.01</v>
      </c>
      <c r="N10" s="283">
        <v>2481850</v>
      </c>
      <c r="O10" s="173">
        <f t="shared" si="0"/>
        <v>0.9902248289345064</v>
      </c>
      <c r="P10" s="108">
        <f>Volume!K10</f>
        <v>70.6</v>
      </c>
      <c r="Q10" s="69">
        <f>Volume!J10</f>
        <v>72.1</v>
      </c>
      <c r="R10" s="237">
        <f t="shared" si="1"/>
        <v>18.0707835</v>
      </c>
      <c r="S10" s="103">
        <f t="shared" si="2"/>
        <v>17.8941385</v>
      </c>
      <c r="T10" s="109">
        <f t="shared" si="3"/>
        <v>2481850</v>
      </c>
      <c r="U10" s="103">
        <f t="shared" si="4"/>
        <v>0.9871668311944718</v>
      </c>
      <c r="V10" s="103">
        <f t="shared" si="5"/>
        <v>17.9647965</v>
      </c>
      <c r="W10" s="103">
        <f t="shared" si="6"/>
        <v>0.105987</v>
      </c>
      <c r="X10" s="103">
        <f t="shared" si="7"/>
        <v>0</v>
      </c>
      <c r="Y10" s="103">
        <f t="shared" si="8"/>
        <v>17.521861</v>
      </c>
      <c r="Z10" s="237">
        <f t="shared" si="9"/>
        <v>0.5489224999999998</v>
      </c>
      <c r="AB10" s="77"/>
    </row>
    <row r="11" spans="1:28" s="58" customFormat="1" ht="15.75" thickBot="1">
      <c r="A11" s="193" t="s">
        <v>174</v>
      </c>
      <c r="B11" s="164">
        <v>5433700</v>
      </c>
      <c r="C11" s="162">
        <v>134000</v>
      </c>
      <c r="D11" s="170">
        <v>0.03</v>
      </c>
      <c r="E11" s="164">
        <v>97150</v>
      </c>
      <c r="F11" s="112">
        <v>6700</v>
      </c>
      <c r="G11" s="170">
        <v>0.07</v>
      </c>
      <c r="H11" s="164">
        <v>10050</v>
      </c>
      <c r="I11" s="112">
        <v>0</v>
      </c>
      <c r="J11" s="170">
        <v>0</v>
      </c>
      <c r="K11" s="164">
        <v>5540900</v>
      </c>
      <c r="L11" s="112">
        <v>140700</v>
      </c>
      <c r="M11" s="127">
        <v>0.03</v>
      </c>
      <c r="N11" s="283">
        <v>5540900</v>
      </c>
      <c r="O11" s="173">
        <f t="shared" si="0"/>
        <v>1</v>
      </c>
      <c r="P11" s="108">
        <f>Volume!K11</f>
        <v>57.35</v>
      </c>
      <c r="Q11" s="69">
        <f>Volume!J11</f>
        <v>58.4</v>
      </c>
      <c r="R11" s="237">
        <f t="shared" si="1"/>
        <v>32.358856</v>
      </c>
      <c r="S11" s="103">
        <f t="shared" si="2"/>
        <v>32.358856</v>
      </c>
      <c r="T11" s="109">
        <f t="shared" si="3"/>
        <v>5400200</v>
      </c>
      <c r="U11" s="103">
        <f t="shared" si="4"/>
        <v>2.6054590570719602</v>
      </c>
      <c r="V11" s="103">
        <f t="shared" si="5"/>
        <v>31.732808</v>
      </c>
      <c r="W11" s="103">
        <f t="shared" si="6"/>
        <v>0.567356</v>
      </c>
      <c r="X11" s="103">
        <f t="shared" si="7"/>
        <v>0.058692</v>
      </c>
      <c r="Y11" s="103">
        <f t="shared" si="8"/>
        <v>30.970147</v>
      </c>
      <c r="Z11" s="237">
        <f t="shared" si="9"/>
        <v>1.3887090000000022</v>
      </c>
      <c r="AA11" s="78"/>
      <c r="AB11" s="77"/>
    </row>
    <row r="12" spans="1:28" s="58" customFormat="1" ht="15.75" thickBot="1">
      <c r="A12" s="193" t="s">
        <v>280</v>
      </c>
      <c r="B12" s="164">
        <v>944400</v>
      </c>
      <c r="C12" s="162">
        <v>-8400</v>
      </c>
      <c r="D12" s="170">
        <v>-0.01</v>
      </c>
      <c r="E12" s="164">
        <v>0</v>
      </c>
      <c r="F12" s="112">
        <v>0</v>
      </c>
      <c r="G12" s="170">
        <v>0</v>
      </c>
      <c r="H12" s="164">
        <v>0</v>
      </c>
      <c r="I12" s="112">
        <v>0</v>
      </c>
      <c r="J12" s="170">
        <v>0</v>
      </c>
      <c r="K12" s="164">
        <v>944400</v>
      </c>
      <c r="L12" s="112">
        <v>-8400</v>
      </c>
      <c r="M12" s="127">
        <v>-0.01</v>
      </c>
      <c r="N12" s="283">
        <v>942600</v>
      </c>
      <c r="O12" s="173">
        <f t="shared" si="0"/>
        <v>0.9980940279542567</v>
      </c>
      <c r="P12" s="108">
        <f>Volume!K12</f>
        <v>359.75</v>
      </c>
      <c r="Q12" s="69">
        <f>Volume!J12</f>
        <v>363.05</v>
      </c>
      <c r="R12" s="237">
        <f t="shared" si="1"/>
        <v>34.286442</v>
      </c>
      <c r="S12" s="103">
        <f t="shared" si="2"/>
        <v>34.221093</v>
      </c>
      <c r="T12" s="109">
        <f t="shared" si="3"/>
        <v>952800</v>
      </c>
      <c r="U12" s="103">
        <f t="shared" si="4"/>
        <v>-0.8816120906801008</v>
      </c>
      <c r="V12" s="103">
        <f t="shared" si="5"/>
        <v>34.286442</v>
      </c>
      <c r="W12" s="103">
        <f t="shared" si="6"/>
        <v>0</v>
      </c>
      <c r="X12" s="103">
        <f t="shared" si="7"/>
        <v>0</v>
      </c>
      <c r="Y12" s="103">
        <f t="shared" si="8"/>
        <v>34.27698</v>
      </c>
      <c r="Z12" s="237">
        <f t="shared" si="9"/>
        <v>0.009461999999999193</v>
      </c>
      <c r="AA12" s="78"/>
      <c r="AB12" s="77"/>
    </row>
    <row r="13" spans="1:28" s="7" customFormat="1" ht="15.75" thickBot="1">
      <c r="A13" s="193" t="s">
        <v>75</v>
      </c>
      <c r="B13" s="164">
        <v>2601300</v>
      </c>
      <c r="C13" s="162">
        <v>23000</v>
      </c>
      <c r="D13" s="170">
        <v>0.01</v>
      </c>
      <c r="E13" s="164">
        <v>16100</v>
      </c>
      <c r="F13" s="112">
        <v>0</v>
      </c>
      <c r="G13" s="170">
        <v>0</v>
      </c>
      <c r="H13" s="164">
        <v>0</v>
      </c>
      <c r="I13" s="112">
        <v>0</v>
      </c>
      <c r="J13" s="170">
        <v>0</v>
      </c>
      <c r="K13" s="164">
        <v>2617400</v>
      </c>
      <c r="L13" s="112">
        <v>23000</v>
      </c>
      <c r="M13" s="127">
        <v>0.01</v>
      </c>
      <c r="N13" s="283">
        <v>2580600</v>
      </c>
      <c r="O13" s="173">
        <f t="shared" si="0"/>
        <v>0.9859402460456942</v>
      </c>
      <c r="P13" s="108">
        <f>Volume!K13</f>
        <v>72.7</v>
      </c>
      <c r="Q13" s="69">
        <f>Volume!J13</f>
        <v>73.5</v>
      </c>
      <c r="R13" s="237">
        <f t="shared" si="1"/>
        <v>19.23789</v>
      </c>
      <c r="S13" s="103">
        <f t="shared" si="2"/>
        <v>18.96741</v>
      </c>
      <c r="T13" s="109">
        <f t="shared" si="3"/>
        <v>2594400</v>
      </c>
      <c r="U13" s="103">
        <f t="shared" si="4"/>
        <v>0.8865248226950355</v>
      </c>
      <c r="V13" s="103">
        <f t="shared" si="5"/>
        <v>19.119555</v>
      </c>
      <c r="W13" s="103">
        <f t="shared" si="6"/>
        <v>0.118335</v>
      </c>
      <c r="X13" s="103">
        <f t="shared" si="7"/>
        <v>0</v>
      </c>
      <c r="Y13" s="103">
        <f t="shared" si="8"/>
        <v>18.861288</v>
      </c>
      <c r="Z13" s="237">
        <f t="shared" si="9"/>
        <v>0.3766020000000019</v>
      </c>
      <c r="AB13" s="77"/>
    </row>
    <row r="14" spans="1:28" s="7" customFormat="1" ht="15.75" thickBot="1">
      <c r="A14" s="193" t="s">
        <v>88</v>
      </c>
      <c r="B14" s="284">
        <v>16817300</v>
      </c>
      <c r="C14" s="163">
        <v>266600</v>
      </c>
      <c r="D14" s="171">
        <v>0.02</v>
      </c>
      <c r="E14" s="172">
        <v>1208300</v>
      </c>
      <c r="F14" s="167">
        <v>167700</v>
      </c>
      <c r="G14" s="171">
        <v>0.16</v>
      </c>
      <c r="H14" s="165">
        <v>159100</v>
      </c>
      <c r="I14" s="168">
        <v>4300</v>
      </c>
      <c r="J14" s="171">
        <v>0.03</v>
      </c>
      <c r="K14" s="164">
        <v>18184700</v>
      </c>
      <c r="L14" s="112">
        <v>438600</v>
      </c>
      <c r="M14" s="354">
        <v>0.02</v>
      </c>
      <c r="N14" s="283">
        <v>17995500</v>
      </c>
      <c r="O14" s="173">
        <f t="shared" si="0"/>
        <v>0.9895956490896193</v>
      </c>
      <c r="P14" s="108">
        <f>Volume!K14</f>
        <v>43.05</v>
      </c>
      <c r="Q14" s="69">
        <f>Volume!J14</f>
        <v>43.95</v>
      </c>
      <c r="R14" s="237">
        <f t="shared" si="1"/>
        <v>79.9217565</v>
      </c>
      <c r="S14" s="103">
        <f t="shared" si="2"/>
        <v>79.0902225</v>
      </c>
      <c r="T14" s="109">
        <f t="shared" si="3"/>
        <v>17746100</v>
      </c>
      <c r="U14" s="103">
        <f t="shared" si="4"/>
        <v>2.471528955657863</v>
      </c>
      <c r="V14" s="103">
        <f t="shared" si="5"/>
        <v>73.9120335</v>
      </c>
      <c r="W14" s="103">
        <f t="shared" si="6"/>
        <v>5.3104785</v>
      </c>
      <c r="X14" s="103">
        <f t="shared" si="7"/>
        <v>0.6992445</v>
      </c>
      <c r="Y14" s="103">
        <f t="shared" si="8"/>
        <v>76.3969605</v>
      </c>
      <c r="Z14" s="237">
        <f t="shared" si="9"/>
        <v>3.524795999999995</v>
      </c>
      <c r="AB14" s="77"/>
    </row>
    <row r="15" spans="1:28" s="58" customFormat="1" ht="15.75" thickBot="1">
      <c r="A15" s="193" t="s">
        <v>136</v>
      </c>
      <c r="B15" s="164">
        <v>25627425</v>
      </c>
      <c r="C15" s="162">
        <v>-472725</v>
      </c>
      <c r="D15" s="170">
        <v>-0.02</v>
      </c>
      <c r="E15" s="164">
        <v>3867750</v>
      </c>
      <c r="F15" s="112">
        <v>148025</v>
      </c>
      <c r="G15" s="170">
        <v>0.04</v>
      </c>
      <c r="H15" s="164">
        <v>735350</v>
      </c>
      <c r="I15" s="112">
        <v>23875</v>
      </c>
      <c r="J15" s="170">
        <v>0.03</v>
      </c>
      <c r="K15" s="164">
        <v>30230525</v>
      </c>
      <c r="L15" s="112">
        <v>-300825</v>
      </c>
      <c r="M15" s="127">
        <v>-0.01</v>
      </c>
      <c r="N15" s="283">
        <v>29394900</v>
      </c>
      <c r="O15" s="173">
        <f t="shared" si="0"/>
        <v>0.9723582372453009</v>
      </c>
      <c r="P15" s="108">
        <f>Volume!K15</f>
        <v>35.7</v>
      </c>
      <c r="Q15" s="69">
        <f>Volume!J15</f>
        <v>36.6</v>
      </c>
      <c r="R15" s="237">
        <f t="shared" si="1"/>
        <v>110.6437215</v>
      </c>
      <c r="S15" s="103">
        <f t="shared" si="2"/>
        <v>107.585334</v>
      </c>
      <c r="T15" s="109">
        <f t="shared" si="3"/>
        <v>30531350</v>
      </c>
      <c r="U15" s="103">
        <f t="shared" si="4"/>
        <v>-0.985298717547701</v>
      </c>
      <c r="V15" s="103">
        <f t="shared" si="5"/>
        <v>93.7963755</v>
      </c>
      <c r="W15" s="103">
        <f t="shared" si="6"/>
        <v>14.155965</v>
      </c>
      <c r="X15" s="103">
        <f t="shared" si="7"/>
        <v>2.691381</v>
      </c>
      <c r="Y15" s="103">
        <f t="shared" si="8"/>
        <v>108.9969195</v>
      </c>
      <c r="Z15" s="237">
        <f t="shared" si="9"/>
        <v>1.6468019999999939</v>
      </c>
      <c r="AA15" s="78"/>
      <c r="AB15" s="77"/>
    </row>
    <row r="16" spans="1:28" s="58" customFormat="1" ht="15.75" thickBot="1">
      <c r="A16" s="193" t="s">
        <v>157</v>
      </c>
      <c r="B16" s="164">
        <v>500850</v>
      </c>
      <c r="C16" s="162">
        <v>-2450</v>
      </c>
      <c r="D16" s="170">
        <v>0</v>
      </c>
      <c r="E16" s="164">
        <v>3150</v>
      </c>
      <c r="F16" s="112">
        <v>0</v>
      </c>
      <c r="G16" s="170">
        <v>0</v>
      </c>
      <c r="H16" s="164">
        <v>0</v>
      </c>
      <c r="I16" s="112">
        <v>0</v>
      </c>
      <c r="J16" s="170">
        <v>0</v>
      </c>
      <c r="K16" s="164">
        <v>504000</v>
      </c>
      <c r="L16" s="112">
        <v>-2450</v>
      </c>
      <c r="M16" s="127">
        <v>0</v>
      </c>
      <c r="N16" s="283">
        <v>502600</v>
      </c>
      <c r="O16" s="173">
        <f t="shared" si="0"/>
        <v>0.9972222222222222</v>
      </c>
      <c r="P16" s="108">
        <f>Volume!K16</f>
        <v>693.3</v>
      </c>
      <c r="Q16" s="69">
        <f>Volume!J16</f>
        <v>696.55</v>
      </c>
      <c r="R16" s="237">
        <f t="shared" si="1"/>
        <v>35.10612</v>
      </c>
      <c r="S16" s="103">
        <f t="shared" si="2"/>
        <v>35.008603</v>
      </c>
      <c r="T16" s="109">
        <f t="shared" si="3"/>
        <v>506450</v>
      </c>
      <c r="U16" s="103">
        <f t="shared" si="4"/>
        <v>-0.48375950241879756</v>
      </c>
      <c r="V16" s="103">
        <f t="shared" si="5"/>
        <v>34.88670675</v>
      </c>
      <c r="W16" s="103">
        <f t="shared" si="6"/>
        <v>0.21941325</v>
      </c>
      <c r="X16" s="103">
        <f t="shared" si="7"/>
        <v>0</v>
      </c>
      <c r="Y16" s="103">
        <f t="shared" si="8"/>
        <v>35.1121785</v>
      </c>
      <c r="Z16" s="237">
        <f t="shared" si="9"/>
        <v>-0.006058500000001743</v>
      </c>
      <c r="AA16" s="78"/>
      <c r="AB16" s="77"/>
    </row>
    <row r="17" spans="1:28" s="58" customFormat="1" ht="15.75" thickBot="1">
      <c r="A17" s="193" t="s">
        <v>193</v>
      </c>
      <c r="B17" s="164">
        <v>891200</v>
      </c>
      <c r="C17" s="162">
        <v>32800</v>
      </c>
      <c r="D17" s="170">
        <v>0.04</v>
      </c>
      <c r="E17" s="164">
        <v>3800</v>
      </c>
      <c r="F17" s="112">
        <v>600</v>
      </c>
      <c r="G17" s="170">
        <v>0.19</v>
      </c>
      <c r="H17" s="164">
        <v>0</v>
      </c>
      <c r="I17" s="112">
        <v>0</v>
      </c>
      <c r="J17" s="170">
        <v>0</v>
      </c>
      <c r="K17" s="164">
        <v>895000</v>
      </c>
      <c r="L17" s="112">
        <v>33400</v>
      </c>
      <c r="M17" s="127">
        <v>0.04</v>
      </c>
      <c r="N17" s="283">
        <v>892400</v>
      </c>
      <c r="O17" s="173">
        <f t="shared" si="0"/>
        <v>0.9970949720670391</v>
      </c>
      <c r="P17" s="108">
        <f>Volume!K17</f>
        <v>2304.7</v>
      </c>
      <c r="Q17" s="69">
        <f>Volume!J17</f>
        <v>2297.4</v>
      </c>
      <c r="R17" s="237">
        <f t="shared" si="1"/>
        <v>205.6173</v>
      </c>
      <c r="S17" s="103">
        <f t="shared" si="2"/>
        <v>205.019976</v>
      </c>
      <c r="T17" s="109">
        <f t="shared" si="3"/>
        <v>861600</v>
      </c>
      <c r="U17" s="103">
        <f t="shared" si="4"/>
        <v>3.8765088207985148</v>
      </c>
      <c r="V17" s="103">
        <f t="shared" si="5"/>
        <v>204.744288</v>
      </c>
      <c r="W17" s="103">
        <f t="shared" si="6"/>
        <v>0.873012</v>
      </c>
      <c r="X17" s="103">
        <f t="shared" si="7"/>
        <v>0</v>
      </c>
      <c r="Y17" s="103">
        <f t="shared" si="8"/>
        <v>198.572952</v>
      </c>
      <c r="Z17" s="237">
        <f t="shared" si="9"/>
        <v>7.044348000000014</v>
      </c>
      <c r="AA17" s="78"/>
      <c r="AB17" s="77"/>
    </row>
    <row r="18" spans="1:28" s="58" customFormat="1" ht="15.75" thickBot="1">
      <c r="A18" s="193" t="s">
        <v>281</v>
      </c>
      <c r="B18" s="164">
        <v>2038700</v>
      </c>
      <c r="C18" s="162">
        <v>-250800</v>
      </c>
      <c r="D18" s="170">
        <v>-0.11</v>
      </c>
      <c r="E18" s="164">
        <v>254600</v>
      </c>
      <c r="F18" s="112">
        <v>10450</v>
      </c>
      <c r="G18" s="170">
        <v>0.04</v>
      </c>
      <c r="H18" s="164">
        <v>50350</v>
      </c>
      <c r="I18" s="112">
        <v>6650</v>
      </c>
      <c r="J18" s="170">
        <v>0.15</v>
      </c>
      <c r="K18" s="164">
        <v>2343650</v>
      </c>
      <c r="L18" s="112">
        <v>-233700</v>
      </c>
      <c r="M18" s="127">
        <v>-0.09</v>
      </c>
      <c r="N18" s="283">
        <v>2317050</v>
      </c>
      <c r="O18" s="173">
        <f t="shared" si="0"/>
        <v>0.9886501824077827</v>
      </c>
      <c r="P18" s="108">
        <f>Volume!K18</f>
        <v>204.3</v>
      </c>
      <c r="Q18" s="69">
        <f>Volume!J18</f>
        <v>207.45</v>
      </c>
      <c r="R18" s="237">
        <f t="shared" si="1"/>
        <v>48.61901925</v>
      </c>
      <c r="S18" s="103">
        <f t="shared" si="2"/>
        <v>48.06720225</v>
      </c>
      <c r="T18" s="109">
        <f t="shared" si="3"/>
        <v>2577350</v>
      </c>
      <c r="U18" s="103">
        <f t="shared" si="4"/>
        <v>-9.067453004054553</v>
      </c>
      <c r="V18" s="103">
        <f t="shared" si="5"/>
        <v>42.2928315</v>
      </c>
      <c r="W18" s="103">
        <f t="shared" si="6"/>
        <v>5.281677</v>
      </c>
      <c r="X18" s="103">
        <f t="shared" si="7"/>
        <v>1.04451075</v>
      </c>
      <c r="Y18" s="103">
        <f t="shared" si="8"/>
        <v>52.6552605</v>
      </c>
      <c r="Z18" s="237">
        <f t="shared" si="9"/>
        <v>-4.036241249999996</v>
      </c>
      <c r="AA18" s="78"/>
      <c r="AB18" s="77"/>
    </row>
    <row r="19" spans="1:28" s="8" customFormat="1" ht="15.75" thickBot="1">
      <c r="A19" s="193" t="s">
        <v>282</v>
      </c>
      <c r="B19" s="164">
        <v>7024800</v>
      </c>
      <c r="C19" s="162">
        <v>475200</v>
      </c>
      <c r="D19" s="170">
        <v>0.07</v>
      </c>
      <c r="E19" s="164">
        <v>1012800</v>
      </c>
      <c r="F19" s="112">
        <v>31200</v>
      </c>
      <c r="G19" s="170">
        <v>0.03</v>
      </c>
      <c r="H19" s="164">
        <v>276000</v>
      </c>
      <c r="I19" s="112">
        <v>57600</v>
      </c>
      <c r="J19" s="170">
        <v>0.26</v>
      </c>
      <c r="K19" s="164">
        <v>8313600</v>
      </c>
      <c r="L19" s="112">
        <v>564000</v>
      </c>
      <c r="M19" s="127">
        <v>0.07</v>
      </c>
      <c r="N19" s="283">
        <v>7934400</v>
      </c>
      <c r="O19" s="173">
        <f t="shared" si="0"/>
        <v>0.9543879907621247</v>
      </c>
      <c r="P19" s="108">
        <f>Volume!K19</f>
        <v>73.7</v>
      </c>
      <c r="Q19" s="69">
        <f>Volume!J19</f>
        <v>74.75</v>
      </c>
      <c r="R19" s="237">
        <f t="shared" si="1"/>
        <v>62.14416</v>
      </c>
      <c r="S19" s="103">
        <f t="shared" si="2"/>
        <v>59.30964</v>
      </c>
      <c r="T19" s="109">
        <f t="shared" si="3"/>
        <v>7749600</v>
      </c>
      <c r="U19" s="103">
        <f t="shared" si="4"/>
        <v>7.277794982966864</v>
      </c>
      <c r="V19" s="103">
        <f t="shared" si="5"/>
        <v>52.51038</v>
      </c>
      <c r="W19" s="103">
        <f t="shared" si="6"/>
        <v>7.57068</v>
      </c>
      <c r="X19" s="103">
        <f t="shared" si="7"/>
        <v>2.0631</v>
      </c>
      <c r="Y19" s="103">
        <f t="shared" si="8"/>
        <v>57.114552</v>
      </c>
      <c r="Z19" s="237">
        <f t="shared" si="9"/>
        <v>5.029607999999996</v>
      </c>
      <c r="AB19" s="77"/>
    </row>
    <row r="20" spans="1:28" s="8" customFormat="1" ht="15.75" thickBot="1">
      <c r="A20" s="193" t="s">
        <v>76</v>
      </c>
      <c r="B20" s="164">
        <v>6371400</v>
      </c>
      <c r="C20" s="162">
        <v>-109200</v>
      </c>
      <c r="D20" s="170">
        <v>-0.02</v>
      </c>
      <c r="E20" s="164">
        <v>28000</v>
      </c>
      <c r="F20" s="112">
        <v>8400</v>
      </c>
      <c r="G20" s="170">
        <v>0.43</v>
      </c>
      <c r="H20" s="164">
        <v>5600</v>
      </c>
      <c r="I20" s="112">
        <v>2800</v>
      </c>
      <c r="J20" s="170">
        <v>1</v>
      </c>
      <c r="K20" s="164">
        <v>6405000</v>
      </c>
      <c r="L20" s="112">
        <v>-98000</v>
      </c>
      <c r="M20" s="127">
        <v>-0.02</v>
      </c>
      <c r="N20" s="283">
        <v>6398000</v>
      </c>
      <c r="O20" s="173">
        <f t="shared" si="0"/>
        <v>0.9989071038251366</v>
      </c>
      <c r="P20" s="108">
        <f>Volume!K20</f>
        <v>213.8</v>
      </c>
      <c r="Q20" s="69">
        <f>Volume!J20</f>
        <v>225.25</v>
      </c>
      <c r="R20" s="237">
        <f t="shared" si="1"/>
        <v>144.272625</v>
      </c>
      <c r="S20" s="103">
        <f t="shared" si="2"/>
        <v>144.11495</v>
      </c>
      <c r="T20" s="109">
        <f t="shared" si="3"/>
        <v>6503000</v>
      </c>
      <c r="U20" s="103">
        <f t="shared" si="4"/>
        <v>-1.5069967707212055</v>
      </c>
      <c r="V20" s="103">
        <f t="shared" si="5"/>
        <v>143.515785</v>
      </c>
      <c r="W20" s="103">
        <f t="shared" si="6"/>
        <v>0.6307</v>
      </c>
      <c r="X20" s="103">
        <f t="shared" si="7"/>
        <v>0.12614</v>
      </c>
      <c r="Y20" s="103">
        <f t="shared" si="8"/>
        <v>139.03414</v>
      </c>
      <c r="Z20" s="237">
        <f t="shared" si="9"/>
        <v>5.238484999999997</v>
      </c>
      <c r="AB20" s="77"/>
    </row>
    <row r="21" spans="1:28" s="58" customFormat="1" ht="15.75" thickBot="1">
      <c r="A21" s="193" t="s">
        <v>77</v>
      </c>
      <c r="B21" s="164">
        <v>4919100</v>
      </c>
      <c r="C21" s="162">
        <v>490200</v>
      </c>
      <c r="D21" s="170">
        <v>0.11</v>
      </c>
      <c r="E21" s="164">
        <v>216600</v>
      </c>
      <c r="F21" s="112">
        <v>20900</v>
      </c>
      <c r="G21" s="170">
        <v>0.11</v>
      </c>
      <c r="H21" s="164">
        <v>32300</v>
      </c>
      <c r="I21" s="112">
        <v>5700</v>
      </c>
      <c r="J21" s="170">
        <v>0.21</v>
      </c>
      <c r="K21" s="164">
        <v>5168000</v>
      </c>
      <c r="L21" s="112">
        <v>516800</v>
      </c>
      <c r="M21" s="127">
        <v>0.11</v>
      </c>
      <c r="N21" s="283">
        <v>5150900</v>
      </c>
      <c r="O21" s="173">
        <f t="shared" si="0"/>
        <v>0.9966911764705882</v>
      </c>
      <c r="P21" s="108">
        <f>Volume!K21</f>
        <v>161.7</v>
      </c>
      <c r="Q21" s="69">
        <f>Volume!J21</f>
        <v>164.95</v>
      </c>
      <c r="R21" s="237">
        <f t="shared" si="1"/>
        <v>85.24616</v>
      </c>
      <c r="S21" s="103">
        <f t="shared" si="2"/>
        <v>84.9640955</v>
      </c>
      <c r="T21" s="109">
        <f t="shared" si="3"/>
        <v>4651200</v>
      </c>
      <c r="U21" s="103">
        <f t="shared" si="4"/>
        <v>11.11111111111111</v>
      </c>
      <c r="V21" s="103">
        <f t="shared" si="5"/>
        <v>81.1405545</v>
      </c>
      <c r="W21" s="103">
        <f t="shared" si="6"/>
        <v>3.572817</v>
      </c>
      <c r="X21" s="103">
        <f t="shared" si="7"/>
        <v>0.5327885</v>
      </c>
      <c r="Y21" s="103">
        <f t="shared" si="8"/>
        <v>75.209904</v>
      </c>
      <c r="Z21" s="237">
        <f t="shared" si="9"/>
        <v>10.036256000000009</v>
      </c>
      <c r="AA21" s="78"/>
      <c r="AB21" s="77"/>
    </row>
    <row r="22" spans="1:28" s="7" customFormat="1" ht="15.75" thickBot="1">
      <c r="A22" s="193" t="s">
        <v>283</v>
      </c>
      <c r="B22" s="284">
        <v>1252650</v>
      </c>
      <c r="C22" s="163">
        <v>85050</v>
      </c>
      <c r="D22" s="171">
        <v>0.07</v>
      </c>
      <c r="E22" s="172">
        <v>2100</v>
      </c>
      <c r="F22" s="167">
        <v>2100</v>
      </c>
      <c r="G22" s="171">
        <v>0</v>
      </c>
      <c r="H22" s="165">
        <v>0</v>
      </c>
      <c r="I22" s="168">
        <v>0</v>
      </c>
      <c r="J22" s="171">
        <v>0</v>
      </c>
      <c r="K22" s="164">
        <v>1254750</v>
      </c>
      <c r="L22" s="112">
        <v>87150</v>
      </c>
      <c r="M22" s="354">
        <v>0.07</v>
      </c>
      <c r="N22" s="283">
        <v>1251600</v>
      </c>
      <c r="O22" s="173">
        <f t="shared" si="0"/>
        <v>0.9974895397489539</v>
      </c>
      <c r="P22" s="108">
        <f>Volume!K22</f>
        <v>137.15</v>
      </c>
      <c r="Q22" s="69">
        <f>Volume!J22</f>
        <v>143</v>
      </c>
      <c r="R22" s="237">
        <f t="shared" si="1"/>
        <v>17.942925</v>
      </c>
      <c r="S22" s="103">
        <f t="shared" si="2"/>
        <v>17.89788</v>
      </c>
      <c r="T22" s="109">
        <f t="shared" si="3"/>
        <v>1167600</v>
      </c>
      <c r="U22" s="103">
        <f t="shared" si="4"/>
        <v>7.464028776978417</v>
      </c>
      <c r="V22" s="103">
        <f t="shared" si="5"/>
        <v>17.912895</v>
      </c>
      <c r="W22" s="103">
        <f t="shared" si="6"/>
        <v>0.03003</v>
      </c>
      <c r="X22" s="103">
        <f t="shared" si="7"/>
        <v>0</v>
      </c>
      <c r="Y22" s="103">
        <f t="shared" si="8"/>
        <v>16.013634</v>
      </c>
      <c r="Z22" s="237">
        <f t="shared" si="9"/>
        <v>1.9292909999999992</v>
      </c>
      <c r="AB22" s="77"/>
    </row>
    <row r="23" spans="1:28" s="7" customFormat="1" ht="15.75" thickBot="1">
      <c r="A23" s="193" t="s">
        <v>34</v>
      </c>
      <c r="B23" s="284">
        <v>348700</v>
      </c>
      <c r="C23" s="163">
        <v>-7425</v>
      </c>
      <c r="D23" s="171">
        <v>-0.02</v>
      </c>
      <c r="E23" s="172">
        <v>825</v>
      </c>
      <c r="F23" s="167">
        <v>0</v>
      </c>
      <c r="G23" s="171">
        <v>0</v>
      </c>
      <c r="H23" s="165">
        <v>0</v>
      </c>
      <c r="I23" s="168">
        <v>0</v>
      </c>
      <c r="J23" s="171">
        <v>0</v>
      </c>
      <c r="K23" s="164">
        <v>349525</v>
      </c>
      <c r="L23" s="112">
        <v>-7425</v>
      </c>
      <c r="M23" s="354">
        <v>-0.02</v>
      </c>
      <c r="N23" s="283">
        <v>348975</v>
      </c>
      <c r="O23" s="173">
        <f t="shared" si="0"/>
        <v>0.998426435877262</v>
      </c>
      <c r="P23" s="108">
        <f>Volume!K23</f>
        <v>1653.15</v>
      </c>
      <c r="Q23" s="69">
        <f>Volume!J23</f>
        <v>1719.1</v>
      </c>
      <c r="R23" s="237">
        <f t="shared" si="1"/>
        <v>60.08684275</v>
      </c>
      <c r="S23" s="103">
        <f t="shared" si="2"/>
        <v>59.99229225</v>
      </c>
      <c r="T23" s="109">
        <f t="shared" si="3"/>
        <v>356950</v>
      </c>
      <c r="U23" s="103">
        <f t="shared" si="4"/>
        <v>-2.0801232665639446</v>
      </c>
      <c r="V23" s="103">
        <f t="shared" si="5"/>
        <v>59.945017</v>
      </c>
      <c r="W23" s="103">
        <f t="shared" si="6"/>
        <v>0.14182575</v>
      </c>
      <c r="X23" s="103">
        <f t="shared" si="7"/>
        <v>0</v>
      </c>
      <c r="Y23" s="103">
        <f t="shared" si="8"/>
        <v>59.00918925</v>
      </c>
      <c r="Z23" s="237">
        <f t="shared" si="9"/>
        <v>1.0776535000000038</v>
      </c>
      <c r="AB23" s="77"/>
    </row>
    <row r="24" spans="1:28" s="58" customFormat="1" ht="15.75" thickBot="1">
      <c r="A24" s="193" t="s">
        <v>284</v>
      </c>
      <c r="B24" s="164">
        <v>255500</v>
      </c>
      <c r="C24" s="162">
        <v>63000</v>
      </c>
      <c r="D24" s="170">
        <v>0.33</v>
      </c>
      <c r="E24" s="164">
        <v>750</v>
      </c>
      <c r="F24" s="112">
        <v>250</v>
      </c>
      <c r="G24" s="170">
        <v>0.5</v>
      </c>
      <c r="H24" s="164">
        <v>0</v>
      </c>
      <c r="I24" s="112">
        <v>0</v>
      </c>
      <c r="J24" s="170">
        <v>0</v>
      </c>
      <c r="K24" s="164">
        <v>256250</v>
      </c>
      <c r="L24" s="112">
        <v>63250</v>
      </c>
      <c r="M24" s="127">
        <v>0.33</v>
      </c>
      <c r="N24" s="283">
        <v>254250</v>
      </c>
      <c r="O24" s="173">
        <f t="shared" si="0"/>
        <v>0.9921951219512195</v>
      </c>
      <c r="P24" s="108">
        <f>Volume!K24</f>
        <v>1003.6</v>
      </c>
      <c r="Q24" s="69">
        <f>Volume!J24</f>
        <v>1008.05</v>
      </c>
      <c r="R24" s="237">
        <f t="shared" si="1"/>
        <v>25.83128125</v>
      </c>
      <c r="S24" s="103">
        <f t="shared" si="2"/>
        <v>25.62967125</v>
      </c>
      <c r="T24" s="109">
        <f t="shared" si="3"/>
        <v>193000</v>
      </c>
      <c r="U24" s="103">
        <f t="shared" si="4"/>
        <v>32.7720207253886</v>
      </c>
      <c r="V24" s="103">
        <f t="shared" si="5"/>
        <v>25.7556775</v>
      </c>
      <c r="W24" s="103">
        <f t="shared" si="6"/>
        <v>0.07560375</v>
      </c>
      <c r="X24" s="103">
        <f t="shared" si="7"/>
        <v>0</v>
      </c>
      <c r="Y24" s="103">
        <f t="shared" si="8"/>
        <v>19.36948</v>
      </c>
      <c r="Z24" s="237">
        <f t="shared" si="9"/>
        <v>6.461801250000001</v>
      </c>
      <c r="AA24" s="78"/>
      <c r="AB24" s="77"/>
    </row>
    <row r="25" spans="1:28" s="58" customFormat="1" ht="15.75" thickBot="1">
      <c r="A25" s="193" t="s">
        <v>137</v>
      </c>
      <c r="B25" s="164">
        <v>3072000</v>
      </c>
      <c r="C25" s="162">
        <v>98000</v>
      </c>
      <c r="D25" s="170">
        <v>0.03</v>
      </c>
      <c r="E25" s="164">
        <v>6000</v>
      </c>
      <c r="F25" s="112">
        <v>0</v>
      </c>
      <c r="G25" s="170">
        <v>0</v>
      </c>
      <c r="H25" s="164">
        <v>3000</v>
      </c>
      <c r="I25" s="112">
        <v>1000</v>
      </c>
      <c r="J25" s="170">
        <v>0.5</v>
      </c>
      <c r="K25" s="164">
        <v>3081000</v>
      </c>
      <c r="L25" s="112">
        <v>99000</v>
      </c>
      <c r="M25" s="127">
        <v>0.03</v>
      </c>
      <c r="N25" s="283">
        <v>3080000</v>
      </c>
      <c r="O25" s="173">
        <f t="shared" si="0"/>
        <v>0.9996754300551769</v>
      </c>
      <c r="P25" s="108">
        <f>Volume!K25</f>
        <v>305.6</v>
      </c>
      <c r="Q25" s="69">
        <f>Volume!J25</f>
        <v>308.65</v>
      </c>
      <c r="R25" s="237">
        <f t="shared" si="1"/>
        <v>95.09506499999999</v>
      </c>
      <c r="S25" s="103">
        <f t="shared" si="2"/>
        <v>95.06419999999999</v>
      </c>
      <c r="T25" s="109">
        <f t="shared" si="3"/>
        <v>2982000</v>
      </c>
      <c r="U25" s="103">
        <f t="shared" si="4"/>
        <v>3.319919517102616</v>
      </c>
      <c r="V25" s="103">
        <f t="shared" si="5"/>
        <v>94.81727999999998</v>
      </c>
      <c r="W25" s="103">
        <f t="shared" si="6"/>
        <v>0.18518999999999997</v>
      </c>
      <c r="X25" s="103">
        <f t="shared" si="7"/>
        <v>0.09259499999999998</v>
      </c>
      <c r="Y25" s="103">
        <f t="shared" si="8"/>
        <v>91.12992000000001</v>
      </c>
      <c r="Z25" s="237">
        <f t="shared" si="9"/>
        <v>3.9651449999999784</v>
      </c>
      <c r="AA25" s="78"/>
      <c r="AB25" s="77"/>
    </row>
    <row r="26" spans="1:28" s="7" customFormat="1" ht="15.75" thickBot="1">
      <c r="A26" s="193" t="s">
        <v>232</v>
      </c>
      <c r="B26" s="164">
        <v>9270500</v>
      </c>
      <c r="C26" s="162">
        <v>-21000</v>
      </c>
      <c r="D26" s="170">
        <v>0</v>
      </c>
      <c r="E26" s="164">
        <v>130000</v>
      </c>
      <c r="F26" s="112">
        <v>0</v>
      </c>
      <c r="G26" s="170">
        <v>0</v>
      </c>
      <c r="H26" s="164">
        <v>17000</v>
      </c>
      <c r="I26" s="112">
        <v>-500</v>
      </c>
      <c r="J26" s="170">
        <v>-0.03</v>
      </c>
      <c r="K26" s="164">
        <v>9417500</v>
      </c>
      <c r="L26" s="112">
        <v>-21500</v>
      </c>
      <c r="M26" s="127">
        <v>0</v>
      </c>
      <c r="N26" s="283">
        <v>9350500</v>
      </c>
      <c r="O26" s="173">
        <f t="shared" si="0"/>
        <v>0.9928855853464296</v>
      </c>
      <c r="P26" s="108">
        <f>Volume!K26</f>
        <v>746.05</v>
      </c>
      <c r="Q26" s="69">
        <f>Volume!J26</f>
        <v>761.05</v>
      </c>
      <c r="R26" s="237">
        <f t="shared" si="1"/>
        <v>716.7188375</v>
      </c>
      <c r="S26" s="103">
        <f t="shared" si="2"/>
        <v>711.6198025</v>
      </c>
      <c r="T26" s="109">
        <f t="shared" si="3"/>
        <v>9439000</v>
      </c>
      <c r="U26" s="103">
        <f t="shared" si="4"/>
        <v>-0.22777836635236784</v>
      </c>
      <c r="V26" s="103">
        <f t="shared" si="5"/>
        <v>705.5314025</v>
      </c>
      <c r="W26" s="103">
        <f t="shared" si="6"/>
        <v>9.89365</v>
      </c>
      <c r="X26" s="103">
        <f t="shared" si="7"/>
        <v>1.293785</v>
      </c>
      <c r="Y26" s="103">
        <f t="shared" si="8"/>
        <v>704.196595</v>
      </c>
      <c r="Z26" s="237">
        <f t="shared" si="9"/>
        <v>12.522242499999948</v>
      </c>
      <c r="AB26" s="77"/>
    </row>
    <row r="27" spans="1:28" s="7" customFormat="1" ht="15.75" thickBot="1">
      <c r="A27" s="193" t="s">
        <v>1</v>
      </c>
      <c r="B27" s="284">
        <v>1289700</v>
      </c>
      <c r="C27" s="163">
        <v>43800</v>
      </c>
      <c r="D27" s="171">
        <v>0.04</v>
      </c>
      <c r="E27" s="172">
        <v>13200</v>
      </c>
      <c r="F27" s="167">
        <v>300</v>
      </c>
      <c r="G27" s="171">
        <v>0.02</v>
      </c>
      <c r="H27" s="165">
        <v>2550</v>
      </c>
      <c r="I27" s="168">
        <v>300</v>
      </c>
      <c r="J27" s="171">
        <v>0.13</v>
      </c>
      <c r="K27" s="164">
        <v>1305450</v>
      </c>
      <c r="L27" s="112">
        <v>44400</v>
      </c>
      <c r="M27" s="354">
        <v>0.04</v>
      </c>
      <c r="N27" s="283">
        <v>1266750</v>
      </c>
      <c r="O27" s="173">
        <f t="shared" si="0"/>
        <v>0.9703550499827646</v>
      </c>
      <c r="P27" s="108">
        <f>Volume!K27</f>
        <v>2361.45</v>
      </c>
      <c r="Q27" s="69">
        <f>Volume!J27</f>
        <v>2424.65</v>
      </c>
      <c r="R27" s="237">
        <f t="shared" si="1"/>
        <v>316.52593425</v>
      </c>
      <c r="S27" s="103">
        <f t="shared" si="2"/>
        <v>307.14253875</v>
      </c>
      <c r="T27" s="109">
        <f t="shared" si="3"/>
        <v>1261050</v>
      </c>
      <c r="U27" s="103">
        <f t="shared" si="4"/>
        <v>3.520875460925419</v>
      </c>
      <c r="V27" s="103">
        <f t="shared" si="5"/>
        <v>312.7071105</v>
      </c>
      <c r="W27" s="103">
        <f t="shared" si="6"/>
        <v>3.200538</v>
      </c>
      <c r="X27" s="103">
        <f t="shared" si="7"/>
        <v>0.61828575</v>
      </c>
      <c r="Y27" s="103">
        <f t="shared" si="8"/>
        <v>297.79065225</v>
      </c>
      <c r="Z27" s="237">
        <f t="shared" si="9"/>
        <v>18.735281999999984</v>
      </c>
      <c r="AB27" s="77"/>
    </row>
    <row r="28" spans="1:28" s="7" customFormat="1" ht="15.75" thickBot="1">
      <c r="A28" s="193" t="s">
        <v>158</v>
      </c>
      <c r="B28" s="284">
        <v>1991200</v>
      </c>
      <c r="C28" s="163">
        <v>319200</v>
      </c>
      <c r="D28" s="171">
        <v>0.19</v>
      </c>
      <c r="E28" s="172">
        <v>51300</v>
      </c>
      <c r="F28" s="167">
        <v>19000</v>
      </c>
      <c r="G28" s="171">
        <v>0.59</v>
      </c>
      <c r="H28" s="165">
        <v>0</v>
      </c>
      <c r="I28" s="168">
        <v>0</v>
      </c>
      <c r="J28" s="171">
        <v>0</v>
      </c>
      <c r="K28" s="164">
        <v>2042500</v>
      </c>
      <c r="L28" s="112">
        <v>338200</v>
      </c>
      <c r="M28" s="354">
        <v>0.2</v>
      </c>
      <c r="N28" s="283">
        <v>2042500</v>
      </c>
      <c r="O28" s="173">
        <f t="shared" si="0"/>
        <v>1</v>
      </c>
      <c r="P28" s="108">
        <f>Volume!K28</f>
        <v>107.1</v>
      </c>
      <c r="Q28" s="69">
        <f>Volume!J28</f>
        <v>108.05</v>
      </c>
      <c r="R28" s="237">
        <f t="shared" si="1"/>
        <v>22.0692125</v>
      </c>
      <c r="S28" s="103">
        <f t="shared" si="2"/>
        <v>22.0692125</v>
      </c>
      <c r="T28" s="109">
        <f t="shared" si="3"/>
        <v>1704300</v>
      </c>
      <c r="U28" s="103">
        <f t="shared" si="4"/>
        <v>19.84392419175028</v>
      </c>
      <c r="V28" s="103">
        <f t="shared" si="5"/>
        <v>21.514916</v>
      </c>
      <c r="W28" s="103">
        <f t="shared" si="6"/>
        <v>0.5542965</v>
      </c>
      <c r="X28" s="103">
        <f t="shared" si="7"/>
        <v>0</v>
      </c>
      <c r="Y28" s="103">
        <f t="shared" si="8"/>
        <v>18.253053</v>
      </c>
      <c r="Z28" s="237">
        <f t="shared" si="9"/>
        <v>3.8161594999999977</v>
      </c>
      <c r="AB28" s="77"/>
    </row>
    <row r="29" spans="1:28" s="58" customFormat="1" ht="15.75" thickBot="1">
      <c r="A29" s="193" t="s">
        <v>285</v>
      </c>
      <c r="B29" s="164">
        <v>442500</v>
      </c>
      <c r="C29" s="162">
        <v>58500</v>
      </c>
      <c r="D29" s="170">
        <v>0.15</v>
      </c>
      <c r="E29" s="164">
        <v>600</v>
      </c>
      <c r="F29" s="112">
        <v>0</v>
      </c>
      <c r="G29" s="170">
        <v>0</v>
      </c>
      <c r="H29" s="164">
        <v>0</v>
      </c>
      <c r="I29" s="112">
        <v>0</v>
      </c>
      <c r="J29" s="170">
        <v>0</v>
      </c>
      <c r="K29" s="164">
        <v>443100</v>
      </c>
      <c r="L29" s="112">
        <v>58500</v>
      </c>
      <c r="M29" s="127">
        <v>0.15</v>
      </c>
      <c r="N29" s="283">
        <v>441300</v>
      </c>
      <c r="O29" s="173">
        <f t="shared" si="0"/>
        <v>0.995937711577522</v>
      </c>
      <c r="P29" s="108">
        <f>Volume!K29</f>
        <v>500.8</v>
      </c>
      <c r="Q29" s="69">
        <f>Volume!J29</f>
        <v>520.7</v>
      </c>
      <c r="R29" s="237">
        <f t="shared" si="1"/>
        <v>23.072217000000002</v>
      </c>
      <c r="S29" s="103">
        <f t="shared" si="2"/>
        <v>22.978491</v>
      </c>
      <c r="T29" s="109">
        <f t="shared" si="3"/>
        <v>384600</v>
      </c>
      <c r="U29" s="103">
        <f t="shared" si="4"/>
        <v>15.210608424336975</v>
      </c>
      <c r="V29" s="103">
        <f t="shared" si="5"/>
        <v>23.040975000000003</v>
      </c>
      <c r="W29" s="103">
        <f t="shared" si="6"/>
        <v>0.031242</v>
      </c>
      <c r="X29" s="103">
        <f t="shared" si="7"/>
        <v>0</v>
      </c>
      <c r="Y29" s="103">
        <f t="shared" si="8"/>
        <v>19.260768</v>
      </c>
      <c r="Z29" s="237">
        <f t="shared" si="9"/>
        <v>3.811449000000003</v>
      </c>
      <c r="AA29" s="78"/>
      <c r="AB29" s="77"/>
    </row>
    <row r="30" spans="1:28" s="7" customFormat="1" ht="15.75" thickBot="1">
      <c r="A30" s="193" t="s">
        <v>159</v>
      </c>
      <c r="B30" s="164">
        <v>2047500</v>
      </c>
      <c r="C30" s="162">
        <v>49500</v>
      </c>
      <c r="D30" s="170">
        <v>0.02</v>
      </c>
      <c r="E30" s="164">
        <v>36000</v>
      </c>
      <c r="F30" s="112">
        <v>4500</v>
      </c>
      <c r="G30" s="170">
        <v>0.14</v>
      </c>
      <c r="H30" s="164">
        <v>13500</v>
      </c>
      <c r="I30" s="112">
        <v>0</v>
      </c>
      <c r="J30" s="170">
        <v>0</v>
      </c>
      <c r="K30" s="164">
        <v>2097000</v>
      </c>
      <c r="L30" s="112">
        <v>54000</v>
      </c>
      <c r="M30" s="127">
        <v>0.03</v>
      </c>
      <c r="N30" s="283">
        <v>2052000</v>
      </c>
      <c r="O30" s="173">
        <f t="shared" si="0"/>
        <v>0.9785407725321889</v>
      </c>
      <c r="P30" s="108">
        <f>Volume!K30</f>
        <v>40.5</v>
      </c>
      <c r="Q30" s="69">
        <f>Volume!J30</f>
        <v>40.9</v>
      </c>
      <c r="R30" s="237">
        <f t="shared" si="1"/>
        <v>8.57673</v>
      </c>
      <c r="S30" s="103">
        <f t="shared" si="2"/>
        <v>8.39268</v>
      </c>
      <c r="T30" s="109">
        <f t="shared" si="3"/>
        <v>2043000</v>
      </c>
      <c r="U30" s="103">
        <f t="shared" si="4"/>
        <v>2.643171806167401</v>
      </c>
      <c r="V30" s="103">
        <f t="shared" si="5"/>
        <v>8.374275</v>
      </c>
      <c r="W30" s="103">
        <f t="shared" si="6"/>
        <v>0.14724</v>
      </c>
      <c r="X30" s="103">
        <f t="shared" si="7"/>
        <v>0.055215</v>
      </c>
      <c r="Y30" s="103">
        <f t="shared" si="8"/>
        <v>8.27415</v>
      </c>
      <c r="Z30" s="237">
        <f t="shared" si="9"/>
        <v>0.30257999999999896</v>
      </c>
      <c r="AB30" s="77"/>
    </row>
    <row r="31" spans="1:28" s="7" customFormat="1" ht="15.75" thickBot="1">
      <c r="A31" s="193" t="s">
        <v>2</v>
      </c>
      <c r="B31" s="284">
        <v>1775400</v>
      </c>
      <c r="C31" s="163">
        <v>-22000</v>
      </c>
      <c r="D31" s="171">
        <v>-0.01</v>
      </c>
      <c r="E31" s="172">
        <v>11000</v>
      </c>
      <c r="F31" s="167">
        <v>1100</v>
      </c>
      <c r="G31" s="171">
        <v>0.11</v>
      </c>
      <c r="H31" s="165">
        <v>0</v>
      </c>
      <c r="I31" s="168">
        <v>0</v>
      </c>
      <c r="J31" s="171">
        <v>0</v>
      </c>
      <c r="K31" s="164">
        <v>1786400</v>
      </c>
      <c r="L31" s="112">
        <v>-20900</v>
      </c>
      <c r="M31" s="354">
        <v>-0.01</v>
      </c>
      <c r="N31" s="283">
        <v>1777600</v>
      </c>
      <c r="O31" s="173">
        <f t="shared" si="0"/>
        <v>0.9950738916256158</v>
      </c>
      <c r="P31" s="108">
        <f>Volume!K31</f>
        <v>303.3</v>
      </c>
      <c r="Q31" s="69">
        <f>Volume!J31</f>
        <v>312.55</v>
      </c>
      <c r="R31" s="237">
        <f t="shared" si="1"/>
        <v>55.833932</v>
      </c>
      <c r="S31" s="103">
        <f t="shared" si="2"/>
        <v>55.558888</v>
      </c>
      <c r="T31" s="109">
        <f t="shared" si="3"/>
        <v>1807300</v>
      </c>
      <c r="U31" s="103">
        <f t="shared" si="4"/>
        <v>-1.1564211807668898</v>
      </c>
      <c r="V31" s="103">
        <f t="shared" si="5"/>
        <v>55.490127</v>
      </c>
      <c r="W31" s="103">
        <f t="shared" si="6"/>
        <v>0.343805</v>
      </c>
      <c r="X31" s="103">
        <f t="shared" si="7"/>
        <v>0</v>
      </c>
      <c r="Y31" s="103">
        <f t="shared" si="8"/>
        <v>54.815409</v>
      </c>
      <c r="Z31" s="237">
        <f t="shared" si="9"/>
        <v>1.0185229999999947</v>
      </c>
      <c r="AB31" s="77"/>
    </row>
    <row r="32" spans="1:28" s="7" customFormat="1" ht="15.75" thickBot="1">
      <c r="A32" s="193" t="s">
        <v>391</v>
      </c>
      <c r="B32" s="284">
        <v>2833750</v>
      </c>
      <c r="C32" s="163">
        <v>-7500</v>
      </c>
      <c r="D32" s="171">
        <v>0</v>
      </c>
      <c r="E32" s="172">
        <v>108750</v>
      </c>
      <c r="F32" s="167">
        <v>10000</v>
      </c>
      <c r="G32" s="171">
        <v>0.1</v>
      </c>
      <c r="H32" s="165">
        <v>10000</v>
      </c>
      <c r="I32" s="168">
        <v>0</v>
      </c>
      <c r="J32" s="171">
        <v>0</v>
      </c>
      <c r="K32" s="164">
        <v>2952500</v>
      </c>
      <c r="L32" s="112">
        <v>2500</v>
      </c>
      <c r="M32" s="354">
        <v>0</v>
      </c>
      <c r="N32" s="283">
        <v>2951250</v>
      </c>
      <c r="O32" s="173">
        <f t="shared" si="0"/>
        <v>0.9995766299745978</v>
      </c>
      <c r="P32" s="108">
        <f>Volume!K32</f>
        <v>126.75</v>
      </c>
      <c r="Q32" s="69">
        <f>Volume!J32</f>
        <v>128</v>
      </c>
      <c r="R32" s="237">
        <f t="shared" si="1"/>
        <v>37.792</v>
      </c>
      <c r="S32" s="103">
        <f t="shared" si="2"/>
        <v>37.776</v>
      </c>
      <c r="T32" s="109">
        <f t="shared" si="3"/>
        <v>2950000</v>
      </c>
      <c r="U32" s="103">
        <f t="shared" si="4"/>
        <v>0.0847457627118644</v>
      </c>
      <c r="V32" s="103">
        <f t="shared" si="5"/>
        <v>36.272</v>
      </c>
      <c r="W32" s="103">
        <f t="shared" si="6"/>
        <v>1.392</v>
      </c>
      <c r="X32" s="103">
        <f t="shared" si="7"/>
        <v>0.128</v>
      </c>
      <c r="Y32" s="103">
        <f t="shared" si="8"/>
        <v>37.39125</v>
      </c>
      <c r="Z32" s="237">
        <f t="shared" si="9"/>
        <v>0.40075000000000216</v>
      </c>
      <c r="AB32" s="77"/>
    </row>
    <row r="33" spans="1:28" s="7" customFormat="1" ht="15.75" thickBot="1">
      <c r="A33" s="193" t="s">
        <v>78</v>
      </c>
      <c r="B33" s="164">
        <v>2755200</v>
      </c>
      <c r="C33" s="162">
        <v>84800</v>
      </c>
      <c r="D33" s="170">
        <v>0.03</v>
      </c>
      <c r="E33" s="164">
        <v>28800</v>
      </c>
      <c r="F33" s="112">
        <v>3200</v>
      </c>
      <c r="G33" s="170">
        <v>0.13</v>
      </c>
      <c r="H33" s="164">
        <v>3200</v>
      </c>
      <c r="I33" s="112">
        <v>1600</v>
      </c>
      <c r="J33" s="170">
        <v>1</v>
      </c>
      <c r="K33" s="164">
        <v>2787200</v>
      </c>
      <c r="L33" s="112">
        <v>89600</v>
      </c>
      <c r="M33" s="127">
        <v>0.03</v>
      </c>
      <c r="N33" s="283">
        <v>2779200</v>
      </c>
      <c r="O33" s="173">
        <f t="shared" si="0"/>
        <v>0.9971297359357061</v>
      </c>
      <c r="P33" s="108">
        <f>Volume!K33</f>
        <v>187.5</v>
      </c>
      <c r="Q33" s="69">
        <f>Volume!J33</f>
        <v>193.55</v>
      </c>
      <c r="R33" s="237">
        <f t="shared" si="1"/>
        <v>53.946256</v>
      </c>
      <c r="S33" s="103">
        <f t="shared" si="2"/>
        <v>53.791416</v>
      </c>
      <c r="T33" s="109">
        <f t="shared" si="3"/>
        <v>2697600</v>
      </c>
      <c r="U33" s="103">
        <f t="shared" si="4"/>
        <v>3.3214709371292996</v>
      </c>
      <c r="V33" s="103">
        <f t="shared" si="5"/>
        <v>53.326896000000005</v>
      </c>
      <c r="W33" s="103">
        <f t="shared" si="6"/>
        <v>0.557424</v>
      </c>
      <c r="X33" s="103">
        <f t="shared" si="7"/>
        <v>0.061936</v>
      </c>
      <c r="Y33" s="103">
        <f t="shared" si="8"/>
        <v>50.58</v>
      </c>
      <c r="Z33" s="237">
        <f t="shared" si="9"/>
        <v>3.366256</v>
      </c>
      <c r="AB33" s="77"/>
    </row>
    <row r="34" spans="1:28" s="7" customFormat="1" ht="15.75" thickBot="1">
      <c r="A34" s="193" t="s">
        <v>138</v>
      </c>
      <c r="B34" s="164">
        <v>5346500</v>
      </c>
      <c r="C34" s="162">
        <v>116025</v>
      </c>
      <c r="D34" s="170">
        <v>0.02</v>
      </c>
      <c r="E34" s="164">
        <v>53550</v>
      </c>
      <c r="F34" s="112">
        <v>425</v>
      </c>
      <c r="G34" s="170">
        <v>0.01</v>
      </c>
      <c r="H34" s="164">
        <v>10200</v>
      </c>
      <c r="I34" s="112">
        <v>425</v>
      </c>
      <c r="J34" s="170">
        <v>0.04</v>
      </c>
      <c r="K34" s="164">
        <v>5410250</v>
      </c>
      <c r="L34" s="112">
        <v>116875</v>
      </c>
      <c r="M34" s="127">
        <v>0.02</v>
      </c>
      <c r="N34" s="283">
        <v>5385600</v>
      </c>
      <c r="O34" s="173">
        <f t="shared" si="0"/>
        <v>0.9954438334642577</v>
      </c>
      <c r="P34" s="108">
        <f>Volume!K34</f>
        <v>510.8</v>
      </c>
      <c r="Q34" s="69">
        <f>Volume!J34</f>
        <v>528.1</v>
      </c>
      <c r="R34" s="237">
        <f t="shared" si="1"/>
        <v>285.7153025</v>
      </c>
      <c r="S34" s="103">
        <f t="shared" si="2"/>
        <v>284.413536</v>
      </c>
      <c r="T34" s="109">
        <f t="shared" si="3"/>
        <v>5293375</v>
      </c>
      <c r="U34" s="103">
        <f t="shared" si="4"/>
        <v>2.207948615014051</v>
      </c>
      <c r="V34" s="103">
        <f t="shared" si="5"/>
        <v>282.348665</v>
      </c>
      <c r="W34" s="103">
        <f t="shared" si="6"/>
        <v>2.8279755</v>
      </c>
      <c r="X34" s="103">
        <f t="shared" si="7"/>
        <v>0.538662</v>
      </c>
      <c r="Y34" s="103">
        <f t="shared" si="8"/>
        <v>270.385595</v>
      </c>
      <c r="Z34" s="237">
        <f t="shared" si="9"/>
        <v>15.329707499999984</v>
      </c>
      <c r="AB34" s="77"/>
    </row>
    <row r="35" spans="1:28" s="7" customFormat="1" ht="15.75" thickBot="1">
      <c r="A35" s="193" t="s">
        <v>160</v>
      </c>
      <c r="B35" s="284">
        <v>2903450</v>
      </c>
      <c r="C35" s="163">
        <v>380050</v>
      </c>
      <c r="D35" s="171">
        <v>0.15</v>
      </c>
      <c r="E35" s="172">
        <v>39600</v>
      </c>
      <c r="F35" s="167">
        <v>14850</v>
      </c>
      <c r="G35" s="171">
        <v>0.6</v>
      </c>
      <c r="H35" s="165">
        <v>0</v>
      </c>
      <c r="I35" s="168">
        <v>0</v>
      </c>
      <c r="J35" s="171">
        <v>0</v>
      </c>
      <c r="K35" s="164">
        <v>2943050</v>
      </c>
      <c r="L35" s="112">
        <v>394900</v>
      </c>
      <c r="M35" s="354">
        <v>0.15</v>
      </c>
      <c r="N35" s="283">
        <v>2939200</v>
      </c>
      <c r="O35" s="173">
        <f t="shared" si="0"/>
        <v>0.9986918333021865</v>
      </c>
      <c r="P35" s="108">
        <f>Volume!K35</f>
        <v>375.85</v>
      </c>
      <c r="Q35" s="69">
        <f>Volume!J35</f>
        <v>395</v>
      </c>
      <c r="R35" s="237">
        <f t="shared" si="1"/>
        <v>116.250475</v>
      </c>
      <c r="S35" s="103">
        <f t="shared" si="2"/>
        <v>116.0984</v>
      </c>
      <c r="T35" s="109">
        <f t="shared" si="3"/>
        <v>2548150</v>
      </c>
      <c r="U35" s="103">
        <f t="shared" si="4"/>
        <v>15.497517807036477</v>
      </c>
      <c r="V35" s="103">
        <f t="shared" si="5"/>
        <v>114.686275</v>
      </c>
      <c r="W35" s="103">
        <f t="shared" si="6"/>
        <v>1.5642</v>
      </c>
      <c r="X35" s="103">
        <f t="shared" si="7"/>
        <v>0</v>
      </c>
      <c r="Y35" s="103">
        <f t="shared" si="8"/>
        <v>95.77221775</v>
      </c>
      <c r="Z35" s="237">
        <f t="shared" si="9"/>
        <v>20.47825725</v>
      </c>
      <c r="AB35" s="77"/>
    </row>
    <row r="36" spans="1:28" s="58" customFormat="1" ht="15.75" thickBot="1">
      <c r="A36" s="193" t="s">
        <v>161</v>
      </c>
      <c r="B36" s="164">
        <v>3484500</v>
      </c>
      <c r="C36" s="162">
        <v>20700</v>
      </c>
      <c r="D36" s="170">
        <v>0.01</v>
      </c>
      <c r="E36" s="164">
        <v>20700</v>
      </c>
      <c r="F36" s="112">
        <v>6900</v>
      </c>
      <c r="G36" s="170">
        <v>0.5</v>
      </c>
      <c r="H36" s="164">
        <v>0</v>
      </c>
      <c r="I36" s="112">
        <v>0</v>
      </c>
      <c r="J36" s="170">
        <v>0</v>
      </c>
      <c r="K36" s="164">
        <v>3505200</v>
      </c>
      <c r="L36" s="112">
        <v>27600</v>
      </c>
      <c r="M36" s="127">
        <v>0.01</v>
      </c>
      <c r="N36" s="283">
        <v>3498300</v>
      </c>
      <c r="O36" s="173">
        <f t="shared" si="0"/>
        <v>0.9980314960629921</v>
      </c>
      <c r="P36" s="108">
        <f>Volume!K36</f>
        <v>31.5</v>
      </c>
      <c r="Q36" s="69">
        <f>Volume!J36</f>
        <v>31.9</v>
      </c>
      <c r="R36" s="237">
        <f t="shared" si="1"/>
        <v>11.181588</v>
      </c>
      <c r="S36" s="103">
        <f t="shared" si="2"/>
        <v>11.159577</v>
      </c>
      <c r="T36" s="109">
        <f t="shared" si="3"/>
        <v>3477600</v>
      </c>
      <c r="U36" s="103">
        <f t="shared" si="4"/>
        <v>0.7936507936507936</v>
      </c>
      <c r="V36" s="103">
        <f t="shared" si="5"/>
        <v>11.115555</v>
      </c>
      <c r="W36" s="103">
        <f t="shared" si="6"/>
        <v>0.066033</v>
      </c>
      <c r="X36" s="103">
        <f t="shared" si="7"/>
        <v>0</v>
      </c>
      <c r="Y36" s="103">
        <f t="shared" si="8"/>
        <v>10.95444</v>
      </c>
      <c r="Z36" s="237">
        <f t="shared" si="9"/>
        <v>0.22714799999999968</v>
      </c>
      <c r="AA36" s="78"/>
      <c r="AB36" s="77"/>
    </row>
    <row r="37" spans="1:28" s="58" customFormat="1" ht="15.75" thickBot="1">
      <c r="A37" s="193" t="s">
        <v>393</v>
      </c>
      <c r="B37" s="164">
        <v>27000</v>
      </c>
      <c r="C37" s="162">
        <v>5400</v>
      </c>
      <c r="D37" s="170">
        <v>0.25</v>
      </c>
      <c r="E37" s="164">
        <v>0</v>
      </c>
      <c r="F37" s="112">
        <v>0</v>
      </c>
      <c r="G37" s="170">
        <v>0</v>
      </c>
      <c r="H37" s="164">
        <v>0</v>
      </c>
      <c r="I37" s="112">
        <v>0</v>
      </c>
      <c r="J37" s="170">
        <v>0</v>
      </c>
      <c r="K37" s="164">
        <v>27000</v>
      </c>
      <c r="L37" s="112">
        <v>5400</v>
      </c>
      <c r="M37" s="127">
        <v>0.25</v>
      </c>
      <c r="N37" s="283">
        <v>25200</v>
      </c>
      <c r="O37" s="173">
        <f t="shared" si="0"/>
        <v>0.9333333333333333</v>
      </c>
      <c r="P37" s="108">
        <f>Volume!K37</f>
        <v>186.55</v>
      </c>
      <c r="Q37" s="69">
        <f>Volume!J37</f>
        <v>189.6</v>
      </c>
      <c r="R37" s="237">
        <f t="shared" si="1"/>
        <v>0.51192</v>
      </c>
      <c r="S37" s="103">
        <f t="shared" si="2"/>
        <v>0.477792</v>
      </c>
      <c r="T37" s="109">
        <f t="shared" si="3"/>
        <v>21600</v>
      </c>
      <c r="U37" s="103">
        <f t="shared" si="4"/>
        <v>25</v>
      </c>
      <c r="V37" s="103">
        <f t="shared" si="5"/>
        <v>0.51192</v>
      </c>
      <c r="W37" s="103">
        <f t="shared" si="6"/>
        <v>0</v>
      </c>
      <c r="X37" s="103">
        <f t="shared" si="7"/>
        <v>0</v>
      </c>
      <c r="Y37" s="103">
        <f t="shared" si="8"/>
        <v>0.40294800000000003</v>
      </c>
      <c r="Z37" s="237">
        <f t="shared" si="9"/>
        <v>0.10897200000000001</v>
      </c>
      <c r="AA37" s="78"/>
      <c r="AB37" s="77"/>
    </row>
    <row r="38" spans="1:28" s="7" customFormat="1" ht="15.75" thickBot="1">
      <c r="A38" s="193" t="s">
        <v>3</v>
      </c>
      <c r="B38" s="284">
        <v>2957500</v>
      </c>
      <c r="C38" s="163">
        <v>-37500</v>
      </c>
      <c r="D38" s="171">
        <v>-0.01</v>
      </c>
      <c r="E38" s="172">
        <v>17500</v>
      </c>
      <c r="F38" s="167">
        <v>5000</v>
      </c>
      <c r="G38" s="171">
        <v>0.4</v>
      </c>
      <c r="H38" s="165">
        <v>2500</v>
      </c>
      <c r="I38" s="168">
        <v>0</v>
      </c>
      <c r="J38" s="171">
        <v>0</v>
      </c>
      <c r="K38" s="164">
        <v>2977500</v>
      </c>
      <c r="L38" s="112">
        <v>-32500</v>
      </c>
      <c r="M38" s="354">
        <v>-0.01</v>
      </c>
      <c r="N38" s="283">
        <v>2965000</v>
      </c>
      <c r="O38" s="173">
        <f t="shared" si="0"/>
        <v>0.9958018471872376</v>
      </c>
      <c r="P38" s="108">
        <f>Volume!K38</f>
        <v>232.55</v>
      </c>
      <c r="Q38" s="69">
        <f>Volume!J38</f>
        <v>235.3</v>
      </c>
      <c r="R38" s="237">
        <f t="shared" si="1"/>
        <v>70.060575</v>
      </c>
      <c r="S38" s="103">
        <f t="shared" si="2"/>
        <v>69.76645</v>
      </c>
      <c r="T38" s="109">
        <f t="shared" si="3"/>
        <v>3010000</v>
      </c>
      <c r="U38" s="103">
        <f t="shared" si="4"/>
        <v>-1.0797342192691028</v>
      </c>
      <c r="V38" s="103">
        <f t="shared" si="5"/>
        <v>69.589975</v>
      </c>
      <c r="W38" s="103">
        <f t="shared" si="6"/>
        <v>0.411775</v>
      </c>
      <c r="X38" s="103">
        <f t="shared" si="7"/>
        <v>0.058825</v>
      </c>
      <c r="Y38" s="103">
        <f t="shared" si="8"/>
        <v>69.99755</v>
      </c>
      <c r="Z38" s="237">
        <f t="shared" si="9"/>
        <v>0.06302499999999611</v>
      </c>
      <c r="AB38" s="77"/>
    </row>
    <row r="39" spans="1:28" s="7" customFormat="1" ht="15.75" thickBot="1">
      <c r="A39" s="193" t="s">
        <v>218</v>
      </c>
      <c r="B39" s="284">
        <v>363300</v>
      </c>
      <c r="C39" s="163">
        <v>30450</v>
      </c>
      <c r="D39" s="171">
        <v>0.09</v>
      </c>
      <c r="E39" s="172">
        <v>3150</v>
      </c>
      <c r="F39" s="167">
        <v>0</v>
      </c>
      <c r="G39" s="171">
        <v>0</v>
      </c>
      <c r="H39" s="165">
        <v>0</v>
      </c>
      <c r="I39" s="168">
        <v>0</v>
      </c>
      <c r="J39" s="171">
        <v>0</v>
      </c>
      <c r="K39" s="164">
        <v>366450</v>
      </c>
      <c r="L39" s="112">
        <v>30450</v>
      </c>
      <c r="M39" s="354">
        <v>0.09</v>
      </c>
      <c r="N39" s="283">
        <v>364875</v>
      </c>
      <c r="O39" s="173">
        <f t="shared" si="0"/>
        <v>0.995702005730659</v>
      </c>
      <c r="P39" s="108">
        <f>Volume!K39</f>
        <v>338.85</v>
      </c>
      <c r="Q39" s="69">
        <f>Volume!J39</f>
        <v>339.75</v>
      </c>
      <c r="R39" s="237">
        <f t="shared" si="1"/>
        <v>12.45013875</v>
      </c>
      <c r="S39" s="103">
        <f t="shared" si="2"/>
        <v>12.396628125</v>
      </c>
      <c r="T39" s="109">
        <f t="shared" si="3"/>
        <v>336000</v>
      </c>
      <c r="U39" s="103">
        <f t="shared" si="4"/>
        <v>9.0625</v>
      </c>
      <c r="V39" s="103">
        <f t="shared" si="5"/>
        <v>12.3431175</v>
      </c>
      <c r="W39" s="103">
        <f t="shared" si="6"/>
        <v>0.10702125</v>
      </c>
      <c r="X39" s="103">
        <f t="shared" si="7"/>
        <v>0</v>
      </c>
      <c r="Y39" s="103">
        <f t="shared" si="8"/>
        <v>11.385360000000002</v>
      </c>
      <c r="Z39" s="237">
        <f t="shared" si="9"/>
        <v>1.0647787499999986</v>
      </c>
      <c r="AB39" s="77"/>
    </row>
    <row r="40" spans="1:28" s="7" customFormat="1" ht="15.75" thickBot="1">
      <c r="A40" s="193" t="s">
        <v>162</v>
      </c>
      <c r="B40" s="284">
        <v>453600</v>
      </c>
      <c r="C40" s="163">
        <v>-14400</v>
      </c>
      <c r="D40" s="171">
        <v>-0.03</v>
      </c>
      <c r="E40" s="172">
        <v>0</v>
      </c>
      <c r="F40" s="167">
        <v>0</v>
      </c>
      <c r="G40" s="171">
        <v>0</v>
      </c>
      <c r="H40" s="165">
        <v>0</v>
      </c>
      <c r="I40" s="168">
        <v>0</v>
      </c>
      <c r="J40" s="171">
        <v>0</v>
      </c>
      <c r="K40" s="164">
        <v>453600</v>
      </c>
      <c r="L40" s="112">
        <v>-14400</v>
      </c>
      <c r="M40" s="354">
        <v>-0.03</v>
      </c>
      <c r="N40" s="283">
        <v>447600</v>
      </c>
      <c r="O40" s="173">
        <f t="shared" si="0"/>
        <v>0.9867724867724867</v>
      </c>
      <c r="P40" s="108">
        <f>Volume!K40</f>
        <v>269.6</v>
      </c>
      <c r="Q40" s="69">
        <f>Volume!J40</f>
        <v>273.1</v>
      </c>
      <c r="R40" s="237">
        <f t="shared" si="1"/>
        <v>12.387816</v>
      </c>
      <c r="S40" s="103">
        <f t="shared" si="2"/>
        <v>12.223956000000001</v>
      </c>
      <c r="T40" s="109">
        <f t="shared" si="3"/>
        <v>468000</v>
      </c>
      <c r="U40" s="103">
        <f t="shared" si="4"/>
        <v>-3.076923076923077</v>
      </c>
      <c r="V40" s="103">
        <f t="shared" si="5"/>
        <v>12.387816</v>
      </c>
      <c r="W40" s="103">
        <f t="shared" si="6"/>
        <v>0</v>
      </c>
      <c r="X40" s="103">
        <f t="shared" si="7"/>
        <v>0</v>
      </c>
      <c r="Y40" s="103">
        <f t="shared" si="8"/>
        <v>12.617280000000001</v>
      </c>
      <c r="Z40" s="237">
        <f t="shared" si="9"/>
        <v>-0.2294640000000001</v>
      </c>
      <c r="AB40" s="77"/>
    </row>
    <row r="41" spans="1:28" s="58" customFormat="1" ht="15.75" thickBot="1">
      <c r="A41" s="193" t="s">
        <v>286</v>
      </c>
      <c r="B41" s="164">
        <v>451000</v>
      </c>
      <c r="C41" s="162">
        <v>130000</v>
      </c>
      <c r="D41" s="170">
        <v>0.4</v>
      </c>
      <c r="E41" s="164">
        <v>3000</v>
      </c>
      <c r="F41" s="112">
        <v>0</v>
      </c>
      <c r="G41" s="170">
        <v>0</v>
      </c>
      <c r="H41" s="164">
        <v>0</v>
      </c>
      <c r="I41" s="112">
        <v>0</v>
      </c>
      <c r="J41" s="170">
        <v>0</v>
      </c>
      <c r="K41" s="164">
        <v>454000</v>
      </c>
      <c r="L41" s="112">
        <v>130000</v>
      </c>
      <c r="M41" s="127">
        <v>0.4</v>
      </c>
      <c r="N41" s="283">
        <v>451000</v>
      </c>
      <c r="O41" s="173">
        <f t="shared" si="0"/>
        <v>0.9933920704845814</v>
      </c>
      <c r="P41" s="108">
        <f>Volume!K41</f>
        <v>198.1</v>
      </c>
      <c r="Q41" s="69">
        <f>Volume!J41</f>
        <v>202.45</v>
      </c>
      <c r="R41" s="237">
        <f t="shared" si="1"/>
        <v>9.19123</v>
      </c>
      <c r="S41" s="103">
        <f t="shared" si="2"/>
        <v>9.130495</v>
      </c>
      <c r="T41" s="109">
        <f t="shared" si="3"/>
        <v>324000</v>
      </c>
      <c r="U41" s="103">
        <f t="shared" si="4"/>
        <v>40.123456790123456</v>
      </c>
      <c r="V41" s="103">
        <f t="shared" si="5"/>
        <v>9.130495</v>
      </c>
      <c r="W41" s="103">
        <f t="shared" si="6"/>
        <v>0.060735</v>
      </c>
      <c r="X41" s="103">
        <f t="shared" si="7"/>
        <v>0</v>
      </c>
      <c r="Y41" s="103">
        <f t="shared" si="8"/>
        <v>6.41844</v>
      </c>
      <c r="Z41" s="237">
        <f t="shared" si="9"/>
        <v>2.7727899999999988</v>
      </c>
      <c r="AA41" s="78"/>
      <c r="AB41" s="77"/>
    </row>
    <row r="42" spans="1:28" s="58" customFormat="1" ht="15.75" thickBot="1">
      <c r="A42" s="193" t="s">
        <v>183</v>
      </c>
      <c r="B42" s="164">
        <v>865450</v>
      </c>
      <c r="C42" s="162">
        <v>80750</v>
      </c>
      <c r="D42" s="170">
        <v>0.1</v>
      </c>
      <c r="E42" s="164">
        <v>3800</v>
      </c>
      <c r="F42" s="112">
        <v>0</v>
      </c>
      <c r="G42" s="170">
        <v>0</v>
      </c>
      <c r="H42" s="164">
        <v>0</v>
      </c>
      <c r="I42" s="112">
        <v>0</v>
      </c>
      <c r="J42" s="170">
        <v>0</v>
      </c>
      <c r="K42" s="164">
        <v>869250</v>
      </c>
      <c r="L42" s="112">
        <v>80750</v>
      </c>
      <c r="M42" s="127">
        <v>0.1</v>
      </c>
      <c r="N42" s="283">
        <v>867350</v>
      </c>
      <c r="O42" s="173">
        <f t="shared" si="0"/>
        <v>0.9978142076502732</v>
      </c>
      <c r="P42" s="108">
        <f>Volume!K42</f>
        <v>271.2</v>
      </c>
      <c r="Q42" s="69">
        <f>Volume!J42</f>
        <v>273.25</v>
      </c>
      <c r="R42" s="237">
        <f t="shared" si="1"/>
        <v>23.75225625</v>
      </c>
      <c r="S42" s="103">
        <f t="shared" si="2"/>
        <v>23.70033875</v>
      </c>
      <c r="T42" s="109">
        <f t="shared" si="3"/>
        <v>788500</v>
      </c>
      <c r="U42" s="103">
        <f t="shared" si="4"/>
        <v>10.240963855421686</v>
      </c>
      <c r="V42" s="103">
        <f t="shared" si="5"/>
        <v>23.64842125</v>
      </c>
      <c r="W42" s="103">
        <f t="shared" si="6"/>
        <v>0.103835</v>
      </c>
      <c r="X42" s="103">
        <f t="shared" si="7"/>
        <v>0</v>
      </c>
      <c r="Y42" s="103">
        <f t="shared" si="8"/>
        <v>21.38412</v>
      </c>
      <c r="Z42" s="237">
        <f t="shared" si="9"/>
        <v>2.368136249999999</v>
      </c>
      <c r="AA42" s="78"/>
      <c r="AB42" s="77"/>
    </row>
    <row r="43" spans="1:28" s="7" customFormat="1" ht="15.75" thickBot="1">
      <c r="A43" s="193" t="s">
        <v>219</v>
      </c>
      <c r="B43" s="164">
        <v>6496200</v>
      </c>
      <c r="C43" s="162">
        <v>83700</v>
      </c>
      <c r="D43" s="170">
        <v>0.01</v>
      </c>
      <c r="E43" s="164">
        <v>40500</v>
      </c>
      <c r="F43" s="112">
        <v>16200</v>
      </c>
      <c r="G43" s="170">
        <v>0.67</v>
      </c>
      <c r="H43" s="164">
        <v>0</v>
      </c>
      <c r="I43" s="112">
        <v>0</v>
      </c>
      <c r="J43" s="170">
        <v>0</v>
      </c>
      <c r="K43" s="164">
        <v>6536700</v>
      </c>
      <c r="L43" s="112">
        <v>99900</v>
      </c>
      <c r="M43" s="127">
        <v>0.02</v>
      </c>
      <c r="N43" s="283">
        <v>6369300</v>
      </c>
      <c r="O43" s="173">
        <f t="shared" si="0"/>
        <v>0.9743907476249484</v>
      </c>
      <c r="P43" s="108">
        <f>Volume!K43</f>
        <v>94.1</v>
      </c>
      <c r="Q43" s="69">
        <f>Volume!J43</f>
        <v>92.5</v>
      </c>
      <c r="R43" s="237">
        <f t="shared" si="1"/>
        <v>60.464475</v>
      </c>
      <c r="S43" s="103">
        <f t="shared" si="2"/>
        <v>58.916025</v>
      </c>
      <c r="T43" s="109">
        <f t="shared" si="3"/>
        <v>6436800</v>
      </c>
      <c r="U43" s="103">
        <f t="shared" si="4"/>
        <v>1.552013422818792</v>
      </c>
      <c r="V43" s="103">
        <f t="shared" si="5"/>
        <v>60.08985</v>
      </c>
      <c r="W43" s="103">
        <f t="shared" si="6"/>
        <v>0.374625</v>
      </c>
      <c r="X43" s="103">
        <f t="shared" si="7"/>
        <v>0</v>
      </c>
      <c r="Y43" s="103">
        <f t="shared" si="8"/>
        <v>60.570288</v>
      </c>
      <c r="Z43" s="237">
        <f t="shared" si="9"/>
        <v>-0.10581299999999771</v>
      </c>
      <c r="AB43" s="77"/>
    </row>
    <row r="44" spans="1:28" s="7" customFormat="1" ht="15.75" thickBot="1">
      <c r="A44" s="193" t="s">
        <v>163</v>
      </c>
      <c r="B44" s="164">
        <v>554250</v>
      </c>
      <c r="C44" s="162">
        <v>96000</v>
      </c>
      <c r="D44" s="170">
        <v>0.21</v>
      </c>
      <c r="E44" s="164">
        <v>9250</v>
      </c>
      <c r="F44" s="112">
        <v>4500</v>
      </c>
      <c r="G44" s="170">
        <v>0.95</v>
      </c>
      <c r="H44" s="164">
        <v>1250</v>
      </c>
      <c r="I44" s="112">
        <v>250</v>
      </c>
      <c r="J44" s="170">
        <v>0.25</v>
      </c>
      <c r="K44" s="164">
        <v>564750</v>
      </c>
      <c r="L44" s="112">
        <v>100750</v>
      </c>
      <c r="M44" s="127">
        <v>0.22</v>
      </c>
      <c r="N44" s="283">
        <v>549250</v>
      </c>
      <c r="O44" s="173">
        <f t="shared" si="0"/>
        <v>0.9725542275343072</v>
      </c>
      <c r="P44" s="108">
        <f>Volume!K44</f>
        <v>3168.9</v>
      </c>
      <c r="Q44" s="69">
        <f>Volume!J44</f>
        <v>3354.2</v>
      </c>
      <c r="R44" s="237">
        <f t="shared" si="1"/>
        <v>189.428445</v>
      </c>
      <c r="S44" s="103">
        <f t="shared" si="2"/>
        <v>184.229435</v>
      </c>
      <c r="T44" s="109">
        <f t="shared" si="3"/>
        <v>464000</v>
      </c>
      <c r="U44" s="103">
        <f t="shared" si="4"/>
        <v>21.713362068965516</v>
      </c>
      <c r="V44" s="103">
        <f t="shared" si="5"/>
        <v>185.906535</v>
      </c>
      <c r="W44" s="103">
        <f t="shared" si="6"/>
        <v>3.102635</v>
      </c>
      <c r="X44" s="103">
        <f t="shared" si="7"/>
        <v>0.419275</v>
      </c>
      <c r="Y44" s="103">
        <f t="shared" si="8"/>
        <v>147.03696</v>
      </c>
      <c r="Z44" s="237">
        <f t="shared" si="9"/>
        <v>42.39148500000002</v>
      </c>
      <c r="AB44" s="77"/>
    </row>
    <row r="45" spans="1:28" s="7" customFormat="1" ht="15.75" thickBot="1">
      <c r="A45" s="193" t="s">
        <v>194</v>
      </c>
      <c r="B45" s="164">
        <v>1732400</v>
      </c>
      <c r="C45" s="162">
        <v>89200</v>
      </c>
      <c r="D45" s="170">
        <v>0.05</v>
      </c>
      <c r="E45" s="164">
        <v>31600</v>
      </c>
      <c r="F45" s="112">
        <v>1200</v>
      </c>
      <c r="G45" s="170">
        <v>0.04</v>
      </c>
      <c r="H45" s="164">
        <v>4000</v>
      </c>
      <c r="I45" s="112">
        <v>0</v>
      </c>
      <c r="J45" s="170">
        <v>0</v>
      </c>
      <c r="K45" s="164">
        <v>1768000</v>
      </c>
      <c r="L45" s="112">
        <v>90400</v>
      </c>
      <c r="M45" s="127">
        <v>0.05</v>
      </c>
      <c r="N45" s="283">
        <v>1758800</v>
      </c>
      <c r="O45" s="173">
        <f t="shared" si="0"/>
        <v>0.9947963800904978</v>
      </c>
      <c r="P45" s="108">
        <f>Volume!K45</f>
        <v>729.8</v>
      </c>
      <c r="Q45" s="69">
        <f>Volume!J45</f>
        <v>729.05</v>
      </c>
      <c r="R45" s="237">
        <f t="shared" si="1"/>
        <v>128.89604</v>
      </c>
      <c r="S45" s="103">
        <f t="shared" si="2"/>
        <v>128.225314</v>
      </c>
      <c r="T45" s="109">
        <f t="shared" si="3"/>
        <v>1677600</v>
      </c>
      <c r="U45" s="103">
        <f t="shared" si="4"/>
        <v>5.388650453028135</v>
      </c>
      <c r="V45" s="103">
        <f t="shared" si="5"/>
        <v>126.300622</v>
      </c>
      <c r="W45" s="103">
        <f t="shared" si="6"/>
        <v>2.303798</v>
      </c>
      <c r="X45" s="103">
        <f t="shared" si="7"/>
        <v>0.29162</v>
      </c>
      <c r="Y45" s="103">
        <f t="shared" si="8"/>
        <v>122.431248</v>
      </c>
      <c r="Z45" s="237">
        <f t="shared" si="9"/>
        <v>6.464792000000003</v>
      </c>
      <c r="AB45" s="77"/>
    </row>
    <row r="46" spans="1:28" s="58" customFormat="1" ht="15.75" thickBot="1">
      <c r="A46" s="193" t="s">
        <v>220</v>
      </c>
      <c r="B46" s="164">
        <v>3573600</v>
      </c>
      <c r="C46" s="162">
        <v>108000</v>
      </c>
      <c r="D46" s="170">
        <v>0.03</v>
      </c>
      <c r="E46" s="164">
        <v>136800</v>
      </c>
      <c r="F46" s="112">
        <v>0</v>
      </c>
      <c r="G46" s="170">
        <v>0</v>
      </c>
      <c r="H46" s="164">
        <v>7200</v>
      </c>
      <c r="I46" s="112">
        <v>0</v>
      </c>
      <c r="J46" s="170">
        <v>0</v>
      </c>
      <c r="K46" s="164">
        <v>3717600</v>
      </c>
      <c r="L46" s="112">
        <v>108000</v>
      </c>
      <c r="M46" s="127">
        <v>0.03</v>
      </c>
      <c r="N46" s="283">
        <v>3710400</v>
      </c>
      <c r="O46" s="173">
        <f t="shared" si="0"/>
        <v>0.9980632666236281</v>
      </c>
      <c r="P46" s="108">
        <f>Volume!K46</f>
        <v>112.55</v>
      </c>
      <c r="Q46" s="69">
        <f>Volume!J46</f>
        <v>117.1</v>
      </c>
      <c r="R46" s="237">
        <f t="shared" si="1"/>
        <v>43.533096</v>
      </c>
      <c r="S46" s="103">
        <f t="shared" si="2"/>
        <v>43.448784</v>
      </c>
      <c r="T46" s="109">
        <f t="shared" si="3"/>
        <v>3609600</v>
      </c>
      <c r="U46" s="103">
        <f t="shared" si="4"/>
        <v>2.992021276595745</v>
      </c>
      <c r="V46" s="103">
        <f t="shared" si="5"/>
        <v>41.846856</v>
      </c>
      <c r="W46" s="103">
        <f t="shared" si="6"/>
        <v>1.601928</v>
      </c>
      <c r="X46" s="103">
        <f t="shared" si="7"/>
        <v>0.084312</v>
      </c>
      <c r="Y46" s="103">
        <f t="shared" si="8"/>
        <v>40.626048</v>
      </c>
      <c r="Z46" s="237">
        <f t="shared" si="9"/>
        <v>2.907048000000003</v>
      </c>
      <c r="AA46" s="78"/>
      <c r="AB46" s="77"/>
    </row>
    <row r="47" spans="1:28" s="58" customFormat="1" ht="15.75" thickBot="1">
      <c r="A47" s="193" t="s">
        <v>164</v>
      </c>
      <c r="B47" s="164">
        <v>22424850</v>
      </c>
      <c r="C47" s="162">
        <v>288150</v>
      </c>
      <c r="D47" s="170">
        <v>0.01</v>
      </c>
      <c r="E47" s="164">
        <v>146900</v>
      </c>
      <c r="F47" s="112">
        <v>11300</v>
      </c>
      <c r="G47" s="170">
        <v>0.08</v>
      </c>
      <c r="H47" s="164">
        <v>11300</v>
      </c>
      <c r="I47" s="112">
        <v>0</v>
      </c>
      <c r="J47" s="170">
        <v>0</v>
      </c>
      <c r="K47" s="164">
        <v>22583050</v>
      </c>
      <c r="L47" s="112">
        <v>299450</v>
      </c>
      <c r="M47" s="127">
        <v>0.01</v>
      </c>
      <c r="N47" s="283">
        <v>22571750</v>
      </c>
      <c r="O47" s="173">
        <f t="shared" si="0"/>
        <v>0.9994996247185389</v>
      </c>
      <c r="P47" s="108">
        <f>Volume!K47</f>
        <v>51.65</v>
      </c>
      <c r="Q47" s="69">
        <f>Volume!J47</f>
        <v>52</v>
      </c>
      <c r="R47" s="237">
        <f t="shared" si="1"/>
        <v>117.43186</v>
      </c>
      <c r="S47" s="103">
        <f t="shared" si="2"/>
        <v>117.3731</v>
      </c>
      <c r="T47" s="109">
        <f t="shared" si="3"/>
        <v>22283600</v>
      </c>
      <c r="U47" s="103">
        <f t="shared" si="4"/>
        <v>1.343813387423935</v>
      </c>
      <c r="V47" s="103">
        <f t="shared" si="5"/>
        <v>116.60922</v>
      </c>
      <c r="W47" s="103">
        <f t="shared" si="6"/>
        <v>0.76388</v>
      </c>
      <c r="X47" s="103">
        <f t="shared" si="7"/>
        <v>0.05876</v>
      </c>
      <c r="Y47" s="103">
        <f t="shared" si="8"/>
        <v>115.094794</v>
      </c>
      <c r="Z47" s="237">
        <f t="shared" si="9"/>
        <v>2.337066000000007</v>
      </c>
      <c r="AA47" s="78"/>
      <c r="AB47" s="77"/>
    </row>
    <row r="48" spans="1:28" s="58" customFormat="1" ht="15.75" thickBot="1">
      <c r="A48" s="193" t="s">
        <v>165</v>
      </c>
      <c r="B48" s="164">
        <v>288600</v>
      </c>
      <c r="C48" s="162">
        <v>48100</v>
      </c>
      <c r="D48" s="170">
        <v>0.2</v>
      </c>
      <c r="E48" s="164">
        <v>5200</v>
      </c>
      <c r="F48" s="112">
        <v>0</v>
      </c>
      <c r="G48" s="170">
        <v>0</v>
      </c>
      <c r="H48" s="164">
        <v>0</v>
      </c>
      <c r="I48" s="112">
        <v>0</v>
      </c>
      <c r="J48" s="170">
        <v>0</v>
      </c>
      <c r="K48" s="164">
        <v>293800</v>
      </c>
      <c r="L48" s="112">
        <v>48100</v>
      </c>
      <c r="M48" s="127">
        <v>0.2</v>
      </c>
      <c r="N48" s="283">
        <v>292500</v>
      </c>
      <c r="O48" s="173">
        <f t="shared" si="0"/>
        <v>0.995575221238938</v>
      </c>
      <c r="P48" s="108">
        <f>Volume!K48</f>
        <v>217.3</v>
      </c>
      <c r="Q48" s="69">
        <f>Volume!J48</f>
        <v>224.9</v>
      </c>
      <c r="R48" s="237">
        <f t="shared" si="1"/>
        <v>6.607562</v>
      </c>
      <c r="S48" s="103">
        <f t="shared" si="2"/>
        <v>6.578325</v>
      </c>
      <c r="T48" s="109">
        <f t="shared" si="3"/>
        <v>245700</v>
      </c>
      <c r="U48" s="103">
        <f t="shared" si="4"/>
        <v>19.576719576719576</v>
      </c>
      <c r="V48" s="103">
        <f t="shared" si="5"/>
        <v>6.490614</v>
      </c>
      <c r="W48" s="103">
        <f t="shared" si="6"/>
        <v>0.116948</v>
      </c>
      <c r="X48" s="103">
        <f t="shared" si="7"/>
        <v>0</v>
      </c>
      <c r="Y48" s="103">
        <f t="shared" si="8"/>
        <v>5.339061</v>
      </c>
      <c r="Z48" s="237">
        <f t="shared" si="9"/>
        <v>1.2685009999999997</v>
      </c>
      <c r="AA48" s="78"/>
      <c r="AB48" s="77"/>
    </row>
    <row r="49" spans="1:28" s="58" customFormat="1" ht="15.75" thickBot="1">
      <c r="A49" s="193" t="s">
        <v>89</v>
      </c>
      <c r="B49" s="164">
        <v>7281000</v>
      </c>
      <c r="C49" s="162">
        <v>-40500</v>
      </c>
      <c r="D49" s="170">
        <v>-0.01</v>
      </c>
      <c r="E49" s="164">
        <v>180000</v>
      </c>
      <c r="F49" s="112">
        <v>-4500</v>
      </c>
      <c r="G49" s="170">
        <v>-0.02</v>
      </c>
      <c r="H49" s="164">
        <v>21000</v>
      </c>
      <c r="I49" s="112">
        <v>0</v>
      </c>
      <c r="J49" s="170">
        <v>0</v>
      </c>
      <c r="K49" s="164">
        <v>7482000</v>
      </c>
      <c r="L49" s="112">
        <v>-45000</v>
      </c>
      <c r="M49" s="127">
        <v>-0.01</v>
      </c>
      <c r="N49" s="283">
        <v>7414500</v>
      </c>
      <c r="O49" s="173">
        <f t="shared" si="0"/>
        <v>0.9909783480352847</v>
      </c>
      <c r="P49" s="108">
        <f>Volume!K49</f>
        <v>292.25</v>
      </c>
      <c r="Q49" s="69">
        <f>Volume!J49</f>
        <v>291.75</v>
      </c>
      <c r="R49" s="237">
        <f t="shared" si="1"/>
        <v>218.28735</v>
      </c>
      <c r="S49" s="103">
        <f t="shared" si="2"/>
        <v>216.3180375</v>
      </c>
      <c r="T49" s="109">
        <f t="shared" si="3"/>
        <v>7527000</v>
      </c>
      <c r="U49" s="103">
        <f t="shared" si="4"/>
        <v>-0.5978477481068154</v>
      </c>
      <c r="V49" s="103">
        <f t="shared" si="5"/>
        <v>212.423175</v>
      </c>
      <c r="W49" s="103">
        <f t="shared" si="6"/>
        <v>5.2515</v>
      </c>
      <c r="X49" s="103">
        <f t="shared" si="7"/>
        <v>0.612675</v>
      </c>
      <c r="Y49" s="103">
        <f t="shared" si="8"/>
        <v>219.976575</v>
      </c>
      <c r="Z49" s="237">
        <f t="shared" si="9"/>
        <v>-1.6892249999999933</v>
      </c>
      <c r="AA49" s="78"/>
      <c r="AB49" s="77"/>
    </row>
    <row r="50" spans="1:28" s="58" customFormat="1" ht="15.75" thickBot="1">
      <c r="A50" s="193" t="s">
        <v>287</v>
      </c>
      <c r="B50" s="164">
        <v>1142000</v>
      </c>
      <c r="C50" s="162">
        <v>-27000</v>
      </c>
      <c r="D50" s="170">
        <v>-0.02</v>
      </c>
      <c r="E50" s="164">
        <v>7000</v>
      </c>
      <c r="F50" s="112">
        <v>0</v>
      </c>
      <c r="G50" s="170">
        <v>0</v>
      </c>
      <c r="H50" s="164">
        <v>0</v>
      </c>
      <c r="I50" s="112">
        <v>0</v>
      </c>
      <c r="J50" s="170">
        <v>0</v>
      </c>
      <c r="K50" s="164">
        <v>1149000</v>
      </c>
      <c r="L50" s="112">
        <v>-27000</v>
      </c>
      <c r="M50" s="127">
        <v>-0.02</v>
      </c>
      <c r="N50" s="283">
        <v>1141000</v>
      </c>
      <c r="O50" s="173">
        <f t="shared" si="0"/>
        <v>0.9930374238468234</v>
      </c>
      <c r="P50" s="108">
        <f>Volume!K50</f>
        <v>159.45</v>
      </c>
      <c r="Q50" s="69">
        <f>Volume!J50</f>
        <v>163</v>
      </c>
      <c r="R50" s="237">
        <f t="shared" si="1"/>
        <v>18.7287</v>
      </c>
      <c r="S50" s="103">
        <f t="shared" si="2"/>
        <v>18.5983</v>
      </c>
      <c r="T50" s="109">
        <f t="shared" si="3"/>
        <v>1176000</v>
      </c>
      <c r="U50" s="103">
        <f t="shared" si="4"/>
        <v>-2.295918367346939</v>
      </c>
      <c r="V50" s="103">
        <f t="shared" si="5"/>
        <v>18.6146</v>
      </c>
      <c r="W50" s="103">
        <f t="shared" si="6"/>
        <v>0.1141</v>
      </c>
      <c r="X50" s="103">
        <f t="shared" si="7"/>
        <v>0</v>
      </c>
      <c r="Y50" s="103">
        <f t="shared" si="8"/>
        <v>18.75132</v>
      </c>
      <c r="Z50" s="237">
        <f t="shared" si="9"/>
        <v>-0.022619999999999862</v>
      </c>
      <c r="AA50" s="78"/>
      <c r="AB50" s="77"/>
    </row>
    <row r="51" spans="1:28" s="58" customFormat="1" ht="15.75" thickBot="1">
      <c r="A51" s="193" t="s">
        <v>271</v>
      </c>
      <c r="B51" s="164">
        <v>687000</v>
      </c>
      <c r="C51" s="162">
        <v>-14400</v>
      </c>
      <c r="D51" s="170">
        <v>-0.02</v>
      </c>
      <c r="E51" s="164">
        <v>16800</v>
      </c>
      <c r="F51" s="112">
        <v>0</v>
      </c>
      <c r="G51" s="170">
        <v>0</v>
      </c>
      <c r="H51" s="164">
        <v>0</v>
      </c>
      <c r="I51" s="112">
        <v>0</v>
      </c>
      <c r="J51" s="170">
        <v>0</v>
      </c>
      <c r="K51" s="164">
        <v>703800</v>
      </c>
      <c r="L51" s="112">
        <v>-14400</v>
      </c>
      <c r="M51" s="127">
        <v>-0.02</v>
      </c>
      <c r="N51" s="283">
        <v>700200</v>
      </c>
      <c r="O51" s="173">
        <f t="shared" si="0"/>
        <v>0.9948849104859335</v>
      </c>
      <c r="P51" s="108">
        <f>Volume!K51</f>
        <v>208.65</v>
      </c>
      <c r="Q51" s="69">
        <f>Volume!J51</f>
        <v>210.8</v>
      </c>
      <c r="R51" s="237">
        <f t="shared" si="1"/>
        <v>14.836104</v>
      </c>
      <c r="S51" s="103">
        <f t="shared" si="2"/>
        <v>14.760216</v>
      </c>
      <c r="T51" s="109">
        <f t="shared" si="3"/>
        <v>718200</v>
      </c>
      <c r="U51" s="103">
        <f t="shared" si="4"/>
        <v>-2.0050125313283207</v>
      </c>
      <c r="V51" s="103">
        <f t="shared" si="5"/>
        <v>14.48196</v>
      </c>
      <c r="W51" s="103">
        <f t="shared" si="6"/>
        <v>0.354144</v>
      </c>
      <c r="X51" s="103">
        <f t="shared" si="7"/>
        <v>0</v>
      </c>
      <c r="Y51" s="103">
        <f t="shared" si="8"/>
        <v>14.985243</v>
      </c>
      <c r="Z51" s="237">
        <f t="shared" si="9"/>
        <v>-0.1491389999999999</v>
      </c>
      <c r="AA51" s="78"/>
      <c r="AB51" s="77"/>
    </row>
    <row r="52" spans="1:28" s="58" customFormat="1" ht="15.75" thickBot="1">
      <c r="A52" s="193" t="s">
        <v>221</v>
      </c>
      <c r="B52" s="164">
        <v>442800</v>
      </c>
      <c r="C52" s="162">
        <v>-2100</v>
      </c>
      <c r="D52" s="170">
        <v>0</v>
      </c>
      <c r="E52" s="164">
        <v>2400</v>
      </c>
      <c r="F52" s="112">
        <v>0</v>
      </c>
      <c r="G52" s="170">
        <v>0</v>
      </c>
      <c r="H52" s="164">
        <v>0</v>
      </c>
      <c r="I52" s="112">
        <v>0</v>
      </c>
      <c r="J52" s="170">
        <v>0</v>
      </c>
      <c r="K52" s="164">
        <v>445200</v>
      </c>
      <c r="L52" s="112">
        <v>-2100</v>
      </c>
      <c r="M52" s="127">
        <v>0</v>
      </c>
      <c r="N52" s="283">
        <v>444300</v>
      </c>
      <c r="O52" s="173">
        <f t="shared" si="0"/>
        <v>0.9979784366576819</v>
      </c>
      <c r="P52" s="108">
        <f>Volume!K52</f>
        <v>1110.3</v>
      </c>
      <c r="Q52" s="69">
        <f>Volume!J52</f>
        <v>1111.05</v>
      </c>
      <c r="R52" s="237">
        <f t="shared" si="1"/>
        <v>49.463946</v>
      </c>
      <c r="S52" s="103">
        <f t="shared" si="2"/>
        <v>49.3639515</v>
      </c>
      <c r="T52" s="109">
        <f t="shared" si="3"/>
        <v>447300</v>
      </c>
      <c r="U52" s="103">
        <f t="shared" si="4"/>
        <v>-0.4694835680751174</v>
      </c>
      <c r="V52" s="103">
        <f t="shared" si="5"/>
        <v>49.197294</v>
      </c>
      <c r="W52" s="103">
        <f t="shared" si="6"/>
        <v>0.266652</v>
      </c>
      <c r="X52" s="103">
        <f t="shared" si="7"/>
        <v>0</v>
      </c>
      <c r="Y52" s="103">
        <f t="shared" si="8"/>
        <v>49.663719</v>
      </c>
      <c r="Z52" s="237">
        <f t="shared" si="9"/>
        <v>-0.19977300000000042</v>
      </c>
      <c r="AA52" s="78"/>
      <c r="AB52" s="77"/>
    </row>
    <row r="53" spans="1:28" s="58" customFormat="1" ht="15.75" thickBot="1">
      <c r="A53" s="193" t="s">
        <v>233</v>
      </c>
      <c r="B53" s="164">
        <v>2725000</v>
      </c>
      <c r="C53" s="162">
        <v>-137000</v>
      </c>
      <c r="D53" s="170">
        <v>-0.05</v>
      </c>
      <c r="E53" s="164">
        <v>29000</v>
      </c>
      <c r="F53" s="112">
        <v>3000</v>
      </c>
      <c r="G53" s="170">
        <v>0.12</v>
      </c>
      <c r="H53" s="164">
        <v>3000</v>
      </c>
      <c r="I53" s="112">
        <v>0</v>
      </c>
      <c r="J53" s="170">
        <v>0</v>
      </c>
      <c r="K53" s="164">
        <v>2757000</v>
      </c>
      <c r="L53" s="112">
        <v>-134000</v>
      </c>
      <c r="M53" s="127">
        <v>-0.05</v>
      </c>
      <c r="N53" s="283">
        <v>2741000</v>
      </c>
      <c r="O53" s="173">
        <f t="shared" si="0"/>
        <v>0.9941965904969169</v>
      </c>
      <c r="P53" s="108">
        <f>Volume!K53</f>
        <v>354.65</v>
      </c>
      <c r="Q53" s="69">
        <f>Volume!J53</f>
        <v>362.4</v>
      </c>
      <c r="R53" s="237">
        <f t="shared" si="1"/>
        <v>99.91367999999999</v>
      </c>
      <c r="S53" s="103">
        <f t="shared" si="2"/>
        <v>99.33384</v>
      </c>
      <c r="T53" s="109">
        <f t="shared" si="3"/>
        <v>2891000</v>
      </c>
      <c r="U53" s="103">
        <f t="shared" si="4"/>
        <v>-4.6350743687305425</v>
      </c>
      <c r="V53" s="103">
        <f t="shared" si="5"/>
        <v>98.75399999999999</v>
      </c>
      <c r="W53" s="103">
        <f t="shared" si="6"/>
        <v>1.05096</v>
      </c>
      <c r="X53" s="103">
        <f t="shared" si="7"/>
        <v>0.10872</v>
      </c>
      <c r="Y53" s="103">
        <f t="shared" si="8"/>
        <v>102.52931499999998</v>
      </c>
      <c r="Z53" s="237">
        <f t="shared" si="9"/>
        <v>-2.6156349999999975</v>
      </c>
      <c r="AA53" s="78"/>
      <c r="AB53" s="77"/>
    </row>
    <row r="54" spans="1:28" s="58" customFormat="1" ht="15.75" thickBot="1">
      <c r="A54" s="193" t="s">
        <v>166</v>
      </c>
      <c r="B54" s="164">
        <v>3840900</v>
      </c>
      <c r="C54" s="162">
        <v>318600</v>
      </c>
      <c r="D54" s="170">
        <v>0.09</v>
      </c>
      <c r="E54" s="164">
        <v>53100</v>
      </c>
      <c r="F54" s="112">
        <v>29500</v>
      </c>
      <c r="G54" s="170">
        <v>1.25</v>
      </c>
      <c r="H54" s="164">
        <v>2950</v>
      </c>
      <c r="I54" s="112">
        <v>2950</v>
      </c>
      <c r="J54" s="170">
        <v>0</v>
      </c>
      <c r="K54" s="164">
        <v>3896950</v>
      </c>
      <c r="L54" s="112">
        <v>351050</v>
      </c>
      <c r="M54" s="127">
        <v>0.1</v>
      </c>
      <c r="N54" s="283">
        <v>3879250</v>
      </c>
      <c r="O54" s="173">
        <f t="shared" si="0"/>
        <v>0.9954579863739591</v>
      </c>
      <c r="P54" s="108">
        <f>Volume!K54</f>
        <v>90.55</v>
      </c>
      <c r="Q54" s="69">
        <f>Volume!J54</f>
        <v>90.45</v>
      </c>
      <c r="R54" s="237">
        <f t="shared" si="1"/>
        <v>35.24791275</v>
      </c>
      <c r="S54" s="103">
        <f t="shared" si="2"/>
        <v>35.08781625</v>
      </c>
      <c r="T54" s="109">
        <f t="shared" si="3"/>
        <v>3545900</v>
      </c>
      <c r="U54" s="103">
        <f t="shared" si="4"/>
        <v>9.900166389351082</v>
      </c>
      <c r="V54" s="103">
        <f t="shared" si="5"/>
        <v>34.7409405</v>
      </c>
      <c r="W54" s="103">
        <f t="shared" si="6"/>
        <v>0.4802895</v>
      </c>
      <c r="X54" s="103">
        <f t="shared" si="7"/>
        <v>0.02668275</v>
      </c>
      <c r="Y54" s="103">
        <f t="shared" si="8"/>
        <v>32.1081245</v>
      </c>
      <c r="Z54" s="237">
        <f t="shared" si="9"/>
        <v>3.139788249999995</v>
      </c>
      <c r="AA54" s="78"/>
      <c r="AB54" s="77"/>
    </row>
    <row r="55" spans="1:28" s="58" customFormat="1" ht="15.75" thickBot="1">
      <c r="A55" s="193" t="s">
        <v>222</v>
      </c>
      <c r="B55" s="164">
        <v>749350</v>
      </c>
      <c r="C55" s="162">
        <v>6650</v>
      </c>
      <c r="D55" s="170">
        <v>0.01</v>
      </c>
      <c r="E55" s="164">
        <v>525</v>
      </c>
      <c r="F55" s="112">
        <v>350</v>
      </c>
      <c r="G55" s="170">
        <v>2</v>
      </c>
      <c r="H55" s="164">
        <v>175</v>
      </c>
      <c r="I55" s="112">
        <v>0</v>
      </c>
      <c r="J55" s="170">
        <v>0</v>
      </c>
      <c r="K55" s="164">
        <v>750050</v>
      </c>
      <c r="L55" s="112">
        <v>7000</v>
      </c>
      <c r="M55" s="127">
        <v>0.01</v>
      </c>
      <c r="N55" s="283">
        <v>747425</v>
      </c>
      <c r="O55" s="173">
        <f t="shared" si="0"/>
        <v>0.9965002333177788</v>
      </c>
      <c r="P55" s="108">
        <f>Volume!K55</f>
        <v>2108.75</v>
      </c>
      <c r="Q55" s="69">
        <f>Volume!J55</f>
        <v>2205.55</v>
      </c>
      <c r="R55" s="237">
        <f t="shared" si="1"/>
        <v>165.42727775000003</v>
      </c>
      <c r="S55" s="103">
        <f t="shared" si="2"/>
        <v>164.848320875</v>
      </c>
      <c r="T55" s="109">
        <f t="shared" si="3"/>
        <v>743050</v>
      </c>
      <c r="U55" s="103">
        <f t="shared" si="4"/>
        <v>0.9420631182289214</v>
      </c>
      <c r="V55" s="103">
        <f t="shared" si="5"/>
        <v>165.27288925000002</v>
      </c>
      <c r="W55" s="103">
        <f t="shared" si="6"/>
        <v>0.115791375</v>
      </c>
      <c r="X55" s="103">
        <f t="shared" si="7"/>
        <v>0.038597125</v>
      </c>
      <c r="Y55" s="103">
        <f t="shared" si="8"/>
        <v>156.69066875</v>
      </c>
      <c r="Z55" s="237">
        <f t="shared" si="9"/>
        <v>8.736609000000044</v>
      </c>
      <c r="AA55" s="78"/>
      <c r="AB55" s="77"/>
    </row>
    <row r="56" spans="1:28" s="58" customFormat="1" ht="15.75" thickBot="1">
      <c r="A56" s="193" t="s">
        <v>288</v>
      </c>
      <c r="B56" s="164">
        <v>2143500</v>
      </c>
      <c r="C56" s="162">
        <v>75750</v>
      </c>
      <c r="D56" s="170">
        <v>0.04</v>
      </c>
      <c r="E56" s="164">
        <v>75000</v>
      </c>
      <c r="F56" s="112">
        <v>0</v>
      </c>
      <c r="G56" s="170">
        <v>0</v>
      </c>
      <c r="H56" s="164">
        <v>750</v>
      </c>
      <c r="I56" s="112">
        <v>0</v>
      </c>
      <c r="J56" s="170">
        <v>0</v>
      </c>
      <c r="K56" s="164">
        <v>2219250</v>
      </c>
      <c r="L56" s="112">
        <v>75750</v>
      </c>
      <c r="M56" s="127">
        <v>0.04</v>
      </c>
      <c r="N56" s="283">
        <v>2214000</v>
      </c>
      <c r="O56" s="173">
        <f t="shared" si="0"/>
        <v>0.9976343359242987</v>
      </c>
      <c r="P56" s="108">
        <f>Volume!K56</f>
        <v>133.7</v>
      </c>
      <c r="Q56" s="69">
        <f>Volume!J56</f>
        <v>135.15</v>
      </c>
      <c r="R56" s="237">
        <f t="shared" si="1"/>
        <v>29.99316375</v>
      </c>
      <c r="S56" s="103">
        <f t="shared" si="2"/>
        <v>29.92221</v>
      </c>
      <c r="T56" s="109">
        <f t="shared" si="3"/>
        <v>2143500</v>
      </c>
      <c r="U56" s="103">
        <f t="shared" si="4"/>
        <v>3.533939818054584</v>
      </c>
      <c r="V56" s="103">
        <f t="shared" si="5"/>
        <v>28.9694025</v>
      </c>
      <c r="W56" s="103">
        <f t="shared" si="6"/>
        <v>1.013625</v>
      </c>
      <c r="X56" s="103">
        <f t="shared" si="7"/>
        <v>0.01013625</v>
      </c>
      <c r="Y56" s="103">
        <f t="shared" si="8"/>
        <v>28.658595</v>
      </c>
      <c r="Z56" s="237">
        <f t="shared" si="9"/>
        <v>1.3345687500000025</v>
      </c>
      <c r="AA56" s="78"/>
      <c r="AB56" s="77"/>
    </row>
    <row r="57" spans="1:28" s="7" customFormat="1" ht="15.75" thickBot="1">
      <c r="A57" s="193" t="s">
        <v>289</v>
      </c>
      <c r="B57" s="164">
        <v>1936200</v>
      </c>
      <c r="C57" s="162">
        <v>394800</v>
      </c>
      <c r="D57" s="170">
        <v>0.26</v>
      </c>
      <c r="E57" s="164">
        <v>2800</v>
      </c>
      <c r="F57" s="112">
        <v>2800</v>
      </c>
      <c r="G57" s="170">
        <v>0</v>
      </c>
      <c r="H57" s="164">
        <v>0</v>
      </c>
      <c r="I57" s="112">
        <v>0</v>
      </c>
      <c r="J57" s="170">
        <v>0</v>
      </c>
      <c r="K57" s="164">
        <v>1939000</v>
      </c>
      <c r="L57" s="112">
        <v>397600</v>
      </c>
      <c r="M57" s="127">
        <v>0.26</v>
      </c>
      <c r="N57" s="283">
        <v>1937600</v>
      </c>
      <c r="O57" s="173">
        <f t="shared" si="0"/>
        <v>0.9992779783393502</v>
      </c>
      <c r="P57" s="108">
        <f>Volume!K57</f>
        <v>118.9</v>
      </c>
      <c r="Q57" s="69">
        <f>Volume!J57</f>
        <v>127</v>
      </c>
      <c r="R57" s="237">
        <f t="shared" si="1"/>
        <v>24.6253</v>
      </c>
      <c r="S57" s="103">
        <f t="shared" si="2"/>
        <v>24.60752</v>
      </c>
      <c r="T57" s="109">
        <f t="shared" si="3"/>
        <v>1541400</v>
      </c>
      <c r="U57" s="103">
        <f t="shared" si="4"/>
        <v>25.794732061762033</v>
      </c>
      <c r="V57" s="103">
        <f t="shared" si="5"/>
        <v>24.58974</v>
      </c>
      <c r="W57" s="103">
        <f t="shared" si="6"/>
        <v>0.03556</v>
      </c>
      <c r="X57" s="103">
        <f t="shared" si="7"/>
        <v>0</v>
      </c>
      <c r="Y57" s="103">
        <f t="shared" si="8"/>
        <v>18.327246</v>
      </c>
      <c r="Z57" s="237">
        <f t="shared" si="9"/>
        <v>6.2980540000000005</v>
      </c>
      <c r="AB57" s="77"/>
    </row>
    <row r="58" spans="1:28" s="7" customFormat="1" ht="15.75" thickBot="1">
      <c r="A58" s="193" t="s">
        <v>195</v>
      </c>
      <c r="B58" s="164">
        <v>28333942</v>
      </c>
      <c r="C58" s="162">
        <v>356726</v>
      </c>
      <c r="D58" s="170">
        <v>0.01</v>
      </c>
      <c r="E58" s="164">
        <v>1057806</v>
      </c>
      <c r="F58" s="112">
        <v>84542</v>
      </c>
      <c r="G58" s="170">
        <v>0.09</v>
      </c>
      <c r="H58" s="164">
        <v>340230</v>
      </c>
      <c r="I58" s="112">
        <v>-16496</v>
      </c>
      <c r="J58" s="170">
        <v>-0.05</v>
      </c>
      <c r="K58" s="164">
        <v>29731978</v>
      </c>
      <c r="L58" s="112">
        <v>424772</v>
      </c>
      <c r="M58" s="127">
        <v>0.01</v>
      </c>
      <c r="N58" s="283">
        <v>29618568</v>
      </c>
      <c r="O58" s="173">
        <f t="shared" si="0"/>
        <v>0.9961855884596713</v>
      </c>
      <c r="P58" s="108">
        <f>Volume!K58</f>
        <v>105.95</v>
      </c>
      <c r="Q58" s="69">
        <f>Volume!J58</f>
        <v>108.5</v>
      </c>
      <c r="R58" s="237">
        <f t="shared" si="1"/>
        <v>322.5919613</v>
      </c>
      <c r="S58" s="103">
        <f t="shared" si="2"/>
        <v>321.3614628</v>
      </c>
      <c r="T58" s="109">
        <f t="shared" si="3"/>
        <v>29307206</v>
      </c>
      <c r="U58" s="103">
        <f t="shared" si="4"/>
        <v>1.4493773306128193</v>
      </c>
      <c r="V58" s="103">
        <f t="shared" si="5"/>
        <v>307.4232707</v>
      </c>
      <c r="W58" s="103">
        <f t="shared" si="6"/>
        <v>11.4771951</v>
      </c>
      <c r="X58" s="103">
        <f t="shared" si="7"/>
        <v>3.6914955</v>
      </c>
      <c r="Y58" s="103">
        <f t="shared" si="8"/>
        <v>310.50984757000003</v>
      </c>
      <c r="Z58" s="237">
        <f t="shared" si="9"/>
        <v>12.082113729999946</v>
      </c>
      <c r="AB58" s="77"/>
    </row>
    <row r="59" spans="1:28" s="7" customFormat="1" ht="15.75" thickBot="1">
      <c r="A59" s="193" t="s">
        <v>290</v>
      </c>
      <c r="B59" s="164">
        <v>6470800</v>
      </c>
      <c r="C59" s="162">
        <v>-65800</v>
      </c>
      <c r="D59" s="170">
        <v>-0.01</v>
      </c>
      <c r="E59" s="164">
        <v>208600</v>
      </c>
      <c r="F59" s="112">
        <v>4200</v>
      </c>
      <c r="G59" s="170">
        <v>0.02</v>
      </c>
      <c r="H59" s="164">
        <v>36400</v>
      </c>
      <c r="I59" s="112">
        <v>0</v>
      </c>
      <c r="J59" s="170">
        <v>0</v>
      </c>
      <c r="K59" s="164">
        <v>6715800</v>
      </c>
      <c r="L59" s="112">
        <v>-61600</v>
      </c>
      <c r="M59" s="127">
        <v>-0.01</v>
      </c>
      <c r="N59" s="283">
        <v>6662600</v>
      </c>
      <c r="O59" s="173">
        <f t="shared" si="0"/>
        <v>0.9920783823222847</v>
      </c>
      <c r="P59" s="108">
        <f>Volume!K59</f>
        <v>90.2</v>
      </c>
      <c r="Q59" s="69">
        <f>Volume!J59</f>
        <v>93.4</v>
      </c>
      <c r="R59" s="237">
        <f t="shared" si="1"/>
        <v>62.725572</v>
      </c>
      <c r="S59" s="103">
        <f t="shared" si="2"/>
        <v>62.228684</v>
      </c>
      <c r="T59" s="109">
        <f t="shared" si="3"/>
        <v>6777400</v>
      </c>
      <c r="U59" s="103">
        <f t="shared" si="4"/>
        <v>-0.90890311919025</v>
      </c>
      <c r="V59" s="103">
        <f t="shared" si="5"/>
        <v>60.437272</v>
      </c>
      <c r="W59" s="103">
        <f t="shared" si="6"/>
        <v>1.948324</v>
      </c>
      <c r="X59" s="103">
        <f t="shared" si="7"/>
        <v>0.339976</v>
      </c>
      <c r="Y59" s="103">
        <f t="shared" si="8"/>
        <v>61.132148</v>
      </c>
      <c r="Z59" s="237">
        <f t="shared" si="9"/>
        <v>1.5934239999999988</v>
      </c>
      <c r="AB59" s="77"/>
    </row>
    <row r="60" spans="1:28" s="7" customFormat="1" ht="15.75" thickBot="1">
      <c r="A60" s="193" t="s">
        <v>197</v>
      </c>
      <c r="B60" s="164">
        <v>4601350</v>
      </c>
      <c r="C60" s="162">
        <v>-90350</v>
      </c>
      <c r="D60" s="170">
        <v>-0.02</v>
      </c>
      <c r="E60" s="164">
        <v>12350</v>
      </c>
      <c r="F60" s="112">
        <v>0</v>
      </c>
      <c r="G60" s="170">
        <v>0</v>
      </c>
      <c r="H60" s="164">
        <v>0</v>
      </c>
      <c r="I60" s="112">
        <v>0</v>
      </c>
      <c r="J60" s="170">
        <v>0</v>
      </c>
      <c r="K60" s="164">
        <v>4613700</v>
      </c>
      <c r="L60" s="112">
        <v>-90350</v>
      </c>
      <c r="M60" s="127">
        <v>-0.02</v>
      </c>
      <c r="N60" s="283">
        <v>4583800</v>
      </c>
      <c r="O60" s="173">
        <f t="shared" si="0"/>
        <v>0.9935193012116089</v>
      </c>
      <c r="P60" s="108">
        <f>Volume!K60</f>
        <v>288.8</v>
      </c>
      <c r="Q60" s="69">
        <f>Volume!J60</f>
        <v>293.85</v>
      </c>
      <c r="R60" s="237">
        <f t="shared" si="1"/>
        <v>135.5735745</v>
      </c>
      <c r="S60" s="103">
        <f t="shared" si="2"/>
        <v>134.694963</v>
      </c>
      <c r="T60" s="109">
        <f t="shared" si="3"/>
        <v>4704050</v>
      </c>
      <c r="U60" s="103">
        <f t="shared" si="4"/>
        <v>-1.920685366864723</v>
      </c>
      <c r="V60" s="103">
        <f t="shared" si="5"/>
        <v>135.21066975</v>
      </c>
      <c r="W60" s="103">
        <f t="shared" si="6"/>
        <v>0.36290475000000005</v>
      </c>
      <c r="X60" s="103">
        <f t="shared" si="7"/>
        <v>0</v>
      </c>
      <c r="Y60" s="103">
        <f t="shared" si="8"/>
        <v>135.852964</v>
      </c>
      <c r="Z60" s="237">
        <f t="shared" si="9"/>
        <v>-0.2793894999999793</v>
      </c>
      <c r="AB60" s="77"/>
    </row>
    <row r="61" spans="1:28" s="7" customFormat="1" ht="15.75" thickBot="1">
      <c r="A61" s="193" t="s">
        <v>4</v>
      </c>
      <c r="B61" s="164">
        <v>1159650</v>
      </c>
      <c r="C61" s="162">
        <v>10650</v>
      </c>
      <c r="D61" s="170">
        <v>0.01</v>
      </c>
      <c r="E61" s="164">
        <v>750</v>
      </c>
      <c r="F61" s="112">
        <v>150</v>
      </c>
      <c r="G61" s="170">
        <v>0.25</v>
      </c>
      <c r="H61" s="164">
        <v>450</v>
      </c>
      <c r="I61" s="112">
        <v>0</v>
      </c>
      <c r="J61" s="170">
        <v>0</v>
      </c>
      <c r="K61" s="164">
        <v>1160850</v>
      </c>
      <c r="L61" s="112">
        <v>10800</v>
      </c>
      <c r="M61" s="127">
        <v>0.01</v>
      </c>
      <c r="N61" s="283">
        <v>1157700</v>
      </c>
      <c r="O61" s="173">
        <f t="shared" si="0"/>
        <v>0.9972864711202998</v>
      </c>
      <c r="P61" s="108">
        <f>Volume!K61</f>
        <v>1527.1</v>
      </c>
      <c r="Q61" s="69">
        <f>Volume!J61</f>
        <v>1557.2</v>
      </c>
      <c r="R61" s="237">
        <f t="shared" si="1"/>
        <v>180.767562</v>
      </c>
      <c r="S61" s="103">
        <f t="shared" si="2"/>
        <v>180.277044</v>
      </c>
      <c r="T61" s="109">
        <f t="shared" si="3"/>
        <v>1150050</v>
      </c>
      <c r="U61" s="103">
        <f t="shared" si="4"/>
        <v>0.9390896047997914</v>
      </c>
      <c r="V61" s="103">
        <f t="shared" si="5"/>
        <v>180.580698</v>
      </c>
      <c r="W61" s="103">
        <f t="shared" si="6"/>
        <v>0.11679</v>
      </c>
      <c r="X61" s="103">
        <f t="shared" si="7"/>
        <v>0.070074</v>
      </c>
      <c r="Y61" s="103">
        <f t="shared" si="8"/>
        <v>175.6241355</v>
      </c>
      <c r="Z61" s="237">
        <f t="shared" si="9"/>
        <v>5.143426500000004</v>
      </c>
      <c r="AB61" s="77"/>
    </row>
    <row r="62" spans="1:28" s="7" customFormat="1" ht="15.75" thickBot="1">
      <c r="A62" s="193" t="s">
        <v>79</v>
      </c>
      <c r="B62" s="164">
        <v>1543200</v>
      </c>
      <c r="C62" s="162">
        <v>32200</v>
      </c>
      <c r="D62" s="170">
        <v>0.02</v>
      </c>
      <c r="E62" s="164">
        <v>400</v>
      </c>
      <c r="F62" s="112">
        <v>400</v>
      </c>
      <c r="G62" s="170">
        <v>0</v>
      </c>
      <c r="H62" s="164">
        <v>0</v>
      </c>
      <c r="I62" s="112">
        <v>0</v>
      </c>
      <c r="J62" s="170">
        <v>0</v>
      </c>
      <c r="K62" s="164">
        <v>1543600</v>
      </c>
      <c r="L62" s="112">
        <v>32600</v>
      </c>
      <c r="M62" s="127">
        <v>0.02</v>
      </c>
      <c r="N62" s="283">
        <v>1536600</v>
      </c>
      <c r="O62" s="173">
        <f t="shared" si="0"/>
        <v>0.9954651464109873</v>
      </c>
      <c r="P62" s="108">
        <f>Volume!K62</f>
        <v>942.6</v>
      </c>
      <c r="Q62" s="69">
        <f>Volume!J62</f>
        <v>971.15</v>
      </c>
      <c r="R62" s="237">
        <f t="shared" si="1"/>
        <v>149.906714</v>
      </c>
      <c r="S62" s="103">
        <f t="shared" si="2"/>
        <v>149.226909</v>
      </c>
      <c r="T62" s="109">
        <f t="shared" si="3"/>
        <v>1511000</v>
      </c>
      <c r="U62" s="103">
        <f t="shared" si="4"/>
        <v>2.157511581733951</v>
      </c>
      <c r="V62" s="103">
        <f t="shared" si="5"/>
        <v>149.867868</v>
      </c>
      <c r="W62" s="103">
        <f t="shared" si="6"/>
        <v>0.038846</v>
      </c>
      <c r="X62" s="103">
        <f t="shared" si="7"/>
        <v>0</v>
      </c>
      <c r="Y62" s="103">
        <f t="shared" si="8"/>
        <v>142.42686</v>
      </c>
      <c r="Z62" s="237">
        <f t="shared" si="9"/>
        <v>7.479853999999989</v>
      </c>
      <c r="AB62" s="77"/>
    </row>
    <row r="63" spans="1:28" s="58" customFormat="1" ht="15.75" thickBot="1">
      <c r="A63" s="193" t="s">
        <v>196</v>
      </c>
      <c r="B63" s="164">
        <v>2317600</v>
      </c>
      <c r="C63" s="162">
        <v>10000</v>
      </c>
      <c r="D63" s="170">
        <v>0</v>
      </c>
      <c r="E63" s="164">
        <v>0</v>
      </c>
      <c r="F63" s="112">
        <v>0</v>
      </c>
      <c r="G63" s="170">
        <v>0</v>
      </c>
      <c r="H63" s="164">
        <v>400</v>
      </c>
      <c r="I63" s="112">
        <v>0</v>
      </c>
      <c r="J63" s="170">
        <v>0</v>
      </c>
      <c r="K63" s="164">
        <v>2318000</v>
      </c>
      <c r="L63" s="112">
        <v>10000</v>
      </c>
      <c r="M63" s="127">
        <v>0</v>
      </c>
      <c r="N63" s="283">
        <v>2298800</v>
      </c>
      <c r="O63" s="173">
        <f t="shared" si="0"/>
        <v>0.9917169974115617</v>
      </c>
      <c r="P63" s="108">
        <f>Volume!K63</f>
        <v>632.6</v>
      </c>
      <c r="Q63" s="69">
        <f>Volume!J63</f>
        <v>638.9</v>
      </c>
      <c r="R63" s="237">
        <f t="shared" si="1"/>
        <v>148.09702</v>
      </c>
      <c r="S63" s="103">
        <f t="shared" si="2"/>
        <v>146.870332</v>
      </c>
      <c r="T63" s="109">
        <f t="shared" si="3"/>
        <v>2308000</v>
      </c>
      <c r="U63" s="103">
        <f t="shared" si="4"/>
        <v>0.43327556325823224</v>
      </c>
      <c r="V63" s="103">
        <f t="shared" si="5"/>
        <v>148.071464</v>
      </c>
      <c r="W63" s="103">
        <f t="shared" si="6"/>
        <v>0</v>
      </c>
      <c r="X63" s="103">
        <f t="shared" si="7"/>
        <v>0.025556</v>
      </c>
      <c r="Y63" s="103">
        <f t="shared" si="8"/>
        <v>146.00408</v>
      </c>
      <c r="Z63" s="237">
        <f t="shared" si="9"/>
        <v>2.0929399999999987</v>
      </c>
      <c r="AA63" s="78"/>
      <c r="AB63" s="77"/>
    </row>
    <row r="64" spans="1:28" s="7" customFormat="1" ht="15.75" thickBot="1">
      <c r="A64" s="193" t="s">
        <v>5</v>
      </c>
      <c r="B64" s="164">
        <v>28847170</v>
      </c>
      <c r="C64" s="162">
        <v>-765600</v>
      </c>
      <c r="D64" s="170">
        <v>-0.03</v>
      </c>
      <c r="E64" s="164">
        <v>1599785</v>
      </c>
      <c r="F64" s="112">
        <v>87725</v>
      </c>
      <c r="G64" s="170">
        <v>0.06</v>
      </c>
      <c r="H64" s="164">
        <v>204160</v>
      </c>
      <c r="I64" s="112">
        <v>25520</v>
      </c>
      <c r="J64" s="170">
        <v>0.14</v>
      </c>
      <c r="K64" s="164">
        <v>30651115</v>
      </c>
      <c r="L64" s="112">
        <v>-652355</v>
      </c>
      <c r="M64" s="127">
        <v>-0.02</v>
      </c>
      <c r="N64" s="283">
        <v>30531490</v>
      </c>
      <c r="O64" s="173">
        <f t="shared" si="0"/>
        <v>0.996097205599209</v>
      </c>
      <c r="P64" s="108">
        <f>Volume!K64</f>
        <v>132.35</v>
      </c>
      <c r="Q64" s="69">
        <f>Volume!J64</f>
        <v>135.95</v>
      </c>
      <c r="R64" s="237">
        <f t="shared" si="1"/>
        <v>416.70190842499994</v>
      </c>
      <c r="S64" s="103">
        <f t="shared" si="2"/>
        <v>415.07560655</v>
      </c>
      <c r="T64" s="109">
        <f t="shared" si="3"/>
        <v>31303470</v>
      </c>
      <c r="U64" s="103">
        <f t="shared" si="4"/>
        <v>-2.0839702435544685</v>
      </c>
      <c r="V64" s="103">
        <f t="shared" si="5"/>
        <v>392.17727614999995</v>
      </c>
      <c r="W64" s="103">
        <f t="shared" si="6"/>
        <v>21.749077074999995</v>
      </c>
      <c r="X64" s="103">
        <f t="shared" si="7"/>
        <v>2.7755551999999994</v>
      </c>
      <c r="Y64" s="103">
        <f t="shared" si="8"/>
        <v>414.30142545</v>
      </c>
      <c r="Z64" s="237">
        <f t="shared" si="9"/>
        <v>2.4004829749999317</v>
      </c>
      <c r="AB64" s="77"/>
    </row>
    <row r="65" spans="1:28" s="58" customFormat="1" ht="15.75" thickBot="1">
      <c r="A65" s="193" t="s">
        <v>198</v>
      </c>
      <c r="B65" s="164">
        <v>9353000</v>
      </c>
      <c r="C65" s="162">
        <v>27000</v>
      </c>
      <c r="D65" s="170">
        <v>0</v>
      </c>
      <c r="E65" s="164">
        <v>931000</v>
      </c>
      <c r="F65" s="112">
        <v>48000</v>
      </c>
      <c r="G65" s="170">
        <v>0.05</v>
      </c>
      <c r="H65" s="164">
        <v>134000</v>
      </c>
      <c r="I65" s="112">
        <v>17000</v>
      </c>
      <c r="J65" s="170">
        <v>0.15</v>
      </c>
      <c r="K65" s="164">
        <v>10418000</v>
      </c>
      <c r="L65" s="112">
        <v>92000</v>
      </c>
      <c r="M65" s="127">
        <v>0.01</v>
      </c>
      <c r="N65" s="283">
        <v>10379000</v>
      </c>
      <c r="O65" s="173">
        <f t="shared" si="0"/>
        <v>0.9962564791706662</v>
      </c>
      <c r="P65" s="108">
        <f>Volume!K65</f>
        <v>200</v>
      </c>
      <c r="Q65" s="69">
        <f>Volume!J65</f>
        <v>204.65</v>
      </c>
      <c r="R65" s="237">
        <f t="shared" si="1"/>
        <v>213.20437</v>
      </c>
      <c r="S65" s="103">
        <f t="shared" si="2"/>
        <v>212.406235</v>
      </c>
      <c r="T65" s="109">
        <f t="shared" si="3"/>
        <v>10326000</v>
      </c>
      <c r="U65" s="103">
        <f t="shared" si="4"/>
        <v>0.8909548711989154</v>
      </c>
      <c r="V65" s="103">
        <f t="shared" si="5"/>
        <v>191.409145</v>
      </c>
      <c r="W65" s="103">
        <f t="shared" si="6"/>
        <v>19.052915</v>
      </c>
      <c r="X65" s="103">
        <f t="shared" si="7"/>
        <v>2.74231</v>
      </c>
      <c r="Y65" s="103">
        <f t="shared" si="8"/>
        <v>206.52</v>
      </c>
      <c r="Z65" s="237">
        <f t="shared" si="9"/>
        <v>6.684370000000001</v>
      </c>
      <c r="AA65" s="78"/>
      <c r="AB65" s="77"/>
    </row>
    <row r="66" spans="1:28" s="58" customFormat="1" ht="15.75" thickBot="1">
      <c r="A66" s="193" t="s">
        <v>199</v>
      </c>
      <c r="B66" s="164">
        <v>2691000</v>
      </c>
      <c r="C66" s="162">
        <v>-59800</v>
      </c>
      <c r="D66" s="170">
        <v>-0.02</v>
      </c>
      <c r="E66" s="164">
        <v>37700</v>
      </c>
      <c r="F66" s="112">
        <v>0</v>
      </c>
      <c r="G66" s="170">
        <v>0</v>
      </c>
      <c r="H66" s="164">
        <v>5200</v>
      </c>
      <c r="I66" s="112">
        <v>0</v>
      </c>
      <c r="J66" s="170">
        <v>0</v>
      </c>
      <c r="K66" s="164">
        <v>2733900</v>
      </c>
      <c r="L66" s="112">
        <v>-59800</v>
      </c>
      <c r="M66" s="127">
        <v>-0.02</v>
      </c>
      <c r="N66" s="283">
        <v>2730000</v>
      </c>
      <c r="O66" s="173">
        <f t="shared" si="0"/>
        <v>0.9985734664764622</v>
      </c>
      <c r="P66" s="108">
        <f>Volume!K66</f>
        <v>251.1</v>
      </c>
      <c r="Q66" s="69">
        <f>Volume!J66</f>
        <v>254.45</v>
      </c>
      <c r="R66" s="237">
        <f t="shared" si="1"/>
        <v>69.5640855</v>
      </c>
      <c r="S66" s="103">
        <f t="shared" si="2"/>
        <v>69.46485</v>
      </c>
      <c r="T66" s="109">
        <f t="shared" si="3"/>
        <v>2793700</v>
      </c>
      <c r="U66" s="103">
        <f t="shared" si="4"/>
        <v>-2.1405304792926945</v>
      </c>
      <c r="V66" s="103">
        <f t="shared" si="5"/>
        <v>68.472495</v>
      </c>
      <c r="W66" s="103">
        <f t="shared" si="6"/>
        <v>0.9592765</v>
      </c>
      <c r="X66" s="103">
        <f t="shared" si="7"/>
        <v>0.132314</v>
      </c>
      <c r="Y66" s="103">
        <f t="shared" si="8"/>
        <v>70.149807</v>
      </c>
      <c r="Z66" s="237">
        <f t="shared" si="9"/>
        <v>-0.5857214999999911</v>
      </c>
      <c r="AA66" s="78"/>
      <c r="AB66" s="77"/>
    </row>
    <row r="67" spans="1:28" s="7" customFormat="1" ht="15.75" thickBot="1">
      <c r="A67" s="193" t="s">
        <v>43</v>
      </c>
      <c r="B67" s="164">
        <v>319350</v>
      </c>
      <c r="C67" s="162">
        <v>10200</v>
      </c>
      <c r="D67" s="170">
        <v>0.03</v>
      </c>
      <c r="E67" s="164">
        <v>300</v>
      </c>
      <c r="F67" s="112">
        <v>150</v>
      </c>
      <c r="G67" s="170">
        <v>1</v>
      </c>
      <c r="H67" s="164">
        <v>0</v>
      </c>
      <c r="I67" s="112">
        <v>0</v>
      </c>
      <c r="J67" s="170">
        <v>0</v>
      </c>
      <c r="K67" s="164">
        <v>319650</v>
      </c>
      <c r="L67" s="112">
        <v>10350</v>
      </c>
      <c r="M67" s="127">
        <v>0.03</v>
      </c>
      <c r="N67" s="283">
        <v>314700</v>
      </c>
      <c r="O67" s="173">
        <f t="shared" si="0"/>
        <v>0.984514312529329</v>
      </c>
      <c r="P67" s="108">
        <f>Volume!K67</f>
        <v>2110.1</v>
      </c>
      <c r="Q67" s="69">
        <f>Volume!J67</f>
        <v>2129.9</v>
      </c>
      <c r="R67" s="237">
        <f t="shared" si="1"/>
        <v>68.0822535</v>
      </c>
      <c r="S67" s="103">
        <f t="shared" si="2"/>
        <v>67.027953</v>
      </c>
      <c r="T67" s="109">
        <f t="shared" si="3"/>
        <v>309300</v>
      </c>
      <c r="U67" s="103">
        <f t="shared" si="4"/>
        <v>3.3462657613967024</v>
      </c>
      <c r="V67" s="103">
        <f t="shared" si="5"/>
        <v>68.0183565</v>
      </c>
      <c r="W67" s="103">
        <f t="shared" si="6"/>
        <v>0.063897</v>
      </c>
      <c r="X67" s="103">
        <f t="shared" si="7"/>
        <v>0</v>
      </c>
      <c r="Y67" s="103">
        <f t="shared" si="8"/>
        <v>65.265393</v>
      </c>
      <c r="Z67" s="237">
        <f t="shared" si="9"/>
        <v>2.81686049999999</v>
      </c>
      <c r="AB67" s="77"/>
    </row>
    <row r="68" spans="1:28" s="7" customFormat="1" ht="15.75" thickBot="1">
      <c r="A68" s="193" t="s">
        <v>200</v>
      </c>
      <c r="B68" s="164">
        <v>7484050</v>
      </c>
      <c r="C68" s="162">
        <v>313250</v>
      </c>
      <c r="D68" s="170">
        <v>0.04</v>
      </c>
      <c r="E68" s="164">
        <v>170100</v>
      </c>
      <c r="F68" s="112">
        <v>6650</v>
      </c>
      <c r="G68" s="170">
        <v>0.04</v>
      </c>
      <c r="H68" s="164">
        <v>33950</v>
      </c>
      <c r="I68" s="112">
        <v>3150</v>
      </c>
      <c r="J68" s="170">
        <v>0.1</v>
      </c>
      <c r="K68" s="164">
        <v>7688100</v>
      </c>
      <c r="L68" s="112">
        <v>323050</v>
      </c>
      <c r="M68" s="127">
        <v>0.04</v>
      </c>
      <c r="N68" s="283">
        <v>7620200</v>
      </c>
      <c r="O68" s="173">
        <f aca="true" t="shared" si="10" ref="O68:O131">N68/K68</f>
        <v>0.9911681689884366</v>
      </c>
      <c r="P68" s="108">
        <f>Volume!K68</f>
        <v>838.65</v>
      </c>
      <c r="Q68" s="69">
        <f>Volume!J68</f>
        <v>858.25</v>
      </c>
      <c r="R68" s="237">
        <f aca="true" t="shared" si="11" ref="R68:R131">Q68*K68/10000000</f>
        <v>659.8311825</v>
      </c>
      <c r="S68" s="103">
        <f aca="true" t="shared" si="12" ref="S68:S131">Q68*N68/10000000</f>
        <v>654.003665</v>
      </c>
      <c r="T68" s="109">
        <f aca="true" t="shared" si="13" ref="T68:T131">K68-L68</f>
        <v>7365050</v>
      </c>
      <c r="U68" s="103">
        <f aca="true" t="shared" si="14" ref="U68:U131">L68/T68*100</f>
        <v>4.386256712445944</v>
      </c>
      <c r="V68" s="103">
        <f aca="true" t="shared" si="15" ref="V68:V131">Q68*B68/10000000</f>
        <v>642.31859125</v>
      </c>
      <c r="W68" s="103">
        <f aca="true" t="shared" si="16" ref="W68:W131">Q68*E68/10000000</f>
        <v>14.5988325</v>
      </c>
      <c r="X68" s="103">
        <f aca="true" t="shared" si="17" ref="X68:X131">Q68*H68/10000000</f>
        <v>2.91375875</v>
      </c>
      <c r="Y68" s="103">
        <f aca="true" t="shared" si="18" ref="Y68:Y131">(T68*P68)/10000000</f>
        <v>617.66991825</v>
      </c>
      <c r="Z68" s="237">
        <f aca="true" t="shared" si="19" ref="Z68:Z131">R68-Y68</f>
        <v>42.16126424999993</v>
      </c>
      <c r="AB68" s="77"/>
    </row>
    <row r="69" spans="1:28" s="58" customFormat="1" ht="15.75" thickBot="1">
      <c r="A69" s="193" t="s">
        <v>141</v>
      </c>
      <c r="B69" s="164">
        <v>24165600</v>
      </c>
      <c r="C69" s="162">
        <v>612000</v>
      </c>
      <c r="D69" s="170">
        <v>0.03</v>
      </c>
      <c r="E69" s="164">
        <v>2719200</v>
      </c>
      <c r="F69" s="112">
        <v>189600</v>
      </c>
      <c r="G69" s="170">
        <v>0.07</v>
      </c>
      <c r="H69" s="164">
        <v>518400</v>
      </c>
      <c r="I69" s="112">
        <v>24000</v>
      </c>
      <c r="J69" s="170">
        <v>0.05</v>
      </c>
      <c r="K69" s="164">
        <v>27403200</v>
      </c>
      <c r="L69" s="112">
        <v>825600</v>
      </c>
      <c r="M69" s="127">
        <v>0.03</v>
      </c>
      <c r="N69" s="283">
        <v>27276000</v>
      </c>
      <c r="O69" s="173">
        <f t="shared" si="10"/>
        <v>0.9953582063408652</v>
      </c>
      <c r="P69" s="108">
        <f>Volume!K69</f>
        <v>74.2</v>
      </c>
      <c r="Q69" s="69">
        <f>Volume!J69</f>
        <v>77</v>
      </c>
      <c r="R69" s="237">
        <f t="shared" si="11"/>
        <v>211.00464</v>
      </c>
      <c r="S69" s="103">
        <f t="shared" si="12"/>
        <v>210.0252</v>
      </c>
      <c r="T69" s="109">
        <f t="shared" si="13"/>
        <v>26577600</v>
      </c>
      <c r="U69" s="103">
        <f t="shared" si="14"/>
        <v>3.106375293480224</v>
      </c>
      <c r="V69" s="103">
        <f t="shared" si="15"/>
        <v>186.07512</v>
      </c>
      <c r="W69" s="103">
        <f t="shared" si="16"/>
        <v>20.93784</v>
      </c>
      <c r="X69" s="103">
        <f t="shared" si="17"/>
        <v>3.99168</v>
      </c>
      <c r="Y69" s="103">
        <f t="shared" si="18"/>
        <v>197.205792</v>
      </c>
      <c r="Z69" s="237">
        <f t="shared" si="19"/>
        <v>13.798847999999992</v>
      </c>
      <c r="AA69" s="78"/>
      <c r="AB69" s="77"/>
    </row>
    <row r="70" spans="1:28" s="58" customFormat="1" ht="15.75" thickBot="1">
      <c r="A70" s="193" t="s">
        <v>399</v>
      </c>
      <c r="B70" s="164">
        <v>12182400</v>
      </c>
      <c r="C70" s="162">
        <v>378000</v>
      </c>
      <c r="D70" s="170">
        <v>0.03</v>
      </c>
      <c r="E70" s="164">
        <v>2073600</v>
      </c>
      <c r="F70" s="112">
        <v>-29700</v>
      </c>
      <c r="G70" s="170">
        <v>-0.01</v>
      </c>
      <c r="H70" s="164">
        <v>237600</v>
      </c>
      <c r="I70" s="112">
        <v>13500</v>
      </c>
      <c r="J70" s="170">
        <v>0.06</v>
      </c>
      <c r="K70" s="164">
        <v>14493600</v>
      </c>
      <c r="L70" s="112">
        <v>361800</v>
      </c>
      <c r="M70" s="127">
        <v>0.03</v>
      </c>
      <c r="N70" s="283">
        <v>14415300</v>
      </c>
      <c r="O70" s="173">
        <f t="shared" si="10"/>
        <v>0.9945976154992549</v>
      </c>
      <c r="P70" s="108">
        <f>Volume!K70</f>
        <v>94.85</v>
      </c>
      <c r="Q70" s="69">
        <f>Volume!J70</f>
        <v>95.5</v>
      </c>
      <c r="R70" s="237">
        <f t="shared" si="11"/>
        <v>138.41388</v>
      </c>
      <c r="S70" s="103">
        <f t="shared" si="12"/>
        <v>137.666115</v>
      </c>
      <c r="T70" s="109">
        <f t="shared" si="13"/>
        <v>14131800</v>
      </c>
      <c r="U70" s="103">
        <f t="shared" si="14"/>
        <v>2.5601834161253345</v>
      </c>
      <c r="V70" s="103">
        <f t="shared" si="15"/>
        <v>116.34192</v>
      </c>
      <c r="W70" s="103">
        <f t="shared" si="16"/>
        <v>19.80288</v>
      </c>
      <c r="X70" s="103">
        <f t="shared" si="17"/>
        <v>2.26908</v>
      </c>
      <c r="Y70" s="103">
        <f t="shared" si="18"/>
        <v>134.040123</v>
      </c>
      <c r="Z70" s="237">
        <f t="shared" si="19"/>
        <v>4.373757000000012</v>
      </c>
      <c r="AA70" s="78"/>
      <c r="AB70" s="77"/>
    </row>
    <row r="71" spans="1:28" s="7" customFormat="1" ht="15.75" thickBot="1">
      <c r="A71" s="193" t="s">
        <v>184</v>
      </c>
      <c r="B71" s="164">
        <v>14679200</v>
      </c>
      <c r="C71" s="162">
        <v>592950</v>
      </c>
      <c r="D71" s="170">
        <v>0.04</v>
      </c>
      <c r="E71" s="164">
        <v>1466150</v>
      </c>
      <c r="F71" s="112">
        <v>244850</v>
      </c>
      <c r="G71" s="170">
        <v>0.2</v>
      </c>
      <c r="H71" s="164">
        <v>377600</v>
      </c>
      <c r="I71" s="112">
        <v>185850</v>
      </c>
      <c r="J71" s="170">
        <v>0.97</v>
      </c>
      <c r="K71" s="164">
        <v>16522950</v>
      </c>
      <c r="L71" s="112">
        <v>1023650</v>
      </c>
      <c r="M71" s="127">
        <v>0.07</v>
      </c>
      <c r="N71" s="283">
        <v>16257450</v>
      </c>
      <c r="O71" s="173">
        <f t="shared" si="10"/>
        <v>0.9839314408141403</v>
      </c>
      <c r="P71" s="108">
        <f>Volume!K71</f>
        <v>81.55</v>
      </c>
      <c r="Q71" s="69">
        <f>Volume!J71</f>
        <v>88.95</v>
      </c>
      <c r="R71" s="237">
        <f t="shared" si="11"/>
        <v>146.97164025</v>
      </c>
      <c r="S71" s="103">
        <f t="shared" si="12"/>
        <v>144.61001775</v>
      </c>
      <c r="T71" s="109">
        <f t="shared" si="13"/>
        <v>15499300</v>
      </c>
      <c r="U71" s="103">
        <f t="shared" si="14"/>
        <v>6.604491815759421</v>
      </c>
      <c r="V71" s="103">
        <f t="shared" si="15"/>
        <v>130.571484</v>
      </c>
      <c r="W71" s="103">
        <f t="shared" si="16"/>
        <v>13.04140425</v>
      </c>
      <c r="X71" s="103">
        <f t="shared" si="17"/>
        <v>3.358752</v>
      </c>
      <c r="Y71" s="103">
        <f t="shared" si="18"/>
        <v>126.3967915</v>
      </c>
      <c r="Z71" s="237">
        <f t="shared" si="19"/>
        <v>20.57484875</v>
      </c>
      <c r="AB71" s="77"/>
    </row>
    <row r="72" spans="1:28" s="58" customFormat="1" ht="15.75" thickBot="1">
      <c r="A72" s="193" t="s">
        <v>175</v>
      </c>
      <c r="B72" s="164">
        <v>89255250</v>
      </c>
      <c r="C72" s="162">
        <v>-1976625</v>
      </c>
      <c r="D72" s="170">
        <v>-0.02</v>
      </c>
      <c r="E72" s="164">
        <v>20167875</v>
      </c>
      <c r="F72" s="112">
        <v>1496250</v>
      </c>
      <c r="G72" s="170">
        <v>0.08</v>
      </c>
      <c r="H72" s="164">
        <v>5788125</v>
      </c>
      <c r="I72" s="112">
        <v>1063125</v>
      </c>
      <c r="J72" s="170">
        <v>0.23</v>
      </c>
      <c r="K72" s="164">
        <v>115211250</v>
      </c>
      <c r="L72" s="112">
        <v>582750</v>
      </c>
      <c r="M72" s="127">
        <v>0.01</v>
      </c>
      <c r="N72" s="283">
        <v>114258375</v>
      </c>
      <c r="O72" s="173">
        <f t="shared" si="10"/>
        <v>0.9917293233082707</v>
      </c>
      <c r="P72" s="108">
        <f>Volume!K72</f>
        <v>35.1</v>
      </c>
      <c r="Q72" s="69">
        <f>Volume!J72</f>
        <v>36.2</v>
      </c>
      <c r="R72" s="237">
        <f t="shared" si="11"/>
        <v>417.06472500000007</v>
      </c>
      <c r="S72" s="103">
        <f t="shared" si="12"/>
        <v>413.61531750000006</v>
      </c>
      <c r="T72" s="109">
        <f t="shared" si="13"/>
        <v>114628500</v>
      </c>
      <c r="U72" s="103">
        <f t="shared" si="14"/>
        <v>0.5083814234679856</v>
      </c>
      <c r="V72" s="103">
        <f t="shared" si="15"/>
        <v>323.10400500000003</v>
      </c>
      <c r="W72" s="103">
        <f t="shared" si="16"/>
        <v>73.0077075</v>
      </c>
      <c r="X72" s="103">
        <f t="shared" si="17"/>
        <v>20.953012500000003</v>
      </c>
      <c r="Y72" s="103">
        <f t="shared" si="18"/>
        <v>402.346035</v>
      </c>
      <c r="Z72" s="237">
        <f t="shared" si="19"/>
        <v>14.718690000000095</v>
      </c>
      <c r="AA72" s="78"/>
      <c r="AB72" s="77"/>
    </row>
    <row r="73" spans="1:28" s="7" customFormat="1" ht="15.75" thickBot="1">
      <c r="A73" s="193" t="s">
        <v>142</v>
      </c>
      <c r="B73" s="164">
        <v>3825500</v>
      </c>
      <c r="C73" s="162">
        <v>110250</v>
      </c>
      <c r="D73" s="170">
        <v>0.03</v>
      </c>
      <c r="E73" s="164">
        <v>35000</v>
      </c>
      <c r="F73" s="112">
        <v>1750</v>
      </c>
      <c r="G73" s="170">
        <v>0.05</v>
      </c>
      <c r="H73" s="164">
        <v>1750</v>
      </c>
      <c r="I73" s="112">
        <v>0</v>
      </c>
      <c r="J73" s="170">
        <v>0</v>
      </c>
      <c r="K73" s="164">
        <v>3862250</v>
      </c>
      <c r="L73" s="112">
        <v>112000</v>
      </c>
      <c r="M73" s="127">
        <v>0.03</v>
      </c>
      <c r="N73" s="283">
        <v>3818500</v>
      </c>
      <c r="O73" s="173">
        <f t="shared" si="10"/>
        <v>0.9886724059809696</v>
      </c>
      <c r="P73" s="108">
        <f>Volume!K73</f>
        <v>144.6</v>
      </c>
      <c r="Q73" s="69">
        <f>Volume!J73</f>
        <v>145.1</v>
      </c>
      <c r="R73" s="237">
        <f t="shared" si="11"/>
        <v>56.0412475</v>
      </c>
      <c r="S73" s="103">
        <f t="shared" si="12"/>
        <v>55.406435</v>
      </c>
      <c r="T73" s="109">
        <f t="shared" si="13"/>
        <v>3750250</v>
      </c>
      <c r="U73" s="103">
        <f t="shared" si="14"/>
        <v>2.9864675688287448</v>
      </c>
      <c r="V73" s="103">
        <f t="shared" si="15"/>
        <v>55.508005</v>
      </c>
      <c r="W73" s="103">
        <f t="shared" si="16"/>
        <v>0.50785</v>
      </c>
      <c r="X73" s="103">
        <f t="shared" si="17"/>
        <v>0.0253925</v>
      </c>
      <c r="Y73" s="103">
        <f t="shared" si="18"/>
        <v>54.228615</v>
      </c>
      <c r="Z73" s="237">
        <f t="shared" si="19"/>
        <v>1.8126324999999994</v>
      </c>
      <c r="AB73" s="77"/>
    </row>
    <row r="74" spans="1:28" s="7" customFormat="1" ht="15.75" thickBot="1">
      <c r="A74" s="193" t="s">
        <v>176</v>
      </c>
      <c r="B74" s="164">
        <v>15156850</v>
      </c>
      <c r="C74" s="162">
        <v>-92800</v>
      </c>
      <c r="D74" s="170">
        <v>-0.01</v>
      </c>
      <c r="E74" s="164">
        <v>897550</v>
      </c>
      <c r="F74" s="112">
        <v>59450</v>
      </c>
      <c r="G74" s="170">
        <v>0.07</v>
      </c>
      <c r="H74" s="164">
        <v>261000</v>
      </c>
      <c r="I74" s="112">
        <v>24650</v>
      </c>
      <c r="J74" s="170">
        <v>0.1</v>
      </c>
      <c r="K74" s="164">
        <v>16315400</v>
      </c>
      <c r="L74" s="112">
        <v>-8700</v>
      </c>
      <c r="M74" s="127">
        <v>0</v>
      </c>
      <c r="N74" s="283">
        <v>16231300</v>
      </c>
      <c r="O74" s="173">
        <f t="shared" si="10"/>
        <v>0.9948453608247423</v>
      </c>
      <c r="P74" s="108">
        <f>Volume!K74</f>
        <v>152.4</v>
      </c>
      <c r="Q74" s="69">
        <f>Volume!J74</f>
        <v>163.1</v>
      </c>
      <c r="R74" s="237">
        <f t="shared" si="11"/>
        <v>266.104174</v>
      </c>
      <c r="S74" s="103">
        <f t="shared" si="12"/>
        <v>264.732503</v>
      </c>
      <c r="T74" s="109">
        <f t="shared" si="13"/>
        <v>16324100</v>
      </c>
      <c r="U74" s="103">
        <f t="shared" si="14"/>
        <v>-0.053295434357790016</v>
      </c>
      <c r="V74" s="103">
        <f t="shared" si="15"/>
        <v>247.2082235</v>
      </c>
      <c r="W74" s="103">
        <f t="shared" si="16"/>
        <v>14.6390405</v>
      </c>
      <c r="X74" s="103">
        <f t="shared" si="17"/>
        <v>4.25691</v>
      </c>
      <c r="Y74" s="103">
        <f t="shared" si="18"/>
        <v>248.779284</v>
      </c>
      <c r="Z74" s="237">
        <f t="shared" si="19"/>
        <v>17.32489000000001</v>
      </c>
      <c r="AB74" s="77"/>
    </row>
    <row r="75" spans="1:28" s="7" customFormat="1" ht="15.75" thickBot="1">
      <c r="A75" s="193" t="s">
        <v>398</v>
      </c>
      <c r="B75" s="164">
        <v>171600</v>
      </c>
      <c r="C75" s="162">
        <v>17600</v>
      </c>
      <c r="D75" s="170">
        <v>0.11</v>
      </c>
      <c r="E75" s="164">
        <v>0</v>
      </c>
      <c r="F75" s="112">
        <v>0</v>
      </c>
      <c r="G75" s="170">
        <v>0</v>
      </c>
      <c r="H75" s="164">
        <v>0</v>
      </c>
      <c r="I75" s="112">
        <v>0</v>
      </c>
      <c r="J75" s="170">
        <v>0</v>
      </c>
      <c r="K75" s="164">
        <v>171600</v>
      </c>
      <c r="L75" s="112">
        <v>17600</v>
      </c>
      <c r="M75" s="127">
        <v>0.11</v>
      </c>
      <c r="N75" s="283">
        <v>171600</v>
      </c>
      <c r="O75" s="173">
        <f t="shared" si="10"/>
        <v>1</v>
      </c>
      <c r="P75" s="108">
        <f>Volume!K75</f>
        <v>90.8</v>
      </c>
      <c r="Q75" s="69">
        <f>Volume!J75</f>
        <v>89.55</v>
      </c>
      <c r="R75" s="237">
        <f t="shared" si="11"/>
        <v>1.536678</v>
      </c>
      <c r="S75" s="103">
        <f t="shared" si="12"/>
        <v>1.536678</v>
      </c>
      <c r="T75" s="109">
        <f t="shared" si="13"/>
        <v>154000</v>
      </c>
      <c r="U75" s="103">
        <f t="shared" si="14"/>
        <v>11.428571428571429</v>
      </c>
      <c r="V75" s="103">
        <f t="shared" si="15"/>
        <v>1.536678</v>
      </c>
      <c r="W75" s="103">
        <f t="shared" si="16"/>
        <v>0</v>
      </c>
      <c r="X75" s="103">
        <f t="shared" si="17"/>
        <v>0</v>
      </c>
      <c r="Y75" s="103">
        <f t="shared" si="18"/>
        <v>1.39832</v>
      </c>
      <c r="Z75" s="237">
        <f t="shared" si="19"/>
        <v>0.13835799999999998</v>
      </c>
      <c r="AB75" s="77"/>
    </row>
    <row r="76" spans="1:28" s="7" customFormat="1" ht="15.75" thickBot="1">
      <c r="A76" s="193" t="s">
        <v>167</v>
      </c>
      <c r="B76" s="164">
        <v>13979350</v>
      </c>
      <c r="C76" s="162">
        <v>234850</v>
      </c>
      <c r="D76" s="170">
        <v>0.02</v>
      </c>
      <c r="E76" s="164">
        <v>323400</v>
      </c>
      <c r="F76" s="112">
        <v>3850</v>
      </c>
      <c r="G76" s="170">
        <v>0.01</v>
      </c>
      <c r="H76" s="164">
        <v>11550</v>
      </c>
      <c r="I76" s="112">
        <v>0</v>
      </c>
      <c r="J76" s="170">
        <v>0</v>
      </c>
      <c r="K76" s="164">
        <v>14314300</v>
      </c>
      <c r="L76" s="112">
        <v>238700</v>
      </c>
      <c r="M76" s="127">
        <v>0.02</v>
      </c>
      <c r="N76" s="283">
        <v>14298900</v>
      </c>
      <c r="O76" s="173">
        <f t="shared" si="10"/>
        <v>0.9989241527703067</v>
      </c>
      <c r="P76" s="108">
        <f>Volume!K76</f>
        <v>39.6</v>
      </c>
      <c r="Q76" s="69">
        <f>Volume!J76</f>
        <v>40.3</v>
      </c>
      <c r="R76" s="237">
        <f t="shared" si="11"/>
        <v>57.686629</v>
      </c>
      <c r="S76" s="103">
        <f t="shared" si="12"/>
        <v>57.624567</v>
      </c>
      <c r="T76" s="109">
        <f t="shared" si="13"/>
        <v>14075600</v>
      </c>
      <c r="U76" s="103">
        <f t="shared" si="14"/>
        <v>1.6958424507658645</v>
      </c>
      <c r="V76" s="103">
        <f t="shared" si="15"/>
        <v>56.3367805</v>
      </c>
      <c r="W76" s="103">
        <f t="shared" si="16"/>
        <v>1.303302</v>
      </c>
      <c r="X76" s="103">
        <f t="shared" si="17"/>
        <v>0.0465465</v>
      </c>
      <c r="Y76" s="103">
        <f t="shared" si="18"/>
        <v>55.739376</v>
      </c>
      <c r="Z76" s="237">
        <f t="shared" si="19"/>
        <v>1.9472530000000035</v>
      </c>
      <c r="AB76" s="77"/>
    </row>
    <row r="77" spans="1:28" s="7" customFormat="1" ht="15.75" thickBot="1">
      <c r="A77" s="193" t="s">
        <v>201</v>
      </c>
      <c r="B77" s="164">
        <v>3064000</v>
      </c>
      <c r="C77" s="162">
        <v>-56900</v>
      </c>
      <c r="D77" s="170">
        <v>-0.02</v>
      </c>
      <c r="E77" s="164">
        <v>409200</v>
      </c>
      <c r="F77" s="112">
        <v>21100</v>
      </c>
      <c r="G77" s="170">
        <v>0.05</v>
      </c>
      <c r="H77" s="164">
        <v>127200</v>
      </c>
      <c r="I77" s="112">
        <v>26800</v>
      </c>
      <c r="J77" s="170">
        <v>0.27</v>
      </c>
      <c r="K77" s="164">
        <v>3600400</v>
      </c>
      <c r="L77" s="112">
        <v>-9000</v>
      </c>
      <c r="M77" s="127">
        <v>0</v>
      </c>
      <c r="N77" s="283">
        <v>3530400</v>
      </c>
      <c r="O77" s="173">
        <f t="shared" si="10"/>
        <v>0.9805577158093545</v>
      </c>
      <c r="P77" s="108">
        <f>Volume!K77</f>
        <v>1992.3</v>
      </c>
      <c r="Q77" s="69">
        <f>Volume!J77</f>
        <v>2047.55</v>
      </c>
      <c r="R77" s="237">
        <f t="shared" si="11"/>
        <v>737.199902</v>
      </c>
      <c r="S77" s="103">
        <f t="shared" si="12"/>
        <v>722.867052</v>
      </c>
      <c r="T77" s="109">
        <f t="shared" si="13"/>
        <v>3609400</v>
      </c>
      <c r="U77" s="103">
        <f t="shared" si="14"/>
        <v>-0.2493489222585471</v>
      </c>
      <c r="V77" s="103">
        <f t="shared" si="15"/>
        <v>627.36932</v>
      </c>
      <c r="W77" s="103">
        <f t="shared" si="16"/>
        <v>83.785746</v>
      </c>
      <c r="X77" s="103">
        <f t="shared" si="17"/>
        <v>26.044836</v>
      </c>
      <c r="Y77" s="103">
        <f t="shared" si="18"/>
        <v>719.100762</v>
      </c>
      <c r="Z77" s="237">
        <f t="shared" si="19"/>
        <v>18.09913999999992</v>
      </c>
      <c r="AB77" s="77"/>
    </row>
    <row r="78" spans="1:28" s="7" customFormat="1" ht="15.75" thickBot="1">
      <c r="A78" s="193" t="s">
        <v>143</v>
      </c>
      <c r="B78" s="164">
        <v>1354050</v>
      </c>
      <c r="C78" s="162">
        <v>179950</v>
      </c>
      <c r="D78" s="170">
        <v>0.15</v>
      </c>
      <c r="E78" s="164">
        <v>0</v>
      </c>
      <c r="F78" s="112">
        <v>0</v>
      </c>
      <c r="G78" s="170">
        <v>0</v>
      </c>
      <c r="H78" s="164">
        <v>0</v>
      </c>
      <c r="I78" s="112">
        <v>0</v>
      </c>
      <c r="J78" s="170">
        <v>0</v>
      </c>
      <c r="K78" s="164">
        <v>1354050</v>
      </c>
      <c r="L78" s="112">
        <v>179950</v>
      </c>
      <c r="M78" s="127">
        <v>0.15</v>
      </c>
      <c r="N78" s="283">
        <v>1339300</v>
      </c>
      <c r="O78" s="173">
        <f t="shared" si="10"/>
        <v>0.9891067538126361</v>
      </c>
      <c r="P78" s="108">
        <f>Volume!K78</f>
        <v>99.6</v>
      </c>
      <c r="Q78" s="69">
        <f>Volume!J78</f>
        <v>99.75</v>
      </c>
      <c r="R78" s="237">
        <f t="shared" si="11"/>
        <v>13.50664875</v>
      </c>
      <c r="S78" s="103">
        <f t="shared" si="12"/>
        <v>13.3595175</v>
      </c>
      <c r="T78" s="109">
        <f t="shared" si="13"/>
        <v>1174100</v>
      </c>
      <c r="U78" s="103">
        <f t="shared" si="14"/>
        <v>15.326633165829145</v>
      </c>
      <c r="V78" s="103">
        <f t="shared" si="15"/>
        <v>13.50664875</v>
      </c>
      <c r="W78" s="103">
        <f t="shared" si="16"/>
        <v>0</v>
      </c>
      <c r="X78" s="103">
        <f t="shared" si="17"/>
        <v>0</v>
      </c>
      <c r="Y78" s="103">
        <f t="shared" si="18"/>
        <v>11.694036</v>
      </c>
      <c r="Z78" s="237">
        <f t="shared" si="19"/>
        <v>1.8126127499999996</v>
      </c>
      <c r="AB78" s="77"/>
    </row>
    <row r="79" spans="1:28" s="58" customFormat="1" ht="15.75" thickBot="1">
      <c r="A79" s="193" t="s">
        <v>90</v>
      </c>
      <c r="B79" s="164">
        <v>954000</v>
      </c>
      <c r="C79" s="162">
        <v>18000</v>
      </c>
      <c r="D79" s="170">
        <v>0.02</v>
      </c>
      <c r="E79" s="164">
        <v>600</v>
      </c>
      <c r="F79" s="112">
        <v>0</v>
      </c>
      <c r="G79" s="170">
        <v>0</v>
      </c>
      <c r="H79" s="164">
        <v>0</v>
      </c>
      <c r="I79" s="112">
        <v>0</v>
      </c>
      <c r="J79" s="170">
        <v>0</v>
      </c>
      <c r="K79" s="164">
        <v>954600</v>
      </c>
      <c r="L79" s="112">
        <v>18000</v>
      </c>
      <c r="M79" s="127">
        <v>0.02</v>
      </c>
      <c r="N79" s="283">
        <v>952800</v>
      </c>
      <c r="O79" s="173">
        <f t="shared" si="10"/>
        <v>0.9981143934632307</v>
      </c>
      <c r="P79" s="108">
        <f>Volume!K79</f>
        <v>390.3</v>
      </c>
      <c r="Q79" s="69">
        <f>Volume!J79</f>
        <v>396.35</v>
      </c>
      <c r="R79" s="237">
        <f t="shared" si="11"/>
        <v>37.835571</v>
      </c>
      <c r="S79" s="103">
        <f t="shared" si="12"/>
        <v>37.764228</v>
      </c>
      <c r="T79" s="109">
        <f t="shared" si="13"/>
        <v>936600</v>
      </c>
      <c r="U79" s="103">
        <f t="shared" si="14"/>
        <v>1.9218449711723256</v>
      </c>
      <c r="V79" s="103">
        <f t="shared" si="15"/>
        <v>37.81179</v>
      </c>
      <c r="W79" s="103">
        <f t="shared" si="16"/>
        <v>0.023781</v>
      </c>
      <c r="X79" s="103">
        <f t="shared" si="17"/>
        <v>0</v>
      </c>
      <c r="Y79" s="103">
        <f t="shared" si="18"/>
        <v>36.555498</v>
      </c>
      <c r="Z79" s="237">
        <f t="shared" si="19"/>
        <v>1.2800730000000016</v>
      </c>
      <c r="AA79" s="78"/>
      <c r="AB79" s="77"/>
    </row>
    <row r="80" spans="1:28" s="7" customFormat="1" ht="15.75" thickBot="1">
      <c r="A80" s="193" t="s">
        <v>35</v>
      </c>
      <c r="B80" s="164">
        <v>3946800</v>
      </c>
      <c r="C80" s="162">
        <v>-50600</v>
      </c>
      <c r="D80" s="170">
        <v>-0.01</v>
      </c>
      <c r="E80" s="164">
        <v>95700</v>
      </c>
      <c r="F80" s="112">
        <v>5500</v>
      </c>
      <c r="G80" s="170">
        <v>0.06</v>
      </c>
      <c r="H80" s="164">
        <v>0</v>
      </c>
      <c r="I80" s="112">
        <v>0</v>
      </c>
      <c r="J80" s="170">
        <v>0</v>
      </c>
      <c r="K80" s="164">
        <v>4042500</v>
      </c>
      <c r="L80" s="112">
        <v>-45100</v>
      </c>
      <c r="M80" s="127">
        <v>-0.01</v>
      </c>
      <c r="N80" s="283">
        <v>4017200</v>
      </c>
      <c r="O80" s="173">
        <f t="shared" si="10"/>
        <v>0.9937414965986394</v>
      </c>
      <c r="P80" s="108">
        <f>Volume!K80</f>
        <v>269.75</v>
      </c>
      <c r="Q80" s="69">
        <f>Volume!J80</f>
        <v>274.1</v>
      </c>
      <c r="R80" s="237">
        <f t="shared" si="11"/>
        <v>110.804925</v>
      </c>
      <c r="S80" s="103">
        <f t="shared" si="12"/>
        <v>110.111452</v>
      </c>
      <c r="T80" s="109">
        <f t="shared" si="13"/>
        <v>4087600</v>
      </c>
      <c r="U80" s="103">
        <f t="shared" si="14"/>
        <v>-1.1033369214208828</v>
      </c>
      <c r="V80" s="103">
        <f t="shared" si="15"/>
        <v>108.181788</v>
      </c>
      <c r="W80" s="103">
        <f t="shared" si="16"/>
        <v>2.6231370000000003</v>
      </c>
      <c r="X80" s="103">
        <f t="shared" si="17"/>
        <v>0</v>
      </c>
      <c r="Y80" s="103">
        <f t="shared" si="18"/>
        <v>110.26301</v>
      </c>
      <c r="Z80" s="237">
        <f t="shared" si="19"/>
        <v>0.541915000000003</v>
      </c>
      <c r="AB80" s="77"/>
    </row>
    <row r="81" spans="1:28" s="7" customFormat="1" ht="15.75" thickBot="1">
      <c r="A81" s="193" t="s">
        <v>6</v>
      </c>
      <c r="B81" s="164">
        <v>14918625</v>
      </c>
      <c r="C81" s="162">
        <v>112500</v>
      </c>
      <c r="D81" s="170">
        <v>0.01</v>
      </c>
      <c r="E81" s="164">
        <v>1334250</v>
      </c>
      <c r="F81" s="112">
        <v>46125</v>
      </c>
      <c r="G81" s="170">
        <v>0.04</v>
      </c>
      <c r="H81" s="164">
        <v>225000</v>
      </c>
      <c r="I81" s="112">
        <v>51750</v>
      </c>
      <c r="J81" s="170">
        <v>0.3</v>
      </c>
      <c r="K81" s="164">
        <v>16477875</v>
      </c>
      <c r="L81" s="112">
        <v>210375</v>
      </c>
      <c r="M81" s="127">
        <v>0.01</v>
      </c>
      <c r="N81" s="283">
        <v>16330500</v>
      </c>
      <c r="O81" s="173">
        <f t="shared" si="10"/>
        <v>0.9910561889806786</v>
      </c>
      <c r="P81" s="108">
        <f>Volume!K81</f>
        <v>148.2</v>
      </c>
      <c r="Q81" s="69">
        <f>Volume!J81</f>
        <v>155.3</v>
      </c>
      <c r="R81" s="237">
        <f t="shared" si="11"/>
        <v>255.90139875</v>
      </c>
      <c r="S81" s="103">
        <f t="shared" si="12"/>
        <v>253.612665</v>
      </c>
      <c r="T81" s="109">
        <f t="shared" si="13"/>
        <v>16267500</v>
      </c>
      <c r="U81" s="103">
        <f t="shared" si="14"/>
        <v>1.2932226832641769</v>
      </c>
      <c r="V81" s="103">
        <f t="shared" si="15"/>
        <v>231.68624625</v>
      </c>
      <c r="W81" s="103">
        <f t="shared" si="16"/>
        <v>20.720902500000005</v>
      </c>
      <c r="X81" s="103">
        <f t="shared" si="17"/>
        <v>3.49425</v>
      </c>
      <c r="Y81" s="103">
        <f t="shared" si="18"/>
        <v>241.08435</v>
      </c>
      <c r="Z81" s="237">
        <f t="shared" si="19"/>
        <v>14.817048749999998</v>
      </c>
      <c r="AB81" s="77"/>
    </row>
    <row r="82" spans="1:28" s="58" customFormat="1" ht="15.75" thickBot="1">
      <c r="A82" s="193" t="s">
        <v>177</v>
      </c>
      <c r="B82" s="164">
        <v>5083000</v>
      </c>
      <c r="C82" s="162">
        <v>94000</v>
      </c>
      <c r="D82" s="170">
        <v>0.02</v>
      </c>
      <c r="E82" s="164">
        <v>151000</v>
      </c>
      <c r="F82" s="112">
        <v>7000</v>
      </c>
      <c r="G82" s="170">
        <v>0.05</v>
      </c>
      <c r="H82" s="164">
        <v>16000</v>
      </c>
      <c r="I82" s="112">
        <v>0</v>
      </c>
      <c r="J82" s="170">
        <v>0</v>
      </c>
      <c r="K82" s="164">
        <v>5250000</v>
      </c>
      <c r="L82" s="112">
        <v>101000</v>
      </c>
      <c r="M82" s="127">
        <v>0.02</v>
      </c>
      <c r="N82" s="283">
        <v>5206500</v>
      </c>
      <c r="O82" s="173">
        <f t="shared" si="10"/>
        <v>0.9917142857142857</v>
      </c>
      <c r="P82" s="108">
        <f>Volume!K82</f>
        <v>267.45</v>
      </c>
      <c r="Q82" s="69">
        <f>Volume!J82</f>
        <v>276.55</v>
      </c>
      <c r="R82" s="237">
        <f t="shared" si="11"/>
        <v>145.18875</v>
      </c>
      <c r="S82" s="103">
        <f t="shared" si="12"/>
        <v>143.9857575</v>
      </c>
      <c r="T82" s="109">
        <f t="shared" si="13"/>
        <v>5149000</v>
      </c>
      <c r="U82" s="103">
        <f t="shared" si="14"/>
        <v>1.961545931248786</v>
      </c>
      <c r="V82" s="103">
        <f t="shared" si="15"/>
        <v>140.570365</v>
      </c>
      <c r="W82" s="103">
        <f t="shared" si="16"/>
        <v>4.175905</v>
      </c>
      <c r="X82" s="103">
        <f t="shared" si="17"/>
        <v>0.44248</v>
      </c>
      <c r="Y82" s="103">
        <f t="shared" si="18"/>
        <v>137.710005</v>
      </c>
      <c r="Z82" s="237">
        <f t="shared" si="19"/>
        <v>7.4787450000000035</v>
      </c>
      <c r="AA82" s="78"/>
      <c r="AB82" s="77"/>
    </row>
    <row r="83" spans="1:28" s="7" customFormat="1" ht="15.75" thickBot="1">
      <c r="A83" s="193" t="s">
        <v>168</v>
      </c>
      <c r="B83" s="164">
        <v>147600</v>
      </c>
      <c r="C83" s="162">
        <v>0</v>
      </c>
      <c r="D83" s="170">
        <v>0</v>
      </c>
      <c r="E83" s="164">
        <v>0</v>
      </c>
      <c r="F83" s="112">
        <v>0</v>
      </c>
      <c r="G83" s="170">
        <v>0</v>
      </c>
      <c r="H83" s="164">
        <v>0</v>
      </c>
      <c r="I83" s="112">
        <v>0</v>
      </c>
      <c r="J83" s="170">
        <v>0</v>
      </c>
      <c r="K83" s="164">
        <v>147600</v>
      </c>
      <c r="L83" s="112">
        <v>0</v>
      </c>
      <c r="M83" s="127">
        <v>0</v>
      </c>
      <c r="N83" s="283">
        <v>147600</v>
      </c>
      <c r="O83" s="173">
        <f t="shared" si="10"/>
        <v>1</v>
      </c>
      <c r="P83" s="108">
        <f>Volume!K83</f>
        <v>630</v>
      </c>
      <c r="Q83" s="69">
        <f>Volume!J83</f>
        <v>638.95</v>
      </c>
      <c r="R83" s="237">
        <f t="shared" si="11"/>
        <v>9.430902</v>
      </c>
      <c r="S83" s="103">
        <f t="shared" si="12"/>
        <v>9.430902</v>
      </c>
      <c r="T83" s="109">
        <f t="shared" si="13"/>
        <v>147600</v>
      </c>
      <c r="U83" s="103">
        <f t="shared" si="14"/>
        <v>0</v>
      </c>
      <c r="V83" s="103">
        <f t="shared" si="15"/>
        <v>9.430902</v>
      </c>
      <c r="W83" s="103">
        <f t="shared" si="16"/>
        <v>0</v>
      </c>
      <c r="X83" s="103">
        <f t="shared" si="17"/>
        <v>0</v>
      </c>
      <c r="Y83" s="103">
        <f t="shared" si="18"/>
        <v>9.2988</v>
      </c>
      <c r="Z83" s="237">
        <f t="shared" si="19"/>
        <v>0.13210199999999972</v>
      </c>
      <c r="AB83" s="77"/>
    </row>
    <row r="84" spans="1:28" s="7" customFormat="1" ht="15.75" thickBot="1">
      <c r="A84" s="193" t="s">
        <v>132</v>
      </c>
      <c r="B84" s="164">
        <v>1390800</v>
      </c>
      <c r="C84" s="162">
        <v>-47600</v>
      </c>
      <c r="D84" s="170">
        <v>-0.03</v>
      </c>
      <c r="E84" s="164">
        <v>1600</v>
      </c>
      <c r="F84" s="112">
        <v>400</v>
      </c>
      <c r="G84" s="170">
        <v>0.33</v>
      </c>
      <c r="H84" s="164">
        <v>0</v>
      </c>
      <c r="I84" s="112">
        <v>0</v>
      </c>
      <c r="J84" s="170">
        <v>0</v>
      </c>
      <c r="K84" s="164">
        <v>1392400</v>
      </c>
      <c r="L84" s="112">
        <v>-47200</v>
      </c>
      <c r="M84" s="127">
        <v>-0.03</v>
      </c>
      <c r="N84" s="283">
        <v>1388800</v>
      </c>
      <c r="O84" s="173">
        <f t="shared" si="10"/>
        <v>0.9974145360528583</v>
      </c>
      <c r="P84" s="108">
        <f>Volume!K84</f>
        <v>627.35</v>
      </c>
      <c r="Q84" s="69">
        <f>Volume!J84</f>
        <v>643.95</v>
      </c>
      <c r="R84" s="237">
        <f t="shared" si="11"/>
        <v>89.66359800000001</v>
      </c>
      <c r="S84" s="103">
        <f t="shared" si="12"/>
        <v>89.43177600000001</v>
      </c>
      <c r="T84" s="109">
        <f t="shared" si="13"/>
        <v>1439600</v>
      </c>
      <c r="U84" s="103">
        <f t="shared" si="14"/>
        <v>-3.278688524590164</v>
      </c>
      <c r="V84" s="103">
        <f t="shared" si="15"/>
        <v>89.56056600000001</v>
      </c>
      <c r="W84" s="103">
        <f t="shared" si="16"/>
        <v>0.10303200000000001</v>
      </c>
      <c r="X84" s="103">
        <f t="shared" si="17"/>
        <v>0</v>
      </c>
      <c r="Y84" s="103">
        <f t="shared" si="18"/>
        <v>90.313306</v>
      </c>
      <c r="Z84" s="237">
        <f t="shared" si="19"/>
        <v>-0.6497079999999897</v>
      </c>
      <c r="AB84" s="77"/>
    </row>
    <row r="85" spans="1:28" s="58" customFormat="1" ht="15.75" thickBot="1">
      <c r="A85" s="193" t="s">
        <v>144</v>
      </c>
      <c r="B85" s="164">
        <v>236625</v>
      </c>
      <c r="C85" s="162">
        <v>3875</v>
      </c>
      <c r="D85" s="170">
        <v>0.02</v>
      </c>
      <c r="E85" s="164">
        <v>125</v>
      </c>
      <c r="F85" s="112">
        <v>125</v>
      </c>
      <c r="G85" s="170">
        <v>0</v>
      </c>
      <c r="H85" s="164">
        <v>0</v>
      </c>
      <c r="I85" s="112">
        <v>0</v>
      </c>
      <c r="J85" s="170">
        <v>0</v>
      </c>
      <c r="K85" s="164">
        <v>236750</v>
      </c>
      <c r="L85" s="112">
        <v>4000</v>
      </c>
      <c r="M85" s="127">
        <v>0.02</v>
      </c>
      <c r="N85" s="283">
        <v>236250</v>
      </c>
      <c r="O85" s="173">
        <f t="shared" si="10"/>
        <v>0.9978880675818373</v>
      </c>
      <c r="P85" s="108">
        <f>Volume!K85</f>
        <v>2397.7</v>
      </c>
      <c r="Q85" s="69">
        <f>Volume!J85</f>
        <v>2415.05</v>
      </c>
      <c r="R85" s="237">
        <f t="shared" si="11"/>
        <v>57.17630875</v>
      </c>
      <c r="S85" s="103">
        <f t="shared" si="12"/>
        <v>57.05555625</v>
      </c>
      <c r="T85" s="109">
        <f t="shared" si="13"/>
        <v>232750</v>
      </c>
      <c r="U85" s="103">
        <f t="shared" si="14"/>
        <v>1.7185821697099892</v>
      </c>
      <c r="V85" s="103">
        <f t="shared" si="15"/>
        <v>57.146120625</v>
      </c>
      <c r="W85" s="103">
        <f t="shared" si="16"/>
        <v>0.030188125</v>
      </c>
      <c r="X85" s="103">
        <f t="shared" si="17"/>
        <v>0</v>
      </c>
      <c r="Y85" s="103">
        <f t="shared" si="18"/>
        <v>55.8064675</v>
      </c>
      <c r="Z85" s="237">
        <f t="shared" si="19"/>
        <v>1.3698412500000003</v>
      </c>
      <c r="AA85" s="78"/>
      <c r="AB85" s="77"/>
    </row>
    <row r="86" spans="1:28" s="7" customFormat="1" ht="15.75" thickBot="1">
      <c r="A86" s="193" t="s">
        <v>291</v>
      </c>
      <c r="B86" s="164">
        <v>1349100</v>
      </c>
      <c r="C86" s="162">
        <v>142500</v>
      </c>
      <c r="D86" s="170">
        <v>0.12</v>
      </c>
      <c r="E86" s="164">
        <v>1200</v>
      </c>
      <c r="F86" s="112">
        <v>0</v>
      </c>
      <c r="G86" s="170">
        <v>0</v>
      </c>
      <c r="H86" s="164">
        <v>0</v>
      </c>
      <c r="I86" s="112">
        <v>0</v>
      </c>
      <c r="J86" s="170">
        <v>0</v>
      </c>
      <c r="K86" s="164">
        <v>1350300</v>
      </c>
      <c r="L86" s="112">
        <v>142500</v>
      </c>
      <c r="M86" s="127">
        <v>0.12</v>
      </c>
      <c r="N86" s="283">
        <v>1347000</v>
      </c>
      <c r="O86" s="173">
        <f t="shared" si="10"/>
        <v>0.9975560986447456</v>
      </c>
      <c r="P86" s="108">
        <f>Volume!K86</f>
        <v>511.85</v>
      </c>
      <c r="Q86" s="69">
        <f>Volume!J86</f>
        <v>521.65</v>
      </c>
      <c r="R86" s="237">
        <f t="shared" si="11"/>
        <v>70.4383995</v>
      </c>
      <c r="S86" s="103">
        <f t="shared" si="12"/>
        <v>70.266255</v>
      </c>
      <c r="T86" s="109">
        <f t="shared" si="13"/>
        <v>1207800</v>
      </c>
      <c r="U86" s="103">
        <f t="shared" si="14"/>
        <v>11.798310978638847</v>
      </c>
      <c r="V86" s="103">
        <f t="shared" si="15"/>
        <v>70.3758015</v>
      </c>
      <c r="W86" s="103">
        <f t="shared" si="16"/>
        <v>0.062598</v>
      </c>
      <c r="X86" s="103">
        <f t="shared" si="17"/>
        <v>0</v>
      </c>
      <c r="Y86" s="103">
        <f t="shared" si="18"/>
        <v>61.821243</v>
      </c>
      <c r="Z86" s="237">
        <f t="shared" si="19"/>
        <v>8.6171565</v>
      </c>
      <c r="AB86" s="77"/>
    </row>
    <row r="87" spans="1:28" s="58" customFormat="1" ht="15.75" thickBot="1">
      <c r="A87" s="193" t="s">
        <v>133</v>
      </c>
      <c r="B87" s="164">
        <v>22325000</v>
      </c>
      <c r="C87" s="162">
        <v>550000</v>
      </c>
      <c r="D87" s="170">
        <v>0.03</v>
      </c>
      <c r="E87" s="164">
        <v>1125000</v>
      </c>
      <c r="F87" s="112">
        <v>150000</v>
      </c>
      <c r="G87" s="170">
        <v>0.15</v>
      </c>
      <c r="H87" s="164">
        <v>62500</v>
      </c>
      <c r="I87" s="112">
        <v>12500</v>
      </c>
      <c r="J87" s="170">
        <v>0.25</v>
      </c>
      <c r="K87" s="164">
        <v>23512500</v>
      </c>
      <c r="L87" s="112">
        <v>712500</v>
      </c>
      <c r="M87" s="127">
        <v>0.03</v>
      </c>
      <c r="N87" s="283">
        <v>23375000</v>
      </c>
      <c r="O87" s="173">
        <f t="shared" si="10"/>
        <v>0.9941520467836257</v>
      </c>
      <c r="P87" s="108">
        <f>Volume!K87</f>
        <v>28.3</v>
      </c>
      <c r="Q87" s="69">
        <f>Volume!J87</f>
        <v>28.8</v>
      </c>
      <c r="R87" s="237">
        <f t="shared" si="11"/>
        <v>67.716</v>
      </c>
      <c r="S87" s="103">
        <f t="shared" si="12"/>
        <v>67.32</v>
      </c>
      <c r="T87" s="109">
        <f t="shared" si="13"/>
        <v>22800000</v>
      </c>
      <c r="U87" s="103">
        <f t="shared" si="14"/>
        <v>3.125</v>
      </c>
      <c r="V87" s="103">
        <f t="shared" si="15"/>
        <v>64.296</v>
      </c>
      <c r="W87" s="103">
        <f t="shared" si="16"/>
        <v>3.24</v>
      </c>
      <c r="X87" s="103">
        <f t="shared" si="17"/>
        <v>0.18</v>
      </c>
      <c r="Y87" s="103">
        <f t="shared" si="18"/>
        <v>64.524</v>
      </c>
      <c r="Z87" s="237">
        <f t="shared" si="19"/>
        <v>3.191999999999993</v>
      </c>
      <c r="AA87" s="78"/>
      <c r="AB87" s="77"/>
    </row>
    <row r="88" spans="1:28" s="7" customFormat="1" ht="15.75" thickBot="1">
      <c r="A88" s="193" t="s">
        <v>169</v>
      </c>
      <c r="B88" s="164">
        <v>5712000</v>
      </c>
      <c r="C88" s="162">
        <v>196000</v>
      </c>
      <c r="D88" s="170">
        <v>0.04</v>
      </c>
      <c r="E88" s="164">
        <v>2000</v>
      </c>
      <c r="F88" s="112">
        <v>-4000</v>
      </c>
      <c r="G88" s="170">
        <v>-0.67</v>
      </c>
      <c r="H88" s="164">
        <v>0</v>
      </c>
      <c r="I88" s="112">
        <v>0</v>
      </c>
      <c r="J88" s="170">
        <v>0</v>
      </c>
      <c r="K88" s="164">
        <v>5714000</v>
      </c>
      <c r="L88" s="112">
        <v>192000</v>
      </c>
      <c r="M88" s="127">
        <v>0.03</v>
      </c>
      <c r="N88" s="283">
        <v>5622000</v>
      </c>
      <c r="O88" s="173">
        <f t="shared" si="10"/>
        <v>0.983899194959748</v>
      </c>
      <c r="P88" s="108">
        <f>Volume!K88</f>
        <v>122.1</v>
      </c>
      <c r="Q88" s="69">
        <f>Volume!J88</f>
        <v>124.1</v>
      </c>
      <c r="R88" s="237">
        <f t="shared" si="11"/>
        <v>70.91074</v>
      </c>
      <c r="S88" s="103">
        <f t="shared" si="12"/>
        <v>69.76902</v>
      </c>
      <c r="T88" s="109">
        <f t="shared" si="13"/>
        <v>5522000</v>
      </c>
      <c r="U88" s="103">
        <f t="shared" si="14"/>
        <v>3.477001086562839</v>
      </c>
      <c r="V88" s="103">
        <f t="shared" si="15"/>
        <v>70.88592</v>
      </c>
      <c r="W88" s="103">
        <f t="shared" si="16"/>
        <v>0.02482</v>
      </c>
      <c r="X88" s="103">
        <f t="shared" si="17"/>
        <v>0</v>
      </c>
      <c r="Y88" s="103">
        <f t="shared" si="18"/>
        <v>67.42362</v>
      </c>
      <c r="Z88" s="237">
        <f t="shared" si="19"/>
        <v>3.4871200000000044</v>
      </c>
      <c r="AB88" s="77"/>
    </row>
    <row r="89" spans="1:28" s="7" customFormat="1" ht="15.75" thickBot="1">
      <c r="A89" s="193" t="s">
        <v>292</v>
      </c>
      <c r="B89" s="164">
        <v>3651450</v>
      </c>
      <c r="C89" s="162">
        <v>9900</v>
      </c>
      <c r="D89" s="170">
        <v>0</v>
      </c>
      <c r="E89" s="164">
        <v>9350</v>
      </c>
      <c r="F89" s="112">
        <v>0</v>
      </c>
      <c r="G89" s="170">
        <v>0</v>
      </c>
      <c r="H89" s="164">
        <v>550</v>
      </c>
      <c r="I89" s="112">
        <v>0</v>
      </c>
      <c r="J89" s="170">
        <v>0</v>
      </c>
      <c r="K89" s="164">
        <v>3661350</v>
      </c>
      <c r="L89" s="112">
        <v>9900</v>
      </c>
      <c r="M89" s="127">
        <v>0</v>
      </c>
      <c r="N89" s="283">
        <v>3641000</v>
      </c>
      <c r="O89" s="173">
        <f t="shared" si="10"/>
        <v>0.9944419408141806</v>
      </c>
      <c r="P89" s="108">
        <f>Volume!K89</f>
        <v>498.4</v>
      </c>
      <c r="Q89" s="69">
        <f>Volume!J89</f>
        <v>508.9</v>
      </c>
      <c r="R89" s="237">
        <f t="shared" si="11"/>
        <v>186.3261015</v>
      </c>
      <c r="S89" s="103">
        <f t="shared" si="12"/>
        <v>185.29049</v>
      </c>
      <c r="T89" s="109">
        <f t="shared" si="13"/>
        <v>3651450</v>
      </c>
      <c r="U89" s="103">
        <f t="shared" si="14"/>
        <v>0.27112516945323095</v>
      </c>
      <c r="V89" s="103">
        <f t="shared" si="15"/>
        <v>185.8222905</v>
      </c>
      <c r="W89" s="103">
        <f t="shared" si="16"/>
        <v>0.4758215</v>
      </c>
      <c r="X89" s="103">
        <f t="shared" si="17"/>
        <v>0.0279895</v>
      </c>
      <c r="Y89" s="103">
        <f t="shared" si="18"/>
        <v>181.988268</v>
      </c>
      <c r="Z89" s="237">
        <f t="shared" si="19"/>
        <v>4.337833499999988</v>
      </c>
      <c r="AB89" s="77"/>
    </row>
    <row r="90" spans="1:28" s="7" customFormat="1" ht="15.75" thickBot="1">
      <c r="A90" s="193" t="s">
        <v>293</v>
      </c>
      <c r="B90" s="164">
        <v>1125300</v>
      </c>
      <c r="C90" s="162">
        <v>79750</v>
      </c>
      <c r="D90" s="170">
        <v>0.08</v>
      </c>
      <c r="E90" s="164">
        <v>3850</v>
      </c>
      <c r="F90" s="112">
        <v>3300</v>
      </c>
      <c r="G90" s="170">
        <v>6</v>
      </c>
      <c r="H90" s="164">
        <v>0</v>
      </c>
      <c r="I90" s="112">
        <v>0</v>
      </c>
      <c r="J90" s="170">
        <v>0</v>
      </c>
      <c r="K90" s="164">
        <v>1129150</v>
      </c>
      <c r="L90" s="112">
        <v>83050</v>
      </c>
      <c r="M90" s="127">
        <v>0.08</v>
      </c>
      <c r="N90" s="283">
        <v>1125300</v>
      </c>
      <c r="O90" s="173">
        <f t="shared" si="10"/>
        <v>0.9965903555772041</v>
      </c>
      <c r="P90" s="108">
        <f>Volume!K90</f>
        <v>471.05</v>
      </c>
      <c r="Q90" s="69">
        <f>Volume!J90</f>
        <v>505.1</v>
      </c>
      <c r="R90" s="237">
        <f t="shared" si="11"/>
        <v>57.0333665</v>
      </c>
      <c r="S90" s="103">
        <f t="shared" si="12"/>
        <v>56.838903</v>
      </c>
      <c r="T90" s="109">
        <f t="shared" si="13"/>
        <v>1046100</v>
      </c>
      <c r="U90" s="103">
        <f t="shared" si="14"/>
        <v>7.9390115667718195</v>
      </c>
      <c r="V90" s="103">
        <f t="shared" si="15"/>
        <v>56.838903</v>
      </c>
      <c r="W90" s="103">
        <f t="shared" si="16"/>
        <v>0.1944635</v>
      </c>
      <c r="X90" s="103">
        <f t="shared" si="17"/>
        <v>0</v>
      </c>
      <c r="Y90" s="103">
        <f t="shared" si="18"/>
        <v>49.2765405</v>
      </c>
      <c r="Z90" s="237">
        <f t="shared" si="19"/>
        <v>7.756825999999997</v>
      </c>
      <c r="AB90" s="77"/>
    </row>
    <row r="91" spans="1:28" s="58" customFormat="1" ht="15.75" thickBot="1">
      <c r="A91" s="193" t="s">
        <v>178</v>
      </c>
      <c r="B91" s="164">
        <v>1647500</v>
      </c>
      <c r="C91" s="162">
        <v>482500</v>
      </c>
      <c r="D91" s="170">
        <v>0.41</v>
      </c>
      <c r="E91" s="164">
        <v>7500</v>
      </c>
      <c r="F91" s="112">
        <v>5000</v>
      </c>
      <c r="G91" s="170">
        <v>2</v>
      </c>
      <c r="H91" s="164">
        <v>0</v>
      </c>
      <c r="I91" s="112">
        <v>0</v>
      </c>
      <c r="J91" s="170">
        <v>0</v>
      </c>
      <c r="K91" s="164">
        <v>1655000</v>
      </c>
      <c r="L91" s="112">
        <v>487500</v>
      </c>
      <c r="M91" s="127">
        <v>0.42</v>
      </c>
      <c r="N91" s="283">
        <v>1653750</v>
      </c>
      <c r="O91" s="173">
        <f t="shared" si="10"/>
        <v>0.9992447129909365</v>
      </c>
      <c r="P91" s="108">
        <f>Volume!K91</f>
        <v>166.95</v>
      </c>
      <c r="Q91" s="69">
        <f>Volume!J91</f>
        <v>173.3</v>
      </c>
      <c r="R91" s="237">
        <f t="shared" si="11"/>
        <v>28.68115</v>
      </c>
      <c r="S91" s="103">
        <f t="shared" si="12"/>
        <v>28.6594875</v>
      </c>
      <c r="T91" s="109">
        <f t="shared" si="13"/>
        <v>1167500</v>
      </c>
      <c r="U91" s="103">
        <f t="shared" si="14"/>
        <v>41.7558886509636</v>
      </c>
      <c r="V91" s="103">
        <f t="shared" si="15"/>
        <v>28.551175</v>
      </c>
      <c r="W91" s="103">
        <f t="shared" si="16"/>
        <v>0.129975</v>
      </c>
      <c r="X91" s="103">
        <f t="shared" si="17"/>
        <v>0</v>
      </c>
      <c r="Y91" s="103">
        <f t="shared" si="18"/>
        <v>19.4914125</v>
      </c>
      <c r="Z91" s="237">
        <f t="shared" si="19"/>
        <v>9.1897375</v>
      </c>
      <c r="AA91" s="78"/>
      <c r="AB91" s="77"/>
    </row>
    <row r="92" spans="1:28" s="58" customFormat="1" ht="15.75" thickBot="1">
      <c r="A92" s="193" t="s">
        <v>145</v>
      </c>
      <c r="B92" s="164">
        <v>2006000</v>
      </c>
      <c r="C92" s="162">
        <v>91800</v>
      </c>
      <c r="D92" s="170">
        <v>0.05</v>
      </c>
      <c r="E92" s="164">
        <v>11900</v>
      </c>
      <c r="F92" s="112">
        <v>1700</v>
      </c>
      <c r="G92" s="170">
        <v>0.17</v>
      </c>
      <c r="H92" s="164">
        <v>5100</v>
      </c>
      <c r="I92" s="112">
        <v>0</v>
      </c>
      <c r="J92" s="170">
        <v>0</v>
      </c>
      <c r="K92" s="164">
        <v>2023000</v>
      </c>
      <c r="L92" s="112">
        <v>93500</v>
      </c>
      <c r="M92" s="127">
        <v>0.05</v>
      </c>
      <c r="N92" s="283">
        <v>1997500</v>
      </c>
      <c r="O92" s="173">
        <f t="shared" si="10"/>
        <v>0.9873949579831933</v>
      </c>
      <c r="P92" s="108">
        <f>Volume!K92</f>
        <v>136.4</v>
      </c>
      <c r="Q92" s="69">
        <f>Volume!J92</f>
        <v>141.2</v>
      </c>
      <c r="R92" s="237">
        <f t="shared" si="11"/>
        <v>28.56476</v>
      </c>
      <c r="S92" s="103">
        <f t="shared" si="12"/>
        <v>28.2047</v>
      </c>
      <c r="T92" s="109">
        <f t="shared" si="13"/>
        <v>1929500</v>
      </c>
      <c r="U92" s="103">
        <f t="shared" si="14"/>
        <v>4.845814977973569</v>
      </c>
      <c r="V92" s="103">
        <f t="shared" si="15"/>
        <v>28.32472</v>
      </c>
      <c r="W92" s="103">
        <f t="shared" si="16"/>
        <v>0.16802799999999998</v>
      </c>
      <c r="X92" s="103">
        <f t="shared" si="17"/>
        <v>0.072012</v>
      </c>
      <c r="Y92" s="103">
        <f t="shared" si="18"/>
        <v>26.31838</v>
      </c>
      <c r="Z92" s="237">
        <f t="shared" si="19"/>
        <v>2.2463799999999985</v>
      </c>
      <c r="AA92" s="78"/>
      <c r="AB92" s="77"/>
    </row>
    <row r="93" spans="1:28" s="7" customFormat="1" ht="15.75" thickBot="1">
      <c r="A93" s="193" t="s">
        <v>272</v>
      </c>
      <c r="B93" s="164">
        <v>3167950</v>
      </c>
      <c r="C93" s="162">
        <v>80750</v>
      </c>
      <c r="D93" s="170">
        <v>0.03</v>
      </c>
      <c r="E93" s="164">
        <v>36550</v>
      </c>
      <c r="F93" s="112">
        <v>3400</v>
      </c>
      <c r="G93" s="170">
        <v>0.1</v>
      </c>
      <c r="H93" s="164">
        <v>850</v>
      </c>
      <c r="I93" s="112">
        <v>0</v>
      </c>
      <c r="J93" s="170">
        <v>0</v>
      </c>
      <c r="K93" s="164">
        <v>3205350</v>
      </c>
      <c r="L93" s="112">
        <v>84150</v>
      </c>
      <c r="M93" s="127">
        <v>0.03</v>
      </c>
      <c r="N93" s="283">
        <v>3188350</v>
      </c>
      <c r="O93" s="173">
        <f t="shared" si="10"/>
        <v>0.9946963670114028</v>
      </c>
      <c r="P93" s="108">
        <f>Volume!K93</f>
        <v>144</v>
      </c>
      <c r="Q93" s="69">
        <f>Volume!J93</f>
        <v>148.2</v>
      </c>
      <c r="R93" s="237">
        <f t="shared" si="11"/>
        <v>47.50328699999999</v>
      </c>
      <c r="S93" s="103">
        <f t="shared" si="12"/>
        <v>47.251346999999996</v>
      </c>
      <c r="T93" s="109">
        <f t="shared" si="13"/>
        <v>3121200</v>
      </c>
      <c r="U93" s="103">
        <f t="shared" si="14"/>
        <v>2.696078431372549</v>
      </c>
      <c r="V93" s="103">
        <f t="shared" si="15"/>
        <v>46.94901899999999</v>
      </c>
      <c r="W93" s="103">
        <f t="shared" si="16"/>
        <v>0.541671</v>
      </c>
      <c r="X93" s="103">
        <f t="shared" si="17"/>
        <v>0.012596999999999999</v>
      </c>
      <c r="Y93" s="103">
        <f t="shared" si="18"/>
        <v>44.94528</v>
      </c>
      <c r="Z93" s="237">
        <f t="shared" si="19"/>
        <v>2.5580069999999964</v>
      </c>
      <c r="AB93" s="77"/>
    </row>
    <row r="94" spans="1:28" s="58" customFormat="1" ht="15.75" thickBot="1">
      <c r="A94" s="193" t="s">
        <v>210</v>
      </c>
      <c r="B94" s="164">
        <v>1565600</v>
      </c>
      <c r="C94" s="162">
        <v>85800</v>
      </c>
      <c r="D94" s="170">
        <v>0.06</v>
      </c>
      <c r="E94" s="164">
        <v>17400</v>
      </c>
      <c r="F94" s="112">
        <v>3800</v>
      </c>
      <c r="G94" s="170">
        <v>0.28</v>
      </c>
      <c r="H94" s="164">
        <v>2400</v>
      </c>
      <c r="I94" s="112">
        <v>600</v>
      </c>
      <c r="J94" s="170">
        <v>0.33</v>
      </c>
      <c r="K94" s="164">
        <v>1585400</v>
      </c>
      <c r="L94" s="112">
        <v>90200</v>
      </c>
      <c r="M94" s="127">
        <v>0.06</v>
      </c>
      <c r="N94" s="283">
        <v>1578400</v>
      </c>
      <c r="O94" s="173">
        <f t="shared" si="10"/>
        <v>0.9955847104831588</v>
      </c>
      <c r="P94" s="108">
        <f>Volume!K94</f>
        <v>1548.55</v>
      </c>
      <c r="Q94" s="69">
        <f>Volume!J94</f>
        <v>1597.4</v>
      </c>
      <c r="R94" s="237">
        <f t="shared" si="11"/>
        <v>253.251796</v>
      </c>
      <c r="S94" s="103">
        <f t="shared" si="12"/>
        <v>252.133616</v>
      </c>
      <c r="T94" s="109">
        <f t="shared" si="13"/>
        <v>1495200</v>
      </c>
      <c r="U94" s="103">
        <f t="shared" si="14"/>
        <v>6.032637774210808</v>
      </c>
      <c r="V94" s="103">
        <f t="shared" si="15"/>
        <v>250.088944</v>
      </c>
      <c r="W94" s="103">
        <f t="shared" si="16"/>
        <v>2.779476</v>
      </c>
      <c r="X94" s="103">
        <f t="shared" si="17"/>
        <v>0.383376</v>
      </c>
      <c r="Y94" s="103">
        <f t="shared" si="18"/>
        <v>231.539196</v>
      </c>
      <c r="Z94" s="237">
        <f t="shared" si="19"/>
        <v>21.71260000000001</v>
      </c>
      <c r="AA94" s="78"/>
      <c r="AB94" s="77"/>
    </row>
    <row r="95" spans="1:28" s="58" customFormat="1" ht="15.75" thickBot="1">
      <c r="A95" s="193" t="s">
        <v>294</v>
      </c>
      <c r="B95" s="164">
        <v>842100</v>
      </c>
      <c r="C95" s="162">
        <v>25900</v>
      </c>
      <c r="D95" s="170">
        <v>0.03</v>
      </c>
      <c r="E95" s="164">
        <v>350</v>
      </c>
      <c r="F95" s="112">
        <v>0</v>
      </c>
      <c r="G95" s="170">
        <v>0</v>
      </c>
      <c r="H95" s="164">
        <v>0</v>
      </c>
      <c r="I95" s="112">
        <v>0</v>
      </c>
      <c r="J95" s="170">
        <v>0</v>
      </c>
      <c r="K95" s="164">
        <v>842450</v>
      </c>
      <c r="L95" s="112">
        <v>25900</v>
      </c>
      <c r="M95" s="127">
        <v>0.03</v>
      </c>
      <c r="N95" s="283">
        <v>837550</v>
      </c>
      <c r="O95" s="173">
        <f t="shared" si="10"/>
        <v>0.9941836310760283</v>
      </c>
      <c r="P95" s="108">
        <f>Volume!K95</f>
        <v>636</v>
      </c>
      <c r="Q95" s="69">
        <f>Volume!J95</f>
        <v>634.6</v>
      </c>
      <c r="R95" s="237">
        <f t="shared" si="11"/>
        <v>53.461877</v>
      </c>
      <c r="S95" s="103">
        <f t="shared" si="12"/>
        <v>53.150923</v>
      </c>
      <c r="T95" s="109">
        <f t="shared" si="13"/>
        <v>816550</v>
      </c>
      <c r="U95" s="103">
        <f t="shared" si="14"/>
        <v>3.1718816973853405</v>
      </c>
      <c r="V95" s="103">
        <f t="shared" si="15"/>
        <v>53.439666</v>
      </c>
      <c r="W95" s="103">
        <f t="shared" si="16"/>
        <v>0.022211</v>
      </c>
      <c r="X95" s="103">
        <f t="shared" si="17"/>
        <v>0</v>
      </c>
      <c r="Y95" s="103">
        <f t="shared" si="18"/>
        <v>51.93258</v>
      </c>
      <c r="Z95" s="237">
        <f t="shared" si="19"/>
        <v>1.5292969999999997</v>
      </c>
      <c r="AA95" s="78"/>
      <c r="AB95" s="77"/>
    </row>
    <row r="96" spans="1:28" s="7" customFormat="1" ht="15.75" thickBot="1">
      <c r="A96" s="193" t="s">
        <v>7</v>
      </c>
      <c r="B96" s="164">
        <v>2149375</v>
      </c>
      <c r="C96" s="162">
        <v>-28750</v>
      </c>
      <c r="D96" s="170">
        <v>-0.01</v>
      </c>
      <c r="E96" s="164">
        <v>58125</v>
      </c>
      <c r="F96" s="112">
        <v>5625</v>
      </c>
      <c r="G96" s="170">
        <v>0.11</v>
      </c>
      <c r="H96" s="164">
        <v>11250</v>
      </c>
      <c r="I96" s="112">
        <v>625</v>
      </c>
      <c r="J96" s="170">
        <v>0.06</v>
      </c>
      <c r="K96" s="164">
        <v>2218750</v>
      </c>
      <c r="L96" s="112">
        <v>-22500</v>
      </c>
      <c r="M96" s="127">
        <v>-0.01</v>
      </c>
      <c r="N96" s="283">
        <v>2183125</v>
      </c>
      <c r="O96" s="173">
        <f t="shared" si="10"/>
        <v>0.983943661971831</v>
      </c>
      <c r="P96" s="108">
        <f>Volume!K96</f>
        <v>713.7</v>
      </c>
      <c r="Q96" s="69">
        <f>Volume!J96</f>
        <v>734.4</v>
      </c>
      <c r="R96" s="237">
        <f t="shared" si="11"/>
        <v>162.945</v>
      </c>
      <c r="S96" s="103">
        <f t="shared" si="12"/>
        <v>160.3287</v>
      </c>
      <c r="T96" s="109">
        <f t="shared" si="13"/>
        <v>2241250</v>
      </c>
      <c r="U96" s="103">
        <f t="shared" si="14"/>
        <v>-1.003904071388734</v>
      </c>
      <c r="V96" s="103">
        <f t="shared" si="15"/>
        <v>157.8501</v>
      </c>
      <c r="W96" s="103">
        <f t="shared" si="16"/>
        <v>4.2687</v>
      </c>
      <c r="X96" s="103">
        <f t="shared" si="17"/>
        <v>0.8262</v>
      </c>
      <c r="Y96" s="103">
        <f t="shared" si="18"/>
        <v>159.9580125</v>
      </c>
      <c r="Z96" s="237">
        <f t="shared" si="19"/>
        <v>2.986987499999998</v>
      </c>
      <c r="AB96" s="77"/>
    </row>
    <row r="97" spans="1:28" s="58" customFormat="1" ht="15.75" thickBot="1">
      <c r="A97" s="193" t="s">
        <v>170</v>
      </c>
      <c r="B97" s="164">
        <v>1692600</v>
      </c>
      <c r="C97" s="162">
        <v>2400</v>
      </c>
      <c r="D97" s="170">
        <v>0</v>
      </c>
      <c r="E97" s="164">
        <v>0</v>
      </c>
      <c r="F97" s="112">
        <v>0</v>
      </c>
      <c r="G97" s="170">
        <v>0</v>
      </c>
      <c r="H97" s="164">
        <v>0</v>
      </c>
      <c r="I97" s="112">
        <v>0</v>
      </c>
      <c r="J97" s="170">
        <v>0</v>
      </c>
      <c r="K97" s="164">
        <v>1692600</v>
      </c>
      <c r="L97" s="112">
        <v>2400</v>
      </c>
      <c r="M97" s="127">
        <v>0</v>
      </c>
      <c r="N97" s="283">
        <v>1688400</v>
      </c>
      <c r="O97" s="173">
        <f t="shared" si="10"/>
        <v>0.9975186104218362</v>
      </c>
      <c r="P97" s="108">
        <f>Volume!K97</f>
        <v>497.85</v>
      </c>
      <c r="Q97" s="69">
        <f>Volume!J97</f>
        <v>508.1</v>
      </c>
      <c r="R97" s="237">
        <f t="shared" si="11"/>
        <v>86.001006</v>
      </c>
      <c r="S97" s="103">
        <f t="shared" si="12"/>
        <v>85.787604</v>
      </c>
      <c r="T97" s="109">
        <f t="shared" si="13"/>
        <v>1690200</v>
      </c>
      <c r="U97" s="103">
        <f t="shared" si="14"/>
        <v>0.1419950301739439</v>
      </c>
      <c r="V97" s="103">
        <f t="shared" si="15"/>
        <v>86.001006</v>
      </c>
      <c r="W97" s="103">
        <f t="shared" si="16"/>
        <v>0</v>
      </c>
      <c r="X97" s="103">
        <f t="shared" si="17"/>
        <v>0</v>
      </c>
      <c r="Y97" s="103">
        <f t="shared" si="18"/>
        <v>84.146607</v>
      </c>
      <c r="Z97" s="237">
        <f t="shared" si="19"/>
        <v>1.8543990000000008</v>
      </c>
      <c r="AA97" s="78"/>
      <c r="AB97" s="77"/>
    </row>
    <row r="98" spans="1:28" s="58" customFormat="1" ht="15.75" thickBot="1">
      <c r="A98" s="193" t="s">
        <v>223</v>
      </c>
      <c r="B98" s="164">
        <v>2152400</v>
      </c>
      <c r="C98" s="162">
        <v>-88000</v>
      </c>
      <c r="D98" s="170">
        <v>-0.04</v>
      </c>
      <c r="E98" s="164">
        <v>68400</v>
      </c>
      <c r="F98" s="112">
        <v>-1200</v>
      </c>
      <c r="G98" s="170">
        <v>-0.02</v>
      </c>
      <c r="H98" s="164">
        <v>20000</v>
      </c>
      <c r="I98" s="112">
        <v>0</v>
      </c>
      <c r="J98" s="170">
        <v>0</v>
      </c>
      <c r="K98" s="164">
        <v>2240800</v>
      </c>
      <c r="L98" s="112">
        <v>-89200</v>
      </c>
      <c r="M98" s="127">
        <v>-0.04</v>
      </c>
      <c r="N98" s="283">
        <v>2221200</v>
      </c>
      <c r="O98" s="173">
        <f t="shared" si="10"/>
        <v>0.9912531238843271</v>
      </c>
      <c r="P98" s="108">
        <f>Volume!K98</f>
        <v>755.9</v>
      </c>
      <c r="Q98" s="69">
        <f>Volume!J98</f>
        <v>789.45</v>
      </c>
      <c r="R98" s="237">
        <f t="shared" si="11"/>
        <v>176.899956</v>
      </c>
      <c r="S98" s="103">
        <f t="shared" si="12"/>
        <v>175.352634</v>
      </c>
      <c r="T98" s="109">
        <f t="shared" si="13"/>
        <v>2330000</v>
      </c>
      <c r="U98" s="103">
        <f t="shared" si="14"/>
        <v>-3.828326180257511</v>
      </c>
      <c r="V98" s="103">
        <f t="shared" si="15"/>
        <v>169.921218</v>
      </c>
      <c r="W98" s="103">
        <f t="shared" si="16"/>
        <v>5.399838</v>
      </c>
      <c r="X98" s="103">
        <f t="shared" si="17"/>
        <v>1.5789</v>
      </c>
      <c r="Y98" s="103">
        <f t="shared" si="18"/>
        <v>176.1247</v>
      </c>
      <c r="Z98" s="237">
        <f t="shared" si="19"/>
        <v>0.775256000000013</v>
      </c>
      <c r="AA98" s="78"/>
      <c r="AB98" s="77"/>
    </row>
    <row r="99" spans="1:28" s="58" customFormat="1" ht="15.75" thickBot="1">
      <c r="A99" s="193" t="s">
        <v>207</v>
      </c>
      <c r="B99" s="164">
        <v>4085000</v>
      </c>
      <c r="C99" s="162">
        <v>40000</v>
      </c>
      <c r="D99" s="170">
        <v>0.01</v>
      </c>
      <c r="E99" s="164">
        <v>53750</v>
      </c>
      <c r="F99" s="112">
        <v>6250</v>
      </c>
      <c r="G99" s="170">
        <v>0.13</v>
      </c>
      <c r="H99" s="164">
        <v>6250</v>
      </c>
      <c r="I99" s="112">
        <v>-1250</v>
      </c>
      <c r="J99" s="170">
        <v>-0.17</v>
      </c>
      <c r="K99" s="164">
        <v>4145000</v>
      </c>
      <c r="L99" s="112">
        <v>45000</v>
      </c>
      <c r="M99" s="127">
        <v>0.01</v>
      </c>
      <c r="N99" s="283">
        <v>4121250</v>
      </c>
      <c r="O99" s="173">
        <f t="shared" si="10"/>
        <v>0.994270205066345</v>
      </c>
      <c r="P99" s="108">
        <f>Volume!K99</f>
        <v>174.4</v>
      </c>
      <c r="Q99" s="69">
        <f>Volume!J99</f>
        <v>178.4</v>
      </c>
      <c r="R99" s="237">
        <f t="shared" si="11"/>
        <v>73.9468</v>
      </c>
      <c r="S99" s="103">
        <f t="shared" si="12"/>
        <v>73.5231</v>
      </c>
      <c r="T99" s="109">
        <f t="shared" si="13"/>
        <v>4100000</v>
      </c>
      <c r="U99" s="103">
        <f t="shared" si="14"/>
        <v>1.097560975609756</v>
      </c>
      <c r="V99" s="103">
        <f t="shared" si="15"/>
        <v>72.8764</v>
      </c>
      <c r="W99" s="103">
        <f t="shared" si="16"/>
        <v>0.9589</v>
      </c>
      <c r="X99" s="103">
        <f t="shared" si="17"/>
        <v>0.1115</v>
      </c>
      <c r="Y99" s="103">
        <f t="shared" si="18"/>
        <v>71.504</v>
      </c>
      <c r="Z99" s="237">
        <f t="shared" si="19"/>
        <v>2.442799999999991</v>
      </c>
      <c r="AA99" s="78"/>
      <c r="AB99" s="77"/>
    </row>
    <row r="100" spans="1:28" s="58" customFormat="1" ht="15.75" thickBot="1">
      <c r="A100" s="193" t="s">
        <v>295</v>
      </c>
      <c r="B100" s="164">
        <v>364000</v>
      </c>
      <c r="C100" s="162">
        <v>14250</v>
      </c>
      <c r="D100" s="170">
        <v>0.04</v>
      </c>
      <c r="E100" s="164">
        <v>500</v>
      </c>
      <c r="F100" s="112">
        <v>250</v>
      </c>
      <c r="G100" s="170">
        <v>1</v>
      </c>
      <c r="H100" s="164">
        <v>0</v>
      </c>
      <c r="I100" s="112">
        <v>0</v>
      </c>
      <c r="J100" s="170">
        <v>0</v>
      </c>
      <c r="K100" s="164">
        <v>364500</v>
      </c>
      <c r="L100" s="112">
        <v>14500</v>
      </c>
      <c r="M100" s="127">
        <v>0.04</v>
      </c>
      <c r="N100" s="283">
        <v>364500</v>
      </c>
      <c r="O100" s="173">
        <f t="shared" si="10"/>
        <v>1</v>
      </c>
      <c r="P100" s="108">
        <f>Volume!K100</f>
        <v>805.05</v>
      </c>
      <c r="Q100" s="69">
        <f>Volume!J100</f>
        <v>827.1</v>
      </c>
      <c r="R100" s="237">
        <f t="shared" si="11"/>
        <v>30.147795</v>
      </c>
      <c r="S100" s="103">
        <f t="shared" si="12"/>
        <v>30.147795</v>
      </c>
      <c r="T100" s="109">
        <f t="shared" si="13"/>
        <v>350000</v>
      </c>
      <c r="U100" s="103">
        <f t="shared" si="14"/>
        <v>4.142857142857142</v>
      </c>
      <c r="V100" s="103">
        <f t="shared" si="15"/>
        <v>30.10644</v>
      </c>
      <c r="W100" s="103">
        <f t="shared" si="16"/>
        <v>0.041355</v>
      </c>
      <c r="X100" s="103">
        <f t="shared" si="17"/>
        <v>0</v>
      </c>
      <c r="Y100" s="103">
        <f t="shared" si="18"/>
        <v>28.17675</v>
      </c>
      <c r="Z100" s="237">
        <f t="shared" si="19"/>
        <v>1.9710450000000002</v>
      </c>
      <c r="AA100" s="78"/>
      <c r="AB100" s="77"/>
    </row>
    <row r="101" spans="1:28" s="58" customFormat="1" ht="15.75" thickBot="1">
      <c r="A101" s="193" t="s">
        <v>277</v>
      </c>
      <c r="B101" s="164">
        <v>4157600</v>
      </c>
      <c r="C101" s="162">
        <v>-40800</v>
      </c>
      <c r="D101" s="170">
        <v>-0.01</v>
      </c>
      <c r="E101" s="164">
        <v>5600</v>
      </c>
      <c r="F101" s="112">
        <v>800</v>
      </c>
      <c r="G101" s="170">
        <v>0.17</v>
      </c>
      <c r="H101" s="164">
        <v>0</v>
      </c>
      <c r="I101" s="112">
        <v>0</v>
      </c>
      <c r="J101" s="170">
        <v>0</v>
      </c>
      <c r="K101" s="164">
        <v>4163200</v>
      </c>
      <c r="L101" s="112">
        <v>-40000</v>
      </c>
      <c r="M101" s="127">
        <v>-0.01</v>
      </c>
      <c r="N101" s="283">
        <v>4146400</v>
      </c>
      <c r="O101" s="173">
        <f t="shared" si="10"/>
        <v>0.9959646425826287</v>
      </c>
      <c r="P101" s="108">
        <f>Volume!K101</f>
        <v>277.8</v>
      </c>
      <c r="Q101" s="69">
        <f>Volume!J101</f>
        <v>282.25</v>
      </c>
      <c r="R101" s="237">
        <f t="shared" si="11"/>
        <v>117.50632</v>
      </c>
      <c r="S101" s="103">
        <f t="shared" si="12"/>
        <v>117.03214</v>
      </c>
      <c r="T101" s="109">
        <f t="shared" si="13"/>
        <v>4203200</v>
      </c>
      <c r="U101" s="103">
        <f t="shared" si="14"/>
        <v>-0.9516558812333461</v>
      </c>
      <c r="V101" s="103">
        <f t="shared" si="15"/>
        <v>117.34826</v>
      </c>
      <c r="W101" s="103">
        <f t="shared" si="16"/>
        <v>0.15806</v>
      </c>
      <c r="X101" s="103">
        <f t="shared" si="17"/>
        <v>0</v>
      </c>
      <c r="Y101" s="103">
        <f t="shared" si="18"/>
        <v>116.764896</v>
      </c>
      <c r="Z101" s="237">
        <f t="shared" si="19"/>
        <v>0.7414240000000092</v>
      </c>
      <c r="AA101" s="78"/>
      <c r="AB101" s="77"/>
    </row>
    <row r="102" spans="1:28" s="58" customFormat="1" ht="15.75" thickBot="1">
      <c r="A102" s="193" t="s">
        <v>146</v>
      </c>
      <c r="B102" s="164">
        <v>7707400</v>
      </c>
      <c r="C102" s="162">
        <v>133500</v>
      </c>
      <c r="D102" s="170">
        <v>0.02</v>
      </c>
      <c r="E102" s="164">
        <v>178000</v>
      </c>
      <c r="F102" s="112">
        <v>53400</v>
      </c>
      <c r="G102" s="170">
        <v>0.43</v>
      </c>
      <c r="H102" s="164">
        <v>35600</v>
      </c>
      <c r="I102" s="112">
        <v>8900</v>
      </c>
      <c r="J102" s="170">
        <v>0.33</v>
      </c>
      <c r="K102" s="164">
        <v>7921000</v>
      </c>
      <c r="L102" s="112">
        <v>195800</v>
      </c>
      <c r="M102" s="127">
        <v>0.03</v>
      </c>
      <c r="N102" s="283">
        <v>7814200</v>
      </c>
      <c r="O102" s="173">
        <f t="shared" si="10"/>
        <v>0.9865168539325843</v>
      </c>
      <c r="P102" s="108">
        <f>Volume!K102</f>
        <v>33.5</v>
      </c>
      <c r="Q102" s="69">
        <f>Volume!J102</f>
        <v>34.05</v>
      </c>
      <c r="R102" s="237">
        <f t="shared" si="11"/>
        <v>26.971005</v>
      </c>
      <c r="S102" s="103">
        <f t="shared" si="12"/>
        <v>26.607350999999998</v>
      </c>
      <c r="T102" s="109">
        <f t="shared" si="13"/>
        <v>7725200</v>
      </c>
      <c r="U102" s="103">
        <f t="shared" si="14"/>
        <v>2.5345622119815667</v>
      </c>
      <c r="V102" s="103">
        <f t="shared" si="15"/>
        <v>26.243696999999997</v>
      </c>
      <c r="W102" s="103">
        <f t="shared" si="16"/>
        <v>0.6060899999999999</v>
      </c>
      <c r="X102" s="103">
        <f t="shared" si="17"/>
        <v>0.121218</v>
      </c>
      <c r="Y102" s="103">
        <f t="shared" si="18"/>
        <v>25.87942</v>
      </c>
      <c r="Z102" s="237">
        <f t="shared" si="19"/>
        <v>1.091585000000002</v>
      </c>
      <c r="AA102" s="78"/>
      <c r="AB102" s="77"/>
    </row>
    <row r="103" spans="1:28" s="7" customFormat="1" ht="15.75" thickBot="1">
      <c r="A103" s="193" t="s">
        <v>8</v>
      </c>
      <c r="B103" s="164">
        <v>17484800</v>
      </c>
      <c r="C103" s="162">
        <v>390400</v>
      </c>
      <c r="D103" s="170">
        <v>0.02</v>
      </c>
      <c r="E103" s="164">
        <v>929600</v>
      </c>
      <c r="F103" s="112">
        <v>121600</v>
      </c>
      <c r="G103" s="170">
        <v>0.15</v>
      </c>
      <c r="H103" s="164">
        <v>201600</v>
      </c>
      <c r="I103" s="112">
        <v>76800</v>
      </c>
      <c r="J103" s="170">
        <v>0.62</v>
      </c>
      <c r="K103" s="164">
        <v>18616000</v>
      </c>
      <c r="L103" s="112">
        <v>588800</v>
      </c>
      <c r="M103" s="127">
        <v>0.03</v>
      </c>
      <c r="N103" s="283">
        <v>18555200</v>
      </c>
      <c r="O103" s="173">
        <f t="shared" si="10"/>
        <v>0.9967339922647185</v>
      </c>
      <c r="P103" s="108">
        <f>Volume!K103</f>
        <v>147.9</v>
      </c>
      <c r="Q103" s="69">
        <f>Volume!J103</f>
        <v>153.65</v>
      </c>
      <c r="R103" s="237">
        <f t="shared" si="11"/>
        <v>286.03484</v>
      </c>
      <c r="S103" s="103">
        <f t="shared" si="12"/>
        <v>285.100648</v>
      </c>
      <c r="T103" s="109">
        <f t="shared" si="13"/>
        <v>18027200</v>
      </c>
      <c r="U103" s="103">
        <f t="shared" si="14"/>
        <v>3.2661755569361848</v>
      </c>
      <c r="V103" s="103">
        <f t="shared" si="15"/>
        <v>268.653952</v>
      </c>
      <c r="W103" s="103">
        <f t="shared" si="16"/>
        <v>14.283304</v>
      </c>
      <c r="X103" s="103">
        <f t="shared" si="17"/>
        <v>3.097584</v>
      </c>
      <c r="Y103" s="103">
        <f t="shared" si="18"/>
        <v>266.622288</v>
      </c>
      <c r="Z103" s="237">
        <f t="shared" si="19"/>
        <v>19.41255199999995</v>
      </c>
      <c r="AB103" s="77"/>
    </row>
    <row r="104" spans="1:28" s="58" customFormat="1" ht="15.75" thickBot="1">
      <c r="A104" s="193" t="s">
        <v>296</v>
      </c>
      <c r="B104" s="164">
        <v>1689000</v>
      </c>
      <c r="C104" s="162">
        <v>-63000</v>
      </c>
      <c r="D104" s="170">
        <v>-0.04</v>
      </c>
      <c r="E104" s="164">
        <v>7000</v>
      </c>
      <c r="F104" s="112">
        <v>1000</v>
      </c>
      <c r="G104" s="170">
        <v>0.17</v>
      </c>
      <c r="H104" s="164">
        <v>0</v>
      </c>
      <c r="I104" s="112">
        <v>0</v>
      </c>
      <c r="J104" s="170">
        <v>0</v>
      </c>
      <c r="K104" s="164">
        <v>1696000</v>
      </c>
      <c r="L104" s="112">
        <v>-62000</v>
      </c>
      <c r="M104" s="127">
        <v>-0.04</v>
      </c>
      <c r="N104" s="283">
        <v>1685000</v>
      </c>
      <c r="O104" s="173">
        <f t="shared" si="10"/>
        <v>0.9935141509433962</v>
      </c>
      <c r="P104" s="108">
        <f>Volume!K104</f>
        <v>157.05</v>
      </c>
      <c r="Q104" s="69">
        <f>Volume!J104</f>
        <v>162.2</v>
      </c>
      <c r="R104" s="237">
        <f t="shared" si="11"/>
        <v>27.50912</v>
      </c>
      <c r="S104" s="103">
        <f t="shared" si="12"/>
        <v>27.3307</v>
      </c>
      <c r="T104" s="109">
        <f t="shared" si="13"/>
        <v>1758000</v>
      </c>
      <c r="U104" s="103">
        <f t="shared" si="14"/>
        <v>-3.526734926052332</v>
      </c>
      <c r="V104" s="103">
        <f t="shared" si="15"/>
        <v>27.39558</v>
      </c>
      <c r="W104" s="103">
        <f t="shared" si="16"/>
        <v>0.11354</v>
      </c>
      <c r="X104" s="103">
        <f t="shared" si="17"/>
        <v>0</v>
      </c>
      <c r="Y104" s="103">
        <f t="shared" si="18"/>
        <v>27.60939</v>
      </c>
      <c r="Z104" s="237">
        <f t="shared" si="19"/>
        <v>-0.10027000000000186</v>
      </c>
      <c r="AA104" s="78"/>
      <c r="AB104" s="77"/>
    </row>
    <row r="105" spans="1:28" s="58" customFormat="1" ht="15.75" thickBot="1">
      <c r="A105" s="193" t="s">
        <v>179</v>
      </c>
      <c r="B105" s="164">
        <v>23058000</v>
      </c>
      <c r="C105" s="162">
        <v>462000</v>
      </c>
      <c r="D105" s="170">
        <v>0.02</v>
      </c>
      <c r="E105" s="164">
        <v>3738000</v>
      </c>
      <c r="F105" s="112">
        <v>168000</v>
      </c>
      <c r="G105" s="170">
        <v>0.05</v>
      </c>
      <c r="H105" s="164">
        <v>518000</v>
      </c>
      <c r="I105" s="112">
        <v>56000</v>
      </c>
      <c r="J105" s="170">
        <v>0.12</v>
      </c>
      <c r="K105" s="164">
        <v>27314000</v>
      </c>
      <c r="L105" s="112">
        <v>686000</v>
      </c>
      <c r="M105" s="127">
        <v>0.03</v>
      </c>
      <c r="N105" s="283">
        <v>27188000</v>
      </c>
      <c r="O105" s="173">
        <f t="shared" si="10"/>
        <v>0.9953869810353665</v>
      </c>
      <c r="P105" s="108">
        <f>Volume!K105</f>
        <v>14.25</v>
      </c>
      <c r="Q105" s="69">
        <f>Volume!J105</f>
        <v>14.4</v>
      </c>
      <c r="R105" s="237">
        <f t="shared" si="11"/>
        <v>39.33216</v>
      </c>
      <c r="S105" s="103">
        <f t="shared" si="12"/>
        <v>39.15072</v>
      </c>
      <c r="T105" s="109">
        <f t="shared" si="13"/>
        <v>26628000</v>
      </c>
      <c r="U105" s="103">
        <f t="shared" si="14"/>
        <v>2.576235541535226</v>
      </c>
      <c r="V105" s="103">
        <f t="shared" si="15"/>
        <v>33.20352</v>
      </c>
      <c r="W105" s="103">
        <f t="shared" si="16"/>
        <v>5.38272</v>
      </c>
      <c r="X105" s="103">
        <f t="shared" si="17"/>
        <v>0.74592</v>
      </c>
      <c r="Y105" s="103">
        <f t="shared" si="18"/>
        <v>37.9449</v>
      </c>
      <c r="Z105" s="237">
        <f t="shared" si="19"/>
        <v>1.3872600000000048</v>
      </c>
      <c r="AA105" s="78"/>
      <c r="AB105" s="77"/>
    </row>
    <row r="106" spans="1:28" s="58" customFormat="1" ht="15.75" thickBot="1">
      <c r="A106" s="193" t="s">
        <v>202</v>
      </c>
      <c r="B106" s="164">
        <v>3072800</v>
      </c>
      <c r="C106" s="162">
        <v>17250</v>
      </c>
      <c r="D106" s="170">
        <v>0.01</v>
      </c>
      <c r="E106" s="164">
        <v>26450</v>
      </c>
      <c r="F106" s="112">
        <v>-16100</v>
      </c>
      <c r="G106" s="170">
        <v>-0.38</v>
      </c>
      <c r="H106" s="164">
        <v>8050</v>
      </c>
      <c r="I106" s="112">
        <v>0</v>
      </c>
      <c r="J106" s="170">
        <v>0</v>
      </c>
      <c r="K106" s="164">
        <v>3107300</v>
      </c>
      <c r="L106" s="112">
        <v>1150</v>
      </c>
      <c r="M106" s="127">
        <v>0</v>
      </c>
      <c r="N106" s="283">
        <v>2980800</v>
      </c>
      <c r="O106" s="173">
        <f t="shared" si="10"/>
        <v>0.9592894152479645</v>
      </c>
      <c r="P106" s="108">
        <f>Volume!K106</f>
        <v>233.65</v>
      </c>
      <c r="Q106" s="69">
        <f>Volume!J106</f>
        <v>232.75</v>
      </c>
      <c r="R106" s="237">
        <f t="shared" si="11"/>
        <v>72.3224075</v>
      </c>
      <c r="S106" s="103">
        <f t="shared" si="12"/>
        <v>69.37812</v>
      </c>
      <c r="T106" s="109">
        <f t="shared" si="13"/>
        <v>3106150</v>
      </c>
      <c r="U106" s="103">
        <f t="shared" si="14"/>
        <v>0.037023324694557574</v>
      </c>
      <c r="V106" s="103">
        <f t="shared" si="15"/>
        <v>71.51942</v>
      </c>
      <c r="W106" s="103">
        <f t="shared" si="16"/>
        <v>0.61562375</v>
      </c>
      <c r="X106" s="103">
        <f t="shared" si="17"/>
        <v>0.18736375</v>
      </c>
      <c r="Y106" s="103">
        <f t="shared" si="18"/>
        <v>72.57519475</v>
      </c>
      <c r="Z106" s="237">
        <f t="shared" si="19"/>
        <v>-0.25278724999999724</v>
      </c>
      <c r="AA106" s="78"/>
      <c r="AB106" s="77"/>
    </row>
    <row r="107" spans="1:28" s="58" customFormat="1" ht="15.75" thickBot="1">
      <c r="A107" s="193" t="s">
        <v>171</v>
      </c>
      <c r="B107" s="164">
        <v>3212000</v>
      </c>
      <c r="C107" s="162">
        <v>105600</v>
      </c>
      <c r="D107" s="170">
        <v>0.03</v>
      </c>
      <c r="E107" s="164">
        <v>6600</v>
      </c>
      <c r="F107" s="112">
        <v>1100</v>
      </c>
      <c r="G107" s="170">
        <v>0.2</v>
      </c>
      <c r="H107" s="164">
        <v>3300</v>
      </c>
      <c r="I107" s="112">
        <v>1100</v>
      </c>
      <c r="J107" s="170">
        <v>0.5</v>
      </c>
      <c r="K107" s="164">
        <v>3221900</v>
      </c>
      <c r="L107" s="112">
        <v>107800</v>
      </c>
      <c r="M107" s="127">
        <v>0.03</v>
      </c>
      <c r="N107" s="283">
        <v>3206500</v>
      </c>
      <c r="O107" s="173">
        <f t="shared" si="10"/>
        <v>0.99522021167634</v>
      </c>
      <c r="P107" s="108">
        <f>Volume!K107</f>
        <v>316.3</v>
      </c>
      <c r="Q107" s="69">
        <f>Volume!J107</f>
        <v>324.2</v>
      </c>
      <c r="R107" s="237">
        <f t="shared" si="11"/>
        <v>104.453998</v>
      </c>
      <c r="S107" s="103">
        <f t="shared" si="12"/>
        <v>103.95473</v>
      </c>
      <c r="T107" s="109">
        <f t="shared" si="13"/>
        <v>3114100</v>
      </c>
      <c r="U107" s="103">
        <f t="shared" si="14"/>
        <v>3.461674320028259</v>
      </c>
      <c r="V107" s="103">
        <f t="shared" si="15"/>
        <v>104.13304</v>
      </c>
      <c r="W107" s="103">
        <f t="shared" si="16"/>
        <v>0.213972</v>
      </c>
      <c r="X107" s="103">
        <f t="shared" si="17"/>
        <v>0.106986</v>
      </c>
      <c r="Y107" s="103">
        <f t="shared" si="18"/>
        <v>98.498983</v>
      </c>
      <c r="Z107" s="237">
        <f t="shared" si="19"/>
        <v>5.955015000000003</v>
      </c>
      <c r="AA107" s="78"/>
      <c r="AB107" s="77"/>
    </row>
    <row r="108" spans="1:28" s="58" customFormat="1" ht="15.75" thickBot="1">
      <c r="A108" s="193" t="s">
        <v>147</v>
      </c>
      <c r="B108" s="164">
        <v>3433800</v>
      </c>
      <c r="C108" s="162">
        <v>188800</v>
      </c>
      <c r="D108" s="170">
        <v>0.06</v>
      </c>
      <c r="E108" s="164">
        <v>82600</v>
      </c>
      <c r="F108" s="112">
        <v>29500</v>
      </c>
      <c r="G108" s="170">
        <v>0.56</v>
      </c>
      <c r="H108" s="164">
        <v>0</v>
      </c>
      <c r="I108" s="112">
        <v>0</v>
      </c>
      <c r="J108" s="170">
        <v>0</v>
      </c>
      <c r="K108" s="164">
        <v>3516400</v>
      </c>
      <c r="L108" s="112">
        <v>218300</v>
      </c>
      <c r="M108" s="127">
        <v>0.07</v>
      </c>
      <c r="N108" s="283">
        <v>3504600</v>
      </c>
      <c r="O108" s="173">
        <f t="shared" si="10"/>
        <v>0.9966442953020134</v>
      </c>
      <c r="P108" s="108">
        <f>Volume!K108</f>
        <v>52.5</v>
      </c>
      <c r="Q108" s="69">
        <f>Volume!J108</f>
        <v>53.55</v>
      </c>
      <c r="R108" s="237">
        <f t="shared" si="11"/>
        <v>18.830322</v>
      </c>
      <c r="S108" s="103">
        <f t="shared" si="12"/>
        <v>18.767133</v>
      </c>
      <c r="T108" s="109">
        <f t="shared" si="13"/>
        <v>3298100</v>
      </c>
      <c r="U108" s="103">
        <f t="shared" si="14"/>
        <v>6.618962432915922</v>
      </c>
      <c r="V108" s="103">
        <f t="shared" si="15"/>
        <v>18.387999</v>
      </c>
      <c r="W108" s="103">
        <f t="shared" si="16"/>
        <v>0.442323</v>
      </c>
      <c r="X108" s="103">
        <f t="shared" si="17"/>
        <v>0</v>
      </c>
      <c r="Y108" s="103">
        <f t="shared" si="18"/>
        <v>17.315025</v>
      </c>
      <c r="Z108" s="237">
        <f t="shared" si="19"/>
        <v>1.5152970000000003</v>
      </c>
      <c r="AA108" s="78"/>
      <c r="AB108" s="77"/>
    </row>
    <row r="109" spans="1:28" s="7" customFormat="1" ht="15.75" thickBot="1">
      <c r="A109" s="193" t="s">
        <v>148</v>
      </c>
      <c r="B109" s="164">
        <v>834955</v>
      </c>
      <c r="C109" s="162">
        <v>20900</v>
      </c>
      <c r="D109" s="170">
        <v>0.03</v>
      </c>
      <c r="E109" s="164">
        <v>8360</v>
      </c>
      <c r="F109" s="112">
        <v>1045</v>
      </c>
      <c r="G109" s="170">
        <v>0.14</v>
      </c>
      <c r="H109" s="164">
        <v>0</v>
      </c>
      <c r="I109" s="112">
        <v>0</v>
      </c>
      <c r="J109" s="170">
        <v>0</v>
      </c>
      <c r="K109" s="164">
        <v>843315</v>
      </c>
      <c r="L109" s="112">
        <v>21945</v>
      </c>
      <c r="M109" s="127">
        <v>0.03</v>
      </c>
      <c r="N109" s="283">
        <v>840180</v>
      </c>
      <c r="O109" s="173">
        <f t="shared" si="10"/>
        <v>0.9962825278810409</v>
      </c>
      <c r="P109" s="108">
        <f>Volume!K109</f>
        <v>249.85</v>
      </c>
      <c r="Q109" s="69">
        <f>Volume!J109</f>
        <v>251.85</v>
      </c>
      <c r="R109" s="237">
        <f t="shared" si="11"/>
        <v>21.238888275</v>
      </c>
      <c r="S109" s="103">
        <f t="shared" si="12"/>
        <v>21.1599333</v>
      </c>
      <c r="T109" s="109">
        <f t="shared" si="13"/>
        <v>821370</v>
      </c>
      <c r="U109" s="103">
        <f t="shared" si="14"/>
        <v>2.6717557251908395</v>
      </c>
      <c r="V109" s="103">
        <f t="shared" si="15"/>
        <v>21.028341675</v>
      </c>
      <c r="W109" s="103">
        <f t="shared" si="16"/>
        <v>0.2105466</v>
      </c>
      <c r="X109" s="103">
        <f t="shared" si="17"/>
        <v>0</v>
      </c>
      <c r="Y109" s="103">
        <f t="shared" si="18"/>
        <v>20.52192945</v>
      </c>
      <c r="Z109" s="237">
        <f t="shared" si="19"/>
        <v>0.7169588250000025</v>
      </c>
      <c r="AB109" s="77"/>
    </row>
    <row r="110" spans="1:28" s="7" customFormat="1" ht="15.75" thickBot="1">
      <c r="A110" s="193" t="s">
        <v>122</v>
      </c>
      <c r="B110" s="164">
        <v>6799000</v>
      </c>
      <c r="C110" s="162">
        <v>81250</v>
      </c>
      <c r="D110" s="170">
        <v>0.01</v>
      </c>
      <c r="E110" s="164">
        <v>2058875</v>
      </c>
      <c r="F110" s="112">
        <v>95875</v>
      </c>
      <c r="G110" s="170">
        <v>0.05</v>
      </c>
      <c r="H110" s="164">
        <v>1179750</v>
      </c>
      <c r="I110" s="112">
        <v>117000</v>
      </c>
      <c r="J110" s="170">
        <v>0.11</v>
      </c>
      <c r="K110" s="164">
        <v>10037625</v>
      </c>
      <c r="L110" s="112">
        <v>294125</v>
      </c>
      <c r="M110" s="127">
        <v>0.03</v>
      </c>
      <c r="N110" s="283">
        <v>9927125</v>
      </c>
      <c r="O110" s="173">
        <f t="shared" si="10"/>
        <v>0.9889914197830663</v>
      </c>
      <c r="P110" s="108">
        <f>Volume!K110</f>
        <v>158.7</v>
      </c>
      <c r="Q110" s="69">
        <f>Volume!J110</f>
        <v>159.2</v>
      </c>
      <c r="R110" s="237">
        <f t="shared" si="11"/>
        <v>159.79899</v>
      </c>
      <c r="S110" s="103">
        <f t="shared" si="12"/>
        <v>158.03983</v>
      </c>
      <c r="T110" s="109">
        <f t="shared" si="13"/>
        <v>9743500</v>
      </c>
      <c r="U110" s="103">
        <f t="shared" si="14"/>
        <v>3.018679119412942</v>
      </c>
      <c r="V110" s="103">
        <f t="shared" si="15"/>
        <v>108.24008</v>
      </c>
      <c r="W110" s="103">
        <f t="shared" si="16"/>
        <v>32.77729</v>
      </c>
      <c r="X110" s="103">
        <f t="shared" si="17"/>
        <v>18.78162</v>
      </c>
      <c r="Y110" s="103">
        <f t="shared" si="18"/>
        <v>154.629345</v>
      </c>
      <c r="Z110" s="237">
        <f t="shared" si="19"/>
        <v>5.169645000000003</v>
      </c>
      <c r="AB110" s="77"/>
    </row>
    <row r="111" spans="1:28" s="7" customFormat="1" ht="15.75" thickBot="1">
      <c r="A111" s="201" t="s">
        <v>36</v>
      </c>
      <c r="B111" s="164">
        <v>7428375</v>
      </c>
      <c r="C111" s="162">
        <v>32175</v>
      </c>
      <c r="D111" s="170">
        <v>0</v>
      </c>
      <c r="E111" s="164">
        <v>125775</v>
      </c>
      <c r="F111" s="112">
        <v>-2250</v>
      </c>
      <c r="G111" s="170">
        <v>-0.02</v>
      </c>
      <c r="H111" s="164">
        <v>4050</v>
      </c>
      <c r="I111" s="112">
        <v>225</v>
      </c>
      <c r="J111" s="170">
        <v>0.06</v>
      </c>
      <c r="K111" s="164">
        <v>7558200</v>
      </c>
      <c r="L111" s="112">
        <v>30150</v>
      </c>
      <c r="M111" s="127">
        <v>0</v>
      </c>
      <c r="N111" s="283">
        <v>7522425</v>
      </c>
      <c r="O111" s="173">
        <f t="shared" si="10"/>
        <v>0.9952667301738509</v>
      </c>
      <c r="P111" s="108">
        <f>Volume!K111</f>
        <v>846.15</v>
      </c>
      <c r="Q111" s="69">
        <f>Volume!J111</f>
        <v>871.35</v>
      </c>
      <c r="R111" s="237">
        <f t="shared" si="11"/>
        <v>658.583757</v>
      </c>
      <c r="S111" s="103">
        <f t="shared" si="12"/>
        <v>655.466502375</v>
      </c>
      <c r="T111" s="109">
        <f t="shared" si="13"/>
        <v>7528050</v>
      </c>
      <c r="U111" s="103">
        <f t="shared" si="14"/>
        <v>0.40050212206348257</v>
      </c>
      <c r="V111" s="103">
        <f t="shared" si="15"/>
        <v>647.271455625</v>
      </c>
      <c r="W111" s="103">
        <f t="shared" si="16"/>
        <v>10.959404625</v>
      </c>
      <c r="X111" s="103">
        <f t="shared" si="17"/>
        <v>0.35289675</v>
      </c>
      <c r="Y111" s="103">
        <f t="shared" si="18"/>
        <v>636.98595075</v>
      </c>
      <c r="Z111" s="237">
        <f t="shared" si="19"/>
        <v>21.597806249999962</v>
      </c>
      <c r="AB111" s="77"/>
    </row>
    <row r="112" spans="1:28" s="7" customFormat="1" ht="15.75" thickBot="1">
      <c r="A112" s="193" t="s">
        <v>172</v>
      </c>
      <c r="B112" s="164">
        <v>5474700</v>
      </c>
      <c r="C112" s="162">
        <v>502950</v>
      </c>
      <c r="D112" s="170">
        <v>0.1</v>
      </c>
      <c r="E112" s="164">
        <v>58800</v>
      </c>
      <c r="F112" s="112">
        <v>7350</v>
      </c>
      <c r="G112" s="170">
        <v>0.14</v>
      </c>
      <c r="H112" s="164">
        <v>4200</v>
      </c>
      <c r="I112" s="112">
        <v>1050</v>
      </c>
      <c r="J112" s="170">
        <v>0.33</v>
      </c>
      <c r="K112" s="164">
        <v>5537700</v>
      </c>
      <c r="L112" s="112">
        <v>511350</v>
      </c>
      <c r="M112" s="127">
        <v>0.1</v>
      </c>
      <c r="N112" s="283">
        <v>5523000</v>
      </c>
      <c r="O112" s="173">
        <f t="shared" si="10"/>
        <v>0.9973454683352294</v>
      </c>
      <c r="P112" s="108">
        <f>Volume!K112</f>
        <v>263.9</v>
      </c>
      <c r="Q112" s="69">
        <f>Volume!J112</f>
        <v>275.55</v>
      </c>
      <c r="R112" s="237">
        <f t="shared" si="11"/>
        <v>152.5913235</v>
      </c>
      <c r="S112" s="103">
        <f t="shared" si="12"/>
        <v>152.186265</v>
      </c>
      <c r="T112" s="109">
        <f t="shared" si="13"/>
        <v>5026350</v>
      </c>
      <c r="U112" s="103">
        <f t="shared" si="14"/>
        <v>10.173386254439105</v>
      </c>
      <c r="V112" s="103">
        <f t="shared" si="15"/>
        <v>150.8553585</v>
      </c>
      <c r="W112" s="103">
        <f t="shared" si="16"/>
        <v>1.620234</v>
      </c>
      <c r="X112" s="103">
        <f t="shared" si="17"/>
        <v>0.115731</v>
      </c>
      <c r="Y112" s="103">
        <f t="shared" si="18"/>
        <v>132.6453765</v>
      </c>
      <c r="Z112" s="237">
        <f t="shared" si="19"/>
        <v>19.94594699999999</v>
      </c>
      <c r="AB112" s="77"/>
    </row>
    <row r="113" spans="1:28" s="7" customFormat="1" ht="15.75" thickBot="1">
      <c r="A113" s="193" t="s">
        <v>80</v>
      </c>
      <c r="B113" s="164">
        <v>2931600</v>
      </c>
      <c r="C113" s="162">
        <v>-195600</v>
      </c>
      <c r="D113" s="170">
        <v>-0.06</v>
      </c>
      <c r="E113" s="164">
        <v>10800</v>
      </c>
      <c r="F113" s="112">
        <v>1200</v>
      </c>
      <c r="G113" s="170">
        <v>0.13</v>
      </c>
      <c r="H113" s="164">
        <v>0</v>
      </c>
      <c r="I113" s="112">
        <v>0</v>
      </c>
      <c r="J113" s="170">
        <v>0</v>
      </c>
      <c r="K113" s="164">
        <v>2942400</v>
      </c>
      <c r="L113" s="112">
        <v>-194400</v>
      </c>
      <c r="M113" s="127">
        <v>-0.06</v>
      </c>
      <c r="N113" s="283">
        <v>2935200</v>
      </c>
      <c r="O113" s="173">
        <f t="shared" si="10"/>
        <v>0.9975530179445351</v>
      </c>
      <c r="P113" s="108">
        <f>Volume!K113</f>
        <v>186.4</v>
      </c>
      <c r="Q113" s="69">
        <f>Volume!J113</f>
        <v>191.3</v>
      </c>
      <c r="R113" s="237">
        <f t="shared" si="11"/>
        <v>56.288112</v>
      </c>
      <c r="S113" s="103">
        <f t="shared" si="12"/>
        <v>56.150376</v>
      </c>
      <c r="T113" s="109">
        <f t="shared" si="13"/>
        <v>3136800</v>
      </c>
      <c r="U113" s="103">
        <f t="shared" si="14"/>
        <v>-6.197398622800306</v>
      </c>
      <c r="V113" s="103">
        <f t="shared" si="15"/>
        <v>56.081508</v>
      </c>
      <c r="W113" s="103">
        <f t="shared" si="16"/>
        <v>0.206604</v>
      </c>
      <c r="X113" s="103">
        <f t="shared" si="17"/>
        <v>0</v>
      </c>
      <c r="Y113" s="103">
        <f t="shared" si="18"/>
        <v>58.469952</v>
      </c>
      <c r="Z113" s="237">
        <f t="shared" si="19"/>
        <v>-2.181840000000001</v>
      </c>
      <c r="AB113" s="77"/>
    </row>
    <row r="114" spans="1:28" s="7" customFormat="1" ht="15.75" thickBot="1">
      <c r="A114" s="193" t="s">
        <v>274</v>
      </c>
      <c r="B114" s="164">
        <v>5029500</v>
      </c>
      <c r="C114" s="162">
        <v>282100</v>
      </c>
      <c r="D114" s="170">
        <v>0.06</v>
      </c>
      <c r="E114" s="164">
        <v>77000</v>
      </c>
      <c r="F114" s="112">
        <v>21000</v>
      </c>
      <c r="G114" s="170">
        <v>0.38</v>
      </c>
      <c r="H114" s="164">
        <v>12600</v>
      </c>
      <c r="I114" s="112">
        <v>3500</v>
      </c>
      <c r="J114" s="170">
        <v>0.38</v>
      </c>
      <c r="K114" s="164">
        <v>5119100</v>
      </c>
      <c r="L114" s="112">
        <v>306600</v>
      </c>
      <c r="M114" s="127">
        <v>0.06</v>
      </c>
      <c r="N114" s="283">
        <v>5102300</v>
      </c>
      <c r="O114" s="173">
        <f t="shared" si="10"/>
        <v>0.9967181731163681</v>
      </c>
      <c r="P114" s="108">
        <f>Volume!K114</f>
        <v>249.9</v>
      </c>
      <c r="Q114" s="69">
        <f>Volume!J114</f>
        <v>267.45</v>
      </c>
      <c r="R114" s="237">
        <f t="shared" si="11"/>
        <v>136.9103295</v>
      </c>
      <c r="S114" s="103">
        <f t="shared" si="12"/>
        <v>136.4610135</v>
      </c>
      <c r="T114" s="109">
        <f t="shared" si="13"/>
        <v>4812500</v>
      </c>
      <c r="U114" s="103">
        <f t="shared" si="14"/>
        <v>6.370909090909091</v>
      </c>
      <c r="V114" s="103">
        <f t="shared" si="15"/>
        <v>134.5139775</v>
      </c>
      <c r="W114" s="103">
        <f t="shared" si="16"/>
        <v>2.059365</v>
      </c>
      <c r="X114" s="103">
        <f t="shared" si="17"/>
        <v>0.336987</v>
      </c>
      <c r="Y114" s="103">
        <f t="shared" si="18"/>
        <v>120.264375</v>
      </c>
      <c r="Z114" s="237">
        <f t="shared" si="19"/>
        <v>16.645954499999988</v>
      </c>
      <c r="AB114" s="77"/>
    </row>
    <row r="115" spans="1:28" s="7" customFormat="1" ht="15.75" thickBot="1">
      <c r="A115" s="193" t="s">
        <v>224</v>
      </c>
      <c r="B115" s="164">
        <v>323700</v>
      </c>
      <c r="C115" s="162">
        <v>29900</v>
      </c>
      <c r="D115" s="170">
        <v>0.1</v>
      </c>
      <c r="E115" s="164">
        <v>650</v>
      </c>
      <c r="F115" s="112">
        <v>0</v>
      </c>
      <c r="G115" s="170">
        <v>0</v>
      </c>
      <c r="H115" s="164">
        <v>0</v>
      </c>
      <c r="I115" s="112">
        <v>0</v>
      </c>
      <c r="J115" s="170">
        <v>0</v>
      </c>
      <c r="K115" s="164">
        <v>324350</v>
      </c>
      <c r="L115" s="112">
        <v>29900</v>
      </c>
      <c r="M115" s="127">
        <v>0.1</v>
      </c>
      <c r="N115" s="283">
        <v>323700</v>
      </c>
      <c r="O115" s="173">
        <f t="shared" si="10"/>
        <v>0.9979959919839679</v>
      </c>
      <c r="P115" s="108">
        <f>Volume!K115</f>
        <v>400.65</v>
      </c>
      <c r="Q115" s="69">
        <f>Volume!J115</f>
        <v>410.6</v>
      </c>
      <c r="R115" s="237">
        <f t="shared" si="11"/>
        <v>13.317811</v>
      </c>
      <c r="S115" s="103">
        <f t="shared" si="12"/>
        <v>13.291122</v>
      </c>
      <c r="T115" s="109">
        <f t="shared" si="13"/>
        <v>294450</v>
      </c>
      <c r="U115" s="103">
        <f t="shared" si="14"/>
        <v>10.154525386313466</v>
      </c>
      <c r="V115" s="103">
        <f t="shared" si="15"/>
        <v>13.291122</v>
      </c>
      <c r="W115" s="103">
        <f t="shared" si="16"/>
        <v>0.026689</v>
      </c>
      <c r="X115" s="103">
        <f t="shared" si="17"/>
        <v>0</v>
      </c>
      <c r="Y115" s="103">
        <f t="shared" si="18"/>
        <v>11.79713925</v>
      </c>
      <c r="Z115" s="237">
        <f t="shared" si="19"/>
        <v>1.52067175</v>
      </c>
      <c r="AB115" s="77"/>
    </row>
    <row r="116" spans="1:28" s="7" customFormat="1" ht="15.75" thickBot="1">
      <c r="A116" s="193" t="s">
        <v>394</v>
      </c>
      <c r="B116" s="164">
        <v>3360000</v>
      </c>
      <c r="C116" s="162">
        <v>-124800</v>
      </c>
      <c r="D116" s="170">
        <v>-0.04</v>
      </c>
      <c r="E116" s="164">
        <v>235200</v>
      </c>
      <c r="F116" s="112">
        <v>2400</v>
      </c>
      <c r="G116" s="170">
        <v>0.01</v>
      </c>
      <c r="H116" s="164">
        <v>28800</v>
      </c>
      <c r="I116" s="112">
        <v>0</v>
      </c>
      <c r="J116" s="170">
        <v>0</v>
      </c>
      <c r="K116" s="164">
        <v>3624000</v>
      </c>
      <c r="L116" s="112">
        <v>-122400</v>
      </c>
      <c r="M116" s="127">
        <v>-0.03</v>
      </c>
      <c r="N116" s="283">
        <v>3616800</v>
      </c>
      <c r="O116" s="173">
        <f t="shared" si="10"/>
        <v>0.9980132450331126</v>
      </c>
      <c r="P116" s="108">
        <f>Volume!K116</f>
        <v>103.1</v>
      </c>
      <c r="Q116" s="69">
        <f>Volume!J116</f>
        <v>106.15</v>
      </c>
      <c r="R116" s="237">
        <f t="shared" si="11"/>
        <v>38.46876</v>
      </c>
      <c r="S116" s="103">
        <f t="shared" si="12"/>
        <v>38.392332</v>
      </c>
      <c r="T116" s="109">
        <f t="shared" si="13"/>
        <v>3746400</v>
      </c>
      <c r="U116" s="103">
        <f t="shared" si="14"/>
        <v>-3.267136450992953</v>
      </c>
      <c r="V116" s="103">
        <f t="shared" si="15"/>
        <v>35.6664</v>
      </c>
      <c r="W116" s="103">
        <f t="shared" si="16"/>
        <v>2.496648</v>
      </c>
      <c r="X116" s="103">
        <f t="shared" si="17"/>
        <v>0.305712</v>
      </c>
      <c r="Y116" s="103">
        <f t="shared" si="18"/>
        <v>38.625384</v>
      </c>
      <c r="Z116" s="237">
        <f t="shared" si="19"/>
        <v>-0.15662399999999366</v>
      </c>
      <c r="AB116" s="77"/>
    </row>
    <row r="117" spans="1:28" s="7" customFormat="1" ht="15.75" thickBot="1">
      <c r="A117" s="193" t="s">
        <v>81</v>
      </c>
      <c r="B117" s="164">
        <v>4500600</v>
      </c>
      <c r="C117" s="162">
        <v>-29400</v>
      </c>
      <c r="D117" s="170">
        <v>-0.01</v>
      </c>
      <c r="E117" s="164">
        <v>4800</v>
      </c>
      <c r="F117" s="112">
        <v>600</v>
      </c>
      <c r="G117" s="170">
        <v>0.14</v>
      </c>
      <c r="H117" s="164">
        <v>0</v>
      </c>
      <c r="I117" s="112">
        <v>0</v>
      </c>
      <c r="J117" s="170">
        <v>0</v>
      </c>
      <c r="K117" s="164">
        <v>4505400</v>
      </c>
      <c r="L117" s="112">
        <v>-28800</v>
      </c>
      <c r="M117" s="127">
        <v>-0.01</v>
      </c>
      <c r="N117" s="283">
        <v>4502400</v>
      </c>
      <c r="O117" s="173">
        <f t="shared" si="10"/>
        <v>0.999334132374484</v>
      </c>
      <c r="P117" s="108">
        <f>Volume!K117</f>
        <v>440.25</v>
      </c>
      <c r="Q117" s="69">
        <f>Volume!J117</f>
        <v>456.9</v>
      </c>
      <c r="R117" s="237">
        <f t="shared" si="11"/>
        <v>205.851726</v>
      </c>
      <c r="S117" s="103">
        <f t="shared" si="12"/>
        <v>205.714656</v>
      </c>
      <c r="T117" s="109">
        <f t="shared" si="13"/>
        <v>4534200</v>
      </c>
      <c r="U117" s="103">
        <f t="shared" si="14"/>
        <v>-0.6351726875744342</v>
      </c>
      <c r="V117" s="103">
        <f t="shared" si="15"/>
        <v>205.632414</v>
      </c>
      <c r="W117" s="103">
        <f t="shared" si="16"/>
        <v>0.219312</v>
      </c>
      <c r="X117" s="103">
        <f t="shared" si="17"/>
        <v>0</v>
      </c>
      <c r="Y117" s="103">
        <f t="shared" si="18"/>
        <v>199.618155</v>
      </c>
      <c r="Z117" s="237">
        <f t="shared" si="19"/>
        <v>6.233571000000012</v>
      </c>
      <c r="AB117" s="77"/>
    </row>
    <row r="118" spans="1:28" s="58" customFormat="1" ht="15.75" thickBot="1">
      <c r="A118" s="193" t="s">
        <v>225</v>
      </c>
      <c r="B118" s="164">
        <v>3410400</v>
      </c>
      <c r="C118" s="162">
        <v>254800</v>
      </c>
      <c r="D118" s="170">
        <v>0.08</v>
      </c>
      <c r="E118" s="164">
        <v>53200</v>
      </c>
      <c r="F118" s="112">
        <v>7000</v>
      </c>
      <c r="G118" s="170">
        <v>0.15</v>
      </c>
      <c r="H118" s="164">
        <v>9800</v>
      </c>
      <c r="I118" s="112">
        <v>0</v>
      </c>
      <c r="J118" s="170">
        <v>0</v>
      </c>
      <c r="K118" s="164">
        <v>3473400</v>
      </c>
      <c r="L118" s="112">
        <v>261800</v>
      </c>
      <c r="M118" s="127">
        <v>0.08</v>
      </c>
      <c r="N118" s="283">
        <v>3463600</v>
      </c>
      <c r="O118" s="173">
        <f t="shared" si="10"/>
        <v>0.9971785570334543</v>
      </c>
      <c r="P118" s="108">
        <f>Volume!K118</f>
        <v>168.45</v>
      </c>
      <c r="Q118" s="69">
        <f>Volume!J118</f>
        <v>171.7</v>
      </c>
      <c r="R118" s="237">
        <f t="shared" si="11"/>
        <v>59.638278</v>
      </c>
      <c r="S118" s="103">
        <f t="shared" si="12"/>
        <v>59.470012</v>
      </c>
      <c r="T118" s="109">
        <f t="shared" si="13"/>
        <v>3211600</v>
      </c>
      <c r="U118" s="103">
        <f t="shared" si="14"/>
        <v>8.151700087183958</v>
      </c>
      <c r="V118" s="103">
        <f t="shared" si="15"/>
        <v>58.556568</v>
      </c>
      <c r="W118" s="103">
        <f t="shared" si="16"/>
        <v>0.913444</v>
      </c>
      <c r="X118" s="103">
        <f t="shared" si="17"/>
        <v>0.168266</v>
      </c>
      <c r="Y118" s="103">
        <f t="shared" si="18"/>
        <v>54.099402</v>
      </c>
      <c r="Z118" s="237">
        <f t="shared" si="19"/>
        <v>5.538876000000002</v>
      </c>
      <c r="AA118" s="78"/>
      <c r="AB118" s="77"/>
    </row>
    <row r="119" spans="1:28" s="7" customFormat="1" ht="15.75" thickBot="1">
      <c r="A119" s="193" t="s">
        <v>297</v>
      </c>
      <c r="B119" s="164">
        <v>5548400</v>
      </c>
      <c r="C119" s="162">
        <v>204600</v>
      </c>
      <c r="D119" s="170">
        <v>0.04</v>
      </c>
      <c r="E119" s="164">
        <v>121000</v>
      </c>
      <c r="F119" s="112">
        <v>35200</v>
      </c>
      <c r="G119" s="170">
        <v>0.41</v>
      </c>
      <c r="H119" s="164">
        <v>39600</v>
      </c>
      <c r="I119" s="112">
        <v>3300</v>
      </c>
      <c r="J119" s="170">
        <v>0.09</v>
      </c>
      <c r="K119" s="164">
        <v>5709000</v>
      </c>
      <c r="L119" s="112">
        <v>243100</v>
      </c>
      <c r="M119" s="127">
        <v>0.04</v>
      </c>
      <c r="N119" s="283">
        <v>5668300</v>
      </c>
      <c r="O119" s="173">
        <f t="shared" si="10"/>
        <v>0.9928709055876686</v>
      </c>
      <c r="P119" s="108">
        <f>Volume!K119</f>
        <v>395.05</v>
      </c>
      <c r="Q119" s="69">
        <f>Volume!J119</f>
        <v>424.65</v>
      </c>
      <c r="R119" s="237">
        <f t="shared" si="11"/>
        <v>242.432685</v>
      </c>
      <c r="S119" s="103">
        <f t="shared" si="12"/>
        <v>240.7043595</v>
      </c>
      <c r="T119" s="109">
        <f t="shared" si="13"/>
        <v>5465900</v>
      </c>
      <c r="U119" s="103">
        <f t="shared" si="14"/>
        <v>4.447574964781646</v>
      </c>
      <c r="V119" s="103">
        <f t="shared" si="15"/>
        <v>235.612806</v>
      </c>
      <c r="W119" s="103">
        <f t="shared" si="16"/>
        <v>5.138265</v>
      </c>
      <c r="X119" s="103">
        <f t="shared" si="17"/>
        <v>1.681614</v>
      </c>
      <c r="Y119" s="103">
        <f t="shared" si="18"/>
        <v>215.9303795</v>
      </c>
      <c r="Z119" s="237">
        <f t="shared" si="19"/>
        <v>26.502305500000006</v>
      </c>
      <c r="AB119" s="77"/>
    </row>
    <row r="120" spans="1:28" s="58" customFormat="1" ht="15.75" thickBot="1">
      <c r="A120" s="193" t="s">
        <v>226</v>
      </c>
      <c r="B120" s="164">
        <v>8539500</v>
      </c>
      <c r="C120" s="162">
        <v>19500</v>
      </c>
      <c r="D120" s="170">
        <v>0</v>
      </c>
      <c r="E120" s="164">
        <v>6000</v>
      </c>
      <c r="F120" s="112">
        <v>0</v>
      </c>
      <c r="G120" s="170">
        <v>0</v>
      </c>
      <c r="H120" s="164">
        <v>0</v>
      </c>
      <c r="I120" s="112">
        <v>0</v>
      </c>
      <c r="J120" s="170">
        <v>0</v>
      </c>
      <c r="K120" s="164">
        <v>8545500</v>
      </c>
      <c r="L120" s="112">
        <v>19500</v>
      </c>
      <c r="M120" s="127">
        <v>0</v>
      </c>
      <c r="N120" s="283">
        <v>8482500</v>
      </c>
      <c r="O120" s="173">
        <f t="shared" si="10"/>
        <v>0.9926276987888363</v>
      </c>
      <c r="P120" s="108">
        <f>Volume!K120</f>
        <v>154.6</v>
      </c>
      <c r="Q120" s="69">
        <f>Volume!J120</f>
        <v>160.3</v>
      </c>
      <c r="R120" s="237">
        <f t="shared" si="11"/>
        <v>136.984365</v>
      </c>
      <c r="S120" s="103">
        <f t="shared" si="12"/>
        <v>135.974475</v>
      </c>
      <c r="T120" s="109">
        <f t="shared" si="13"/>
        <v>8526000</v>
      </c>
      <c r="U120" s="103">
        <f t="shared" si="14"/>
        <v>0.2287121745249824</v>
      </c>
      <c r="V120" s="103">
        <f t="shared" si="15"/>
        <v>136.888185</v>
      </c>
      <c r="W120" s="103">
        <f t="shared" si="16"/>
        <v>0.09618000000000002</v>
      </c>
      <c r="X120" s="103">
        <f t="shared" si="17"/>
        <v>0</v>
      </c>
      <c r="Y120" s="103">
        <f t="shared" si="18"/>
        <v>131.81196</v>
      </c>
      <c r="Z120" s="237">
        <f t="shared" si="19"/>
        <v>5.172404999999998</v>
      </c>
      <c r="AA120" s="78"/>
      <c r="AB120" s="77"/>
    </row>
    <row r="121" spans="1:28" s="58" customFormat="1" ht="15.75" thickBot="1">
      <c r="A121" s="193" t="s">
        <v>227</v>
      </c>
      <c r="B121" s="164">
        <v>4274400</v>
      </c>
      <c r="C121" s="162">
        <v>22400</v>
      </c>
      <c r="D121" s="170">
        <v>0.01</v>
      </c>
      <c r="E121" s="164">
        <v>242400</v>
      </c>
      <c r="F121" s="112">
        <v>800</v>
      </c>
      <c r="G121" s="170">
        <v>0</v>
      </c>
      <c r="H121" s="164">
        <v>43200</v>
      </c>
      <c r="I121" s="112">
        <v>1600</v>
      </c>
      <c r="J121" s="170">
        <v>0.04</v>
      </c>
      <c r="K121" s="164">
        <v>4560000</v>
      </c>
      <c r="L121" s="112">
        <v>24800</v>
      </c>
      <c r="M121" s="127">
        <v>0.01</v>
      </c>
      <c r="N121" s="283">
        <v>4520000</v>
      </c>
      <c r="O121" s="173">
        <f t="shared" si="10"/>
        <v>0.9912280701754386</v>
      </c>
      <c r="P121" s="108">
        <f>Volume!K121</f>
        <v>346.9</v>
      </c>
      <c r="Q121" s="69">
        <f>Volume!J121</f>
        <v>351.5</v>
      </c>
      <c r="R121" s="237">
        <f t="shared" si="11"/>
        <v>160.284</v>
      </c>
      <c r="S121" s="103">
        <f t="shared" si="12"/>
        <v>158.878</v>
      </c>
      <c r="T121" s="109">
        <f t="shared" si="13"/>
        <v>4535200</v>
      </c>
      <c r="U121" s="103">
        <f t="shared" si="14"/>
        <v>0.546833656729582</v>
      </c>
      <c r="V121" s="103">
        <f t="shared" si="15"/>
        <v>150.24516</v>
      </c>
      <c r="W121" s="103">
        <f t="shared" si="16"/>
        <v>8.52036</v>
      </c>
      <c r="X121" s="103">
        <f t="shared" si="17"/>
        <v>1.51848</v>
      </c>
      <c r="Y121" s="103">
        <f t="shared" si="18"/>
        <v>157.326088</v>
      </c>
      <c r="Z121" s="237">
        <f t="shared" si="19"/>
        <v>2.957911999999993</v>
      </c>
      <c r="AA121" s="78"/>
      <c r="AB121" s="77"/>
    </row>
    <row r="122" spans="1:28" s="58" customFormat="1" ht="15.75" thickBot="1">
      <c r="A122" s="193" t="s">
        <v>234</v>
      </c>
      <c r="B122" s="164">
        <v>14775600</v>
      </c>
      <c r="C122" s="162">
        <v>-1191400</v>
      </c>
      <c r="D122" s="170">
        <v>-0.07</v>
      </c>
      <c r="E122" s="164">
        <v>1080100</v>
      </c>
      <c r="F122" s="112">
        <v>22400</v>
      </c>
      <c r="G122" s="170">
        <v>0.02</v>
      </c>
      <c r="H122" s="164">
        <v>183400</v>
      </c>
      <c r="I122" s="112">
        <v>28000</v>
      </c>
      <c r="J122" s="170">
        <v>0.18</v>
      </c>
      <c r="K122" s="164">
        <v>16039100</v>
      </c>
      <c r="L122" s="112">
        <v>-1141000</v>
      </c>
      <c r="M122" s="127">
        <v>-0.07</v>
      </c>
      <c r="N122" s="283">
        <v>15938300</v>
      </c>
      <c r="O122" s="173">
        <f t="shared" si="10"/>
        <v>0.9937153580936586</v>
      </c>
      <c r="P122" s="108">
        <f>Volume!K122</f>
        <v>396.75</v>
      </c>
      <c r="Q122" s="69">
        <f>Volume!J122</f>
        <v>416.4</v>
      </c>
      <c r="R122" s="237">
        <f t="shared" si="11"/>
        <v>667.868124</v>
      </c>
      <c r="S122" s="103">
        <f t="shared" si="12"/>
        <v>663.670812</v>
      </c>
      <c r="T122" s="109">
        <f t="shared" si="13"/>
        <v>17180100</v>
      </c>
      <c r="U122" s="103">
        <f t="shared" si="14"/>
        <v>-6.641404881228865</v>
      </c>
      <c r="V122" s="103">
        <f t="shared" si="15"/>
        <v>615.255984</v>
      </c>
      <c r="W122" s="103">
        <f t="shared" si="16"/>
        <v>44.975364</v>
      </c>
      <c r="X122" s="103">
        <f t="shared" si="17"/>
        <v>7.636776</v>
      </c>
      <c r="Y122" s="103">
        <f t="shared" si="18"/>
        <v>681.6204675</v>
      </c>
      <c r="Z122" s="237">
        <f t="shared" si="19"/>
        <v>-13.752343500000052</v>
      </c>
      <c r="AA122" s="78"/>
      <c r="AB122" s="77"/>
    </row>
    <row r="123" spans="1:28" s="58" customFormat="1" ht="15.75" thickBot="1">
      <c r="A123" s="193" t="s">
        <v>98</v>
      </c>
      <c r="B123" s="164">
        <v>3489200</v>
      </c>
      <c r="C123" s="162">
        <v>-87450</v>
      </c>
      <c r="D123" s="170">
        <v>-0.02</v>
      </c>
      <c r="E123" s="164">
        <v>117150</v>
      </c>
      <c r="F123" s="112">
        <v>20350</v>
      </c>
      <c r="G123" s="170">
        <v>0.21</v>
      </c>
      <c r="H123" s="164">
        <v>0</v>
      </c>
      <c r="I123" s="112">
        <v>0</v>
      </c>
      <c r="J123" s="170">
        <v>0</v>
      </c>
      <c r="K123" s="164">
        <v>3606350</v>
      </c>
      <c r="L123" s="112">
        <v>-67100</v>
      </c>
      <c r="M123" s="127">
        <v>-0.02</v>
      </c>
      <c r="N123" s="283">
        <v>3602500</v>
      </c>
      <c r="O123" s="173">
        <f t="shared" si="10"/>
        <v>0.9989324386152204</v>
      </c>
      <c r="P123" s="108">
        <f>Volume!K123</f>
        <v>500.55</v>
      </c>
      <c r="Q123" s="69">
        <f>Volume!J123</f>
        <v>514.55</v>
      </c>
      <c r="R123" s="237">
        <f t="shared" si="11"/>
        <v>185.56473924999997</v>
      </c>
      <c r="S123" s="103">
        <f t="shared" si="12"/>
        <v>185.36663749999997</v>
      </c>
      <c r="T123" s="109">
        <f t="shared" si="13"/>
        <v>3673450</v>
      </c>
      <c r="U123" s="103">
        <f t="shared" si="14"/>
        <v>-1.8266207516095225</v>
      </c>
      <c r="V123" s="103">
        <f t="shared" si="15"/>
        <v>179.53678599999998</v>
      </c>
      <c r="W123" s="103">
        <f t="shared" si="16"/>
        <v>6.0279532499999995</v>
      </c>
      <c r="X123" s="103">
        <f t="shared" si="17"/>
        <v>0</v>
      </c>
      <c r="Y123" s="103">
        <f t="shared" si="18"/>
        <v>183.87453975</v>
      </c>
      <c r="Z123" s="237">
        <f t="shared" si="19"/>
        <v>1.6901994999999772</v>
      </c>
      <c r="AA123" s="78"/>
      <c r="AB123" s="77"/>
    </row>
    <row r="124" spans="1:28" s="58" customFormat="1" ht="15.75" thickBot="1">
      <c r="A124" s="193" t="s">
        <v>149</v>
      </c>
      <c r="B124" s="164">
        <v>3276900</v>
      </c>
      <c r="C124" s="162">
        <v>310750</v>
      </c>
      <c r="D124" s="170">
        <v>0.1</v>
      </c>
      <c r="E124" s="164">
        <v>90200</v>
      </c>
      <c r="F124" s="112">
        <v>-1100</v>
      </c>
      <c r="G124" s="170">
        <v>-0.01</v>
      </c>
      <c r="H124" s="164">
        <v>17050</v>
      </c>
      <c r="I124" s="112">
        <v>4400</v>
      </c>
      <c r="J124" s="170">
        <v>0.35</v>
      </c>
      <c r="K124" s="164">
        <v>3384150</v>
      </c>
      <c r="L124" s="112">
        <v>314050</v>
      </c>
      <c r="M124" s="127">
        <v>0.1</v>
      </c>
      <c r="N124" s="283">
        <v>3365450</v>
      </c>
      <c r="O124" s="173">
        <f t="shared" si="10"/>
        <v>0.9944742402080287</v>
      </c>
      <c r="P124" s="108">
        <f>Volume!K124</f>
        <v>635.7</v>
      </c>
      <c r="Q124" s="69">
        <f>Volume!J124</f>
        <v>654</v>
      </c>
      <c r="R124" s="237">
        <f t="shared" si="11"/>
        <v>221.32341</v>
      </c>
      <c r="S124" s="103">
        <f t="shared" si="12"/>
        <v>220.10043</v>
      </c>
      <c r="T124" s="109">
        <f t="shared" si="13"/>
        <v>3070100</v>
      </c>
      <c r="U124" s="103">
        <f t="shared" si="14"/>
        <v>10.22930849158008</v>
      </c>
      <c r="V124" s="103">
        <f t="shared" si="15"/>
        <v>214.30926</v>
      </c>
      <c r="W124" s="103">
        <f t="shared" si="16"/>
        <v>5.89908</v>
      </c>
      <c r="X124" s="103">
        <f t="shared" si="17"/>
        <v>1.11507</v>
      </c>
      <c r="Y124" s="103">
        <f t="shared" si="18"/>
        <v>195.16625700000003</v>
      </c>
      <c r="Z124" s="237">
        <f t="shared" si="19"/>
        <v>26.157152999999965</v>
      </c>
      <c r="AA124" s="78"/>
      <c r="AB124" s="77"/>
    </row>
    <row r="125" spans="1:28" s="7" customFormat="1" ht="15.75" thickBot="1">
      <c r="A125" s="193" t="s">
        <v>203</v>
      </c>
      <c r="B125" s="164">
        <v>8500650</v>
      </c>
      <c r="C125" s="162">
        <v>13350</v>
      </c>
      <c r="D125" s="170">
        <v>0</v>
      </c>
      <c r="E125" s="164">
        <v>645300</v>
      </c>
      <c r="F125" s="112">
        <v>106650</v>
      </c>
      <c r="G125" s="170">
        <v>0.2</v>
      </c>
      <c r="H125" s="164">
        <v>286200</v>
      </c>
      <c r="I125" s="112">
        <v>27000</v>
      </c>
      <c r="J125" s="170">
        <v>0.1</v>
      </c>
      <c r="K125" s="164">
        <v>9432150</v>
      </c>
      <c r="L125" s="112">
        <v>147000</v>
      </c>
      <c r="M125" s="127">
        <v>0.02</v>
      </c>
      <c r="N125" s="283">
        <v>9374550</v>
      </c>
      <c r="O125" s="173">
        <f t="shared" si="10"/>
        <v>0.9938932268888854</v>
      </c>
      <c r="P125" s="108">
        <f>Volume!K125</f>
        <v>1358.85</v>
      </c>
      <c r="Q125" s="69">
        <f>Volume!J125</f>
        <v>1384.3</v>
      </c>
      <c r="R125" s="237">
        <f t="shared" si="11"/>
        <v>1305.6925245</v>
      </c>
      <c r="S125" s="103">
        <f t="shared" si="12"/>
        <v>1297.7189565</v>
      </c>
      <c r="T125" s="109">
        <f t="shared" si="13"/>
        <v>9285150</v>
      </c>
      <c r="U125" s="103">
        <f t="shared" si="14"/>
        <v>1.5831731312902861</v>
      </c>
      <c r="V125" s="103">
        <f t="shared" si="15"/>
        <v>1176.7449795</v>
      </c>
      <c r="W125" s="103">
        <f t="shared" si="16"/>
        <v>89.328879</v>
      </c>
      <c r="X125" s="103">
        <f t="shared" si="17"/>
        <v>39.618666</v>
      </c>
      <c r="Y125" s="103">
        <f t="shared" si="18"/>
        <v>1261.71260775</v>
      </c>
      <c r="Z125" s="237">
        <f t="shared" si="19"/>
        <v>43.97991675000003</v>
      </c>
      <c r="AB125" s="77"/>
    </row>
    <row r="126" spans="1:28" s="7" customFormat="1" ht="15.75" thickBot="1">
      <c r="A126" s="193" t="s">
        <v>298</v>
      </c>
      <c r="B126" s="164">
        <v>759000</v>
      </c>
      <c r="C126" s="162">
        <v>58500</v>
      </c>
      <c r="D126" s="170">
        <v>0.08</v>
      </c>
      <c r="E126" s="164">
        <v>4500</v>
      </c>
      <c r="F126" s="112">
        <v>500</v>
      </c>
      <c r="G126" s="170">
        <v>0.13</v>
      </c>
      <c r="H126" s="164">
        <v>500</v>
      </c>
      <c r="I126" s="112">
        <v>0</v>
      </c>
      <c r="J126" s="170">
        <v>0</v>
      </c>
      <c r="K126" s="164">
        <v>764000</v>
      </c>
      <c r="L126" s="112">
        <v>59000</v>
      </c>
      <c r="M126" s="127">
        <v>0.08</v>
      </c>
      <c r="N126" s="283">
        <v>752500</v>
      </c>
      <c r="O126" s="173">
        <f t="shared" si="10"/>
        <v>0.9849476439790575</v>
      </c>
      <c r="P126" s="108">
        <f>Volume!K126</f>
        <v>483.65</v>
      </c>
      <c r="Q126" s="69">
        <f>Volume!J126</f>
        <v>482.35</v>
      </c>
      <c r="R126" s="237">
        <f t="shared" si="11"/>
        <v>36.85154</v>
      </c>
      <c r="S126" s="103">
        <f t="shared" si="12"/>
        <v>36.2968375</v>
      </c>
      <c r="T126" s="109">
        <f t="shared" si="13"/>
        <v>705000</v>
      </c>
      <c r="U126" s="103">
        <f t="shared" si="14"/>
        <v>8.368794326241135</v>
      </c>
      <c r="V126" s="103">
        <f t="shared" si="15"/>
        <v>36.610365</v>
      </c>
      <c r="W126" s="103">
        <f t="shared" si="16"/>
        <v>0.2170575</v>
      </c>
      <c r="X126" s="103">
        <f t="shared" si="17"/>
        <v>0.0241175</v>
      </c>
      <c r="Y126" s="103">
        <f t="shared" si="18"/>
        <v>34.097325</v>
      </c>
      <c r="Z126" s="237">
        <f t="shared" si="19"/>
        <v>2.754215000000002</v>
      </c>
      <c r="AB126" s="77"/>
    </row>
    <row r="127" spans="1:28" s="58" customFormat="1" ht="13.5" customHeight="1" thickBot="1">
      <c r="A127" s="193" t="s">
        <v>216</v>
      </c>
      <c r="B127" s="164">
        <v>53600000</v>
      </c>
      <c r="C127" s="162">
        <v>1735300</v>
      </c>
      <c r="D127" s="170">
        <v>0.03</v>
      </c>
      <c r="E127" s="164">
        <v>9527400</v>
      </c>
      <c r="F127" s="112">
        <v>261300</v>
      </c>
      <c r="G127" s="170">
        <v>0.03</v>
      </c>
      <c r="H127" s="164">
        <v>1809000</v>
      </c>
      <c r="I127" s="112">
        <v>-110550</v>
      </c>
      <c r="J127" s="170">
        <v>-0.06</v>
      </c>
      <c r="K127" s="164">
        <v>64936400</v>
      </c>
      <c r="L127" s="112">
        <v>1886050</v>
      </c>
      <c r="M127" s="127">
        <v>0.03</v>
      </c>
      <c r="N127" s="283">
        <v>62363600</v>
      </c>
      <c r="O127" s="173">
        <f t="shared" si="10"/>
        <v>0.9603796945934792</v>
      </c>
      <c r="P127" s="108">
        <f>Volume!K127</f>
        <v>71.4</v>
      </c>
      <c r="Q127" s="69">
        <f>Volume!J127</f>
        <v>71.85</v>
      </c>
      <c r="R127" s="237">
        <f t="shared" si="11"/>
        <v>466.568034</v>
      </c>
      <c r="S127" s="103">
        <f t="shared" si="12"/>
        <v>448.082466</v>
      </c>
      <c r="T127" s="109">
        <f t="shared" si="13"/>
        <v>63050350</v>
      </c>
      <c r="U127" s="103">
        <f t="shared" si="14"/>
        <v>2.9913394612401043</v>
      </c>
      <c r="V127" s="103">
        <f t="shared" si="15"/>
        <v>385.11599999999993</v>
      </c>
      <c r="W127" s="103">
        <f t="shared" si="16"/>
        <v>68.454369</v>
      </c>
      <c r="X127" s="103">
        <f t="shared" si="17"/>
        <v>12.997664999999998</v>
      </c>
      <c r="Y127" s="103">
        <f t="shared" si="18"/>
        <v>450.179499</v>
      </c>
      <c r="Z127" s="237">
        <f t="shared" si="19"/>
        <v>16.38853499999999</v>
      </c>
      <c r="AA127" s="78"/>
      <c r="AB127" s="77"/>
    </row>
    <row r="128" spans="1:28" s="7" customFormat="1" ht="15.75" thickBot="1">
      <c r="A128" s="193" t="s">
        <v>235</v>
      </c>
      <c r="B128" s="164">
        <v>23214600</v>
      </c>
      <c r="C128" s="162">
        <v>1031400</v>
      </c>
      <c r="D128" s="170">
        <v>0.05</v>
      </c>
      <c r="E128" s="164">
        <v>3202200</v>
      </c>
      <c r="F128" s="112">
        <v>194400</v>
      </c>
      <c r="G128" s="170">
        <v>0.06</v>
      </c>
      <c r="H128" s="164">
        <v>1120500</v>
      </c>
      <c r="I128" s="112">
        <v>240300</v>
      </c>
      <c r="J128" s="170">
        <v>0.27</v>
      </c>
      <c r="K128" s="164">
        <v>27537300</v>
      </c>
      <c r="L128" s="112">
        <v>1466100</v>
      </c>
      <c r="M128" s="127">
        <v>0.06</v>
      </c>
      <c r="N128" s="283">
        <v>27326700</v>
      </c>
      <c r="O128" s="173">
        <f t="shared" si="10"/>
        <v>0.9923521913913129</v>
      </c>
      <c r="P128" s="108">
        <f>Volume!K128</f>
        <v>114.9</v>
      </c>
      <c r="Q128" s="69">
        <f>Volume!J128</f>
        <v>118.05</v>
      </c>
      <c r="R128" s="237">
        <f t="shared" si="11"/>
        <v>325.0778265</v>
      </c>
      <c r="S128" s="103">
        <f t="shared" si="12"/>
        <v>322.5916935</v>
      </c>
      <c r="T128" s="109">
        <f t="shared" si="13"/>
        <v>26071200</v>
      </c>
      <c r="U128" s="103">
        <f t="shared" si="14"/>
        <v>5.623446561723281</v>
      </c>
      <c r="V128" s="103">
        <f t="shared" si="15"/>
        <v>274.048353</v>
      </c>
      <c r="W128" s="103">
        <f t="shared" si="16"/>
        <v>37.801971</v>
      </c>
      <c r="X128" s="103">
        <f t="shared" si="17"/>
        <v>13.2275025</v>
      </c>
      <c r="Y128" s="103">
        <f t="shared" si="18"/>
        <v>299.558088</v>
      </c>
      <c r="Z128" s="237">
        <f t="shared" si="19"/>
        <v>25.519738500000017</v>
      </c>
      <c r="AB128" s="77"/>
    </row>
    <row r="129" spans="1:28" s="7" customFormat="1" ht="15.75" thickBot="1">
      <c r="A129" s="193" t="s">
        <v>204</v>
      </c>
      <c r="B129" s="164">
        <v>10171800</v>
      </c>
      <c r="C129" s="162">
        <v>-33000</v>
      </c>
      <c r="D129" s="170">
        <v>0</v>
      </c>
      <c r="E129" s="164">
        <v>355200</v>
      </c>
      <c r="F129" s="112">
        <v>63600</v>
      </c>
      <c r="G129" s="170">
        <v>0.22</v>
      </c>
      <c r="H129" s="164">
        <v>103800</v>
      </c>
      <c r="I129" s="112">
        <v>4800</v>
      </c>
      <c r="J129" s="170">
        <v>0.05</v>
      </c>
      <c r="K129" s="164">
        <v>10630800</v>
      </c>
      <c r="L129" s="112">
        <v>35400</v>
      </c>
      <c r="M129" s="127">
        <v>0</v>
      </c>
      <c r="N129" s="283">
        <v>10567800</v>
      </c>
      <c r="O129" s="173">
        <f t="shared" si="10"/>
        <v>0.9940738232306129</v>
      </c>
      <c r="P129" s="108">
        <f>Volume!K129</f>
        <v>455.55</v>
      </c>
      <c r="Q129" s="69">
        <f>Volume!J129</f>
        <v>462.3</v>
      </c>
      <c r="R129" s="237">
        <f t="shared" si="11"/>
        <v>491.461884</v>
      </c>
      <c r="S129" s="103">
        <f t="shared" si="12"/>
        <v>488.549394</v>
      </c>
      <c r="T129" s="109">
        <f t="shared" si="13"/>
        <v>10595400</v>
      </c>
      <c r="U129" s="103">
        <f t="shared" si="14"/>
        <v>0.3341072540913982</v>
      </c>
      <c r="V129" s="103">
        <f t="shared" si="15"/>
        <v>470.242314</v>
      </c>
      <c r="W129" s="103">
        <f t="shared" si="16"/>
        <v>16.420896</v>
      </c>
      <c r="X129" s="103">
        <f t="shared" si="17"/>
        <v>4.798674</v>
      </c>
      <c r="Y129" s="103">
        <f t="shared" si="18"/>
        <v>482.673447</v>
      </c>
      <c r="Z129" s="237">
        <f t="shared" si="19"/>
        <v>8.788436999999988</v>
      </c>
      <c r="AB129" s="77"/>
    </row>
    <row r="130" spans="1:28" s="7" customFormat="1" ht="15.75" thickBot="1">
      <c r="A130" s="193" t="s">
        <v>205</v>
      </c>
      <c r="B130" s="164">
        <v>6722500</v>
      </c>
      <c r="C130" s="162">
        <v>102000</v>
      </c>
      <c r="D130" s="170">
        <v>0.02</v>
      </c>
      <c r="E130" s="164">
        <v>282000</v>
      </c>
      <c r="F130" s="112">
        <v>2500</v>
      </c>
      <c r="G130" s="170">
        <v>0.01</v>
      </c>
      <c r="H130" s="164">
        <v>92500</v>
      </c>
      <c r="I130" s="112">
        <v>21000</v>
      </c>
      <c r="J130" s="170">
        <v>0.29</v>
      </c>
      <c r="K130" s="164">
        <v>7097000</v>
      </c>
      <c r="L130" s="112">
        <v>125500</v>
      </c>
      <c r="M130" s="127">
        <v>0.02</v>
      </c>
      <c r="N130" s="283">
        <v>7065000</v>
      </c>
      <c r="O130" s="173">
        <f t="shared" si="10"/>
        <v>0.9954910525574187</v>
      </c>
      <c r="P130" s="108">
        <f>Volume!K130</f>
        <v>948.45</v>
      </c>
      <c r="Q130" s="69">
        <f>Volume!J130</f>
        <v>988.9</v>
      </c>
      <c r="R130" s="237">
        <f t="shared" si="11"/>
        <v>701.82233</v>
      </c>
      <c r="S130" s="103">
        <f t="shared" si="12"/>
        <v>698.65785</v>
      </c>
      <c r="T130" s="109">
        <f t="shared" si="13"/>
        <v>6971500</v>
      </c>
      <c r="U130" s="103">
        <f t="shared" si="14"/>
        <v>1.800186473499247</v>
      </c>
      <c r="V130" s="103">
        <f t="shared" si="15"/>
        <v>664.788025</v>
      </c>
      <c r="W130" s="103">
        <f t="shared" si="16"/>
        <v>27.88698</v>
      </c>
      <c r="X130" s="103">
        <f t="shared" si="17"/>
        <v>9.147325</v>
      </c>
      <c r="Y130" s="103">
        <f t="shared" si="18"/>
        <v>661.2119175</v>
      </c>
      <c r="Z130" s="237">
        <f t="shared" si="19"/>
        <v>40.61041249999994</v>
      </c>
      <c r="AB130" s="77"/>
    </row>
    <row r="131" spans="1:28" s="58" customFormat="1" ht="14.25" customHeight="1" thickBot="1">
      <c r="A131" s="193" t="s">
        <v>37</v>
      </c>
      <c r="B131" s="164">
        <v>772800</v>
      </c>
      <c r="C131" s="162">
        <v>43200</v>
      </c>
      <c r="D131" s="170">
        <v>0.06</v>
      </c>
      <c r="E131" s="164">
        <v>43200</v>
      </c>
      <c r="F131" s="112">
        <v>6400</v>
      </c>
      <c r="G131" s="170">
        <v>0.17</v>
      </c>
      <c r="H131" s="164">
        <v>1600</v>
      </c>
      <c r="I131" s="112">
        <v>0</v>
      </c>
      <c r="J131" s="170">
        <v>0</v>
      </c>
      <c r="K131" s="164">
        <v>817600</v>
      </c>
      <c r="L131" s="112">
        <v>49600</v>
      </c>
      <c r="M131" s="127">
        <v>0.06</v>
      </c>
      <c r="N131" s="283">
        <v>816000</v>
      </c>
      <c r="O131" s="173">
        <f t="shared" si="10"/>
        <v>0.9980430528375733</v>
      </c>
      <c r="P131" s="108">
        <f>Volume!K131</f>
        <v>161.45</v>
      </c>
      <c r="Q131" s="69">
        <f>Volume!J131</f>
        <v>162.85</v>
      </c>
      <c r="R131" s="237">
        <f t="shared" si="11"/>
        <v>13.314616</v>
      </c>
      <c r="S131" s="103">
        <f t="shared" si="12"/>
        <v>13.28856</v>
      </c>
      <c r="T131" s="109">
        <f t="shared" si="13"/>
        <v>768000</v>
      </c>
      <c r="U131" s="103">
        <f t="shared" si="14"/>
        <v>6.458333333333334</v>
      </c>
      <c r="V131" s="103">
        <f t="shared" si="15"/>
        <v>12.585048</v>
      </c>
      <c r="W131" s="103">
        <f t="shared" si="16"/>
        <v>0.703512</v>
      </c>
      <c r="X131" s="103">
        <f t="shared" si="17"/>
        <v>0.026056</v>
      </c>
      <c r="Y131" s="103">
        <f t="shared" si="18"/>
        <v>12.399359999999998</v>
      </c>
      <c r="Z131" s="237">
        <f t="shared" si="19"/>
        <v>0.9152560000000012</v>
      </c>
      <c r="AA131" s="78"/>
      <c r="AB131" s="77"/>
    </row>
    <row r="132" spans="1:28" s="58" customFormat="1" ht="14.25" customHeight="1" thickBot="1">
      <c r="A132" s="193" t="s">
        <v>299</v>
      </c>
      <c r="B132" s="164">
        <v>1903950</v>
      </c>
      <c r="C132" s="162">
        <v>101100</v>
      </c>
      <c r="D132" s="170">
        <v>0.06</v>
      </c>
      <c r="E132" s="164">
        <v>26700</v>
      </c>
      <c r="F132" s="112">
        <v>900</v>
      </c>
      <c r="G132" s="170">
        <v>0.03</v>
      </c>
      <c r="H132" s="164">
        <v>450</v>
      </c>
      <c r="I132" s="112">
        <v>0</v>
      </c>
      <c r="J132" s="170">
        <v>0</v>
      </c>
      <c r="K132" s="164">
        <v>1931100</v>
      </c>
      <c r="L132" s="112">
        <v>102000</v>
      </c>
      <c r="M132" s="127">
        <v>0.06</v>
      </c>
      <c r="N132" s="283">
        <v>1904100</v>
      </c>
      <c r="O132" s="173">
        <f aca="true" t="shared" si="20" ref="O132:O160">N132/K132</f>
        <v>0.9860183315208948</v>
      </c>
      <c r="P132" s="108">
        <f>Volume!K132</f>
        <v>1719.5</v>
      </c>
      <c r="Q132" s="69">
        <f>Volume!J132</f>
        <v>1716.1</v>
      </c>
      <c r="R132" s="237">
        <f aca="true" t="shared" si="21" ref="R132:R160">Q132*K132/10000000</f>
        <v>331.396071</v>
      </c>
      <c r="S132" s="103">
        <f aca="true" t="shared" si="22" ref="S132:S160">Q132*N132/10000000</f>
        <v>326.762601</v>
      </c>
      <c r="T132" s="109">
        <f aca="true" t="shared" si="23" ref="T132:T160">K132-L132</f>
        <v>1829100</v>
      </c>
      <c r="U132" s="103">
        <f aca="true" t="shared" si="24" ref="U132:U160">L132/T132*100</f>
        <v>5.5765130391996065</v>
      </c>
      <c r="V132" s="103">
        <f aca="true" t="shared" si="25" ref="V132:V160">Q132*B132/10000000</f>
        <v>326.7368595</v>
      </c>
      <c r="W132" s="103">
        <f aca="true" t="shared" si="26" ref="W132:W160">Q132*E132/10000000</f>
        <v>4.581987</v>
      </c>
      <c r="X132" s="103">
        <f aca="true" t="shared" si="27" ref="X132:X160">Q132*H132/10000000</f>
        <v>0.0772245</v>
      </c>
      <c r="Y132" s="103">
        <f aca="true" t="shared" si="28" ref="Y132:Y160">(T132*P132)/10000000</f>
        <v>314.513745</v>
      </c>
      <c r="Z132" s="237">
        <f aca="true" t="shared" si="29" ref="Z132:Z160">R132-Y132</f>
        <v>16.882326000000035</v>
      </c>
      <c r="AA132" s="78"/>
      <c r="AB132" s="77"/>
    </row>
    <row r="133" spans="1:28" s="58" customFormat="1" ht="14.25" customHeight="1" thickBot="1">
      <c r="A133" s="193" t="s">
        <v>228</v>
      </c>
      <c r="B133" s="164">
        <v>1320000</v>
      </c>
      <c r="C133" s="162">
        <v>-52500</v>
      </c>
      <c r="D133" s="170">
        <v>-0.04</v>
      </c>
      <c r="E133" s="164">
        <v>7875</v>
      </c>
      <c r="F133" s="112">
        <v>1125</v>
      </c>
      <c r="G133" s="170">
        <v>0.17</v>
      </c>
      <c r="H133" s="164">
        <v>375</v>
      </c>
      <c r="I133" s="112">
        <v>0</v>
      </c>
      <c r="J133" s="170">
        <v>0</v>
      </c>
      <c r="K133" s="164">
        <v>1328250</v>
      </c>
      <c r="L133" s="112">
        <v>-51375</v>
      </c>
      <c r="M133" s="127">
        <v>-0.04</v>
      </c>
      <c r="N133" s="283">
        <v>1318125</v>
      </c>
      <c r="O133" s="173">
        <f t="shared" si="20"/>
        <v>0.9923771880293619</v>
      </c>
      <c r="P133" s="108">
        <f>Volume!K133</f>
        <v>1063</v>
      </c>
      <c r="Q133" s="69">
        <f>Volume!J133</f>
        <v>1103.05</v>
      </c>
      <c r="R133" s="237">
        <f t="shared" si="21"/>
        <v>146.51261625</v>
      </c>
      <c r="S133" s="103">
        <f t="shared" si="22"/>
        <v>145.395778125</v>
      </c>
      <c r="T133" s="109">
        <f t="shared" si="23"/>
        <v>1379625</v>
      </c>
      <c r="U133" s="103">
        <f t="shared" si="24"/>
        <v>-3.7238379994563737</v>
      </c>
      <c r="V133" s="103">
        <f t="shared" si="25"/>
        <v>145.6026</v>
      </c>
      <c r="W133" s="103">
        <f t="shared" si="26"/>
        <v>0.868651875</v>
      </c>
      <c r="X133" s="103">
        <f t="shared" si="27"/>
        <v>0.041364375</v>
      </c>
      <c r="Y133" s="103">
        <f t="shared" si="28"/>
        <v>146.6541375</v>
      </c>
      <c r="Z133" s="237">
        <f t="shared" si="29"/>
        <v>-0.1415212499999825</v>
      </c>
      <c r="AA133" s="78"/>
      <c r="AB133" s="77"/>
    </row>
    <row r="134" spans="1:28" s="58" customFormat="1" ht="14.25" customHeight="1" thickBot="1">
      <c r="A134" s="193" t="s">
        <v>276</v>
      </c>
      <c r="B134" s="164">
        <v>821450</v>
      </c>
      <c r="C134" s="162">
        <v>139650</v>
      </c>
      <c r="D134" s="170">
        <v>0.2</v>
      </c>
      <c r="E134" s="164">
        <v>2450</v>
      </c>
      <c r="F134" s="112">
        <v>700</v>
      </c>
      <c r="G134" s="170">
        <v>0.4</v>
      </c>
      <c r="H134" s="164">
        <v>2100</v>
      </c>
      <c r="I134" s="112">
        <v>700</v>
      </c>
      <c r="J134" s="170">
        <v>0.5</v>
      </c>
      <c r="K134" s="164">
        <v>826000</v>
      </c>
      <c r="L134" s="112">
        <v>141050</v>
      </c>
      <c r="M134" s="127">
        <v>0.21</v>
      </c>
      <c r="N134" s="283">
        <v>808500</v>
      </c>
      <c r="O134" s="173">
        <f t="shared" si="20"/>
        <v>0.9788135593220338</v>
      </c>
      <c r="P134" s="108">
        <f>Volume!K134</f>
        <v>752.6</v>
      </c>
      <c r="Q134" s="69">
        <f>Volume!J134</f>
        <v>792.7</v>
      </c>
      <c r="R134" s="237">
        <f t="shared" si="21"/>
        <v>65.47702</v>
      </c>
      <c r="S134" s="103">
        <f t="shared" si="22"/>
        <v>64.089795</v>
      </c>
      <c r="T134" s="109">
        <f t="shared" si="23"/>
        <v>684950</v>
      </c>
      <c r="U134" s="103">
        <f t="shared" si="24"/>
        <v>20.59274399591211</v>
      </c>
      <c r="V134" s="103">
        <f t="shared" si="25"/>
        <v>65.1163415</v>
      </c>
      <c r="W134" s="103">
        <f t="shared" si="26"/>
        <v>0.1942115</v>
      </c>
      <c r="X134" s="103">
        <f t="shared" si="27"/>
        <v>0.166467</v>
      </c>
      <c r="Y134" s="103">
        <f t="shared" si="28"/>
        <v>51.549337</v>
      </c>
      <c r="Z134" s="237">
        <f t="shared" si="29"/>
        <v>13.927682999999995</v>
      </c>
      <c r="AA134" s="78"/>
      <c r="AB134" s="77"/>
    </row>
    <row r="135" spans="1:28" s="58" customFormat="1" ht="14.25" customHeight="1" thickBot="1">
      <c r="A135" s="193" t="s">
        <v>180</v>
      </c>
      <c r="B135" s="164">
        <v>6349500</v>
      </c>
      <c r="C135" s="162">
        <v>633000</v>
      </c>
      <c r="D135" s="170">
        <v>0.11</v>
      </c>
      <c r="E135" s="164">
        <v>276000</v>
      </c>
      <c r="F135" s="112">
        <v>121500</v>
      </c>
      <c r="G135" s="170">
        <v>0.79</v>
      </c>
      <c r="H135" s="164">
        <v>34500</v>
      </c>
      <c r="I135" s="112">
        <v>30000</v>
      </c>
      <c r="J135" s="170">
        <v>6.67</v>
      </c>
      <c r="K135" s="164">
        <v>6660000</v>
      </c>
      <c r="L135" s="112">
        <v>784500</v>
      </c>
      <c r="M135" s="127">
        <v>0.13</v>
      </c>
      <c r="N135" s="283">
        <v>6606000</v>
      </c>
      <c r="O135" s="173">
        <f t="shared" si="20"/>
        <v>0.9918918918918919</v>
      </c>
      <c r="P135" s="108">
        <f>Volume!K135</f>
        <v>118.95</v>
      </c>
      <c r="Q135" s="69">
        <f>Volume!J135</f>
        <v>139.35</v>
      </c>
      <c r="R135" s="237">
        <f t="shared" si="21"/>
        <v>92.8071</v>
      </c>
      <c r="S135" s="103">
        <f t="shared" si="22"/>
        <v>92.05461</v>
      </c>
      <c r="T135" s="109">
        <f t="shared" si="23"/>
        <v>5875500</v>
      </c>
      <c r="U135" s="103">
        <f t="shared" si="24"/>
        <v>13.352055144243044</v>
      </c>
      <c r="V135" s="103">
        <f t="shared" si="25"/>
        <v>88.4802825</v>
      </c>
      <c r="W135" s="103">
        <f t="shared" si="26"/>
        <v>3.84606</v>
      </c>
      <c r="X135" s="103">
        <f t="shared" si="27"/>
        <v>0.4807575</v>
      </c>
      <c r="Y135" s="103">
        <f t="shared" si="28"/>
        <v>69.8890725</v>
      </c>
      <c r="Z135" s="237">
        <f t="shared" si="29"/>
        <v>22.918027500000008</v>
      </c>
      <c r="AA135" s="78"/>
      <c r="AB135" s="77"/>
    </row>
    <row r="136" spans="1:28" s="58" customFormat="1" ht="14.25" customHeight="1" thickBot="1">
      <c r="A136" s="193" t="s">
        <v>181</v>
      </c>
      <c r="B136" s="164">
        <v>204000</v>
      </c>
      <c r="C136" s="162">
        <v>45050</v>
      </c>
      <c r="D136" s="170">
        <v>0.28</v>
      </c>
      <c r="E136" s="164">
        <v>0</v>
      </c>
      <c r="F136" s="112">
        <v>0</v>
      </c>
      <c r="G136" s="170">
        <v>0</v>
      </c>
      <c r="H136" s="164">
        <v>0</v>
      </c>
      <c r="I136" s="112">
        <v>0</v>
      </c>
      <c r="J136" s="170">
        <v>0</v>
      </c>
      <c r="K136" s="164">
        <v>204000</v>
      </c>
      <c r="L136" s="112">
        <v>45050</v>
      </c>
      <c r="M136" s="127">
        <v>0.28</v>
      </c>
      <c r="N136" s="283">
        <v>201450</v>
      </c>
      <c r="O136" s="173">
        <f t="shared" si="20"/>
        <v>0.9875</v>
      </c>
      <c r="P136" s="108">
        <f>Volume!K136</f>
        <v>344.55</v>
      </c>
      <c r="Q136" s="69">
        <f>Volume!J136</f>
        <v>350.2</v>
      </c>
      <c r="R136" s="237">
        <f t="shared" si="21"/>
        <v>7.14408</v>
      </c>
      <c r="S136" s="103">
        <f t="shared" si="22"/>
        <v>7.054779</v>
      </c>
      <c r="T136" s="109">
        <f t="shared" si="23"/>
        <v>158950</v>
      </c>
      <c r="U136" s="103">
        <f t="shared" si="24"/>
        <v>28.342245989304814</v>
      </c>
      <c r="V136" s="103">
        <f t="shared" si="25"/>
        <v>7.14408</v>
      </c>
      <c r="W136" s="103">
        <f t="shared" si="26"/>
        <v>0</v>
      </c>
      <c r="X136" s="103">
        <f t="shared" si="27"/>
        <v>0</v>
      </c>
      <c r="Y136" s="103">
        <f t="shared" si="28"/>
        <v>5.47662225</v>
      </c>
      <c r="Z136" s="237">
        <f t="shared" si="29"/>
        <v>1.6674577499999996</v>
      </c>
      <c r="AA136" s="78"/>
      <c r="AB136" s="77"/>
    </row>
    <row r="137" spans="1:28" s="58" customFormat="1" ht="14.25" customHeight="1" thickBot="1">
      <c r="A137" s="193" t="s">
        <v>150</v>
      </c>
      <c r="B137" s="164">
        <v>6334125</v>
      </c>
      <c r="C137" s="162">
        <v>83125</v>
      </c>
      <c r="D137" s="170">
        <v>0.01</v>
      </c>
      <c r="E137" s="164">
        <v>55125</v>
      </c>
      <c r="F137" s="112">
        <v>1750</v>
      </c>
      <c r="G137" s="170">
        <v>0.03</v>
      </c>
      <c r="H137" s="164">
        <v>18375</v>
      </c>
      <c r="I137" s="112">
        <v>0</v>
      </c>
      <c r="J137" s="170">
        <v>0</v>
      </c>
      <c r="K137" s="164">
        <v>6407625</v>
      </c>
      <c r="L137" s="112">
        <v>84875</v>
      </c>
      <c r="M137" s="127">
        <v>0.01</v>
      </c>
      <c r="N137" s="283">
        <v>6390125</v>
      </c>
      <c r="O137" s="173">
        <f t="shared" si="20"/>
        <v>0.9972688788747781</v>
      </c>
      <c r="P137" s="108">
        <f>Volume!K137</f>
        <v>465.2</v>
      </c>
      <c r="Q137" s="69">
        <f>Volume!J137</f>
        <v>471.65</v>
      </c>
      <c r="R137" s="237">
        <f t="shared" si="21"/>
        <v>302.215633125</v>
      </c>
      <c r="S137" s="103">
        <f t="shared" si="22"/>
        <v>301.390245625</v>
      </c>
      <c r="T137" s="109">
        <f t="shared" si="23"/>
        <v>6322750</v>
      </c>
      <c r="U137" s="103">
        <f t="shared" si="24"/>
        <v>1.342374757818987</v>
      </c>
      <c r="V137" s="103">
        <f t="shared" si="25"/>
        <v>298.749005625</v>
      </c>
      <c r="W137" s="103">
        <f t="shared" si="26"/>
        <v>2.599970625</v>
      </c>
      <c r="X137" s="103">
        <f t="shared" si="27"/>
        <v>0.866656875</v>
      </c>
      <c r="Y137" s="103">
        <f t="shared" si="28"/>
        <v>294.13433</v>
      </c>
      <c r="Z137" s="237">
        <f t="shared" si="29"/>
        <v>8.081303125000034</v>
      </c>
      <c r="AA137" s="78"/>
      <c r="AB137" s="77"/>
    </row>
    <row r="138" spans="1:28" s="58" customFormat="1" ht="14.25" customHeight="1" thickBot="1">
      <c r="A138" s="193" t="s">
        <v>151</v>
      </c>
      <c r="B138" s="164">
        <v>1938375</v>
      </c>
      <c r="C138" s="162">
        <v>46800</v>
      </c>
      <c r="D138" s="170">
        <v>0.02</v>
      </c>
      <c r="E138" s="164">
        <v>0</v>
      </c>
      <c r="F138" s="112">
        <v>0</v>
      </c>
      <c r="G138" s="170">
        <v>0</v>
      </c>
      <c r="H138" s="164">
        <v>0</v>
      </c>
      <c r="I138" s="112">
        <v>0</v>
      </c>
      <c r="J138" s="170">
        <v>0</v>
      </c>
      <c r="K138" s="164">
        <v>1938375</v>
      </c>
      <c r="L138" s="112">
        <v>46800</v>
      </c>
      <c r="M138" s="127">
        <v>0.02</v>
      </c>
      <c r="N138" s="283">
        <v>1837125</v>
      </c>
      <c r="O138" s="173">
        <f t="shared" si="20"/>
        <v>0.9477655252466628</v>
      </c>
      <c r="P138" s="108">
        <f>Volume!K138</f>
        <v>1042.05</v>
      </c>
      <c r="Q138" s="69">
        <f>Volume!J138</f>
        <v>1048.9</v>
      </c>
      <c r="R138" s="237">
        <f t="shared" si="21"/>
        <v>203.31615375</v>
      </c>
      <c r="S138" s="103">
        <f t="shared" si="22"/>
        <v>192.69604125000004</v>
      </c>
      <c r="T138" s="109">
        <f t="shared" si="23"/>
        <v>1891575</v>
      </c>
      <c r="U138" s="103">
        <f t="shared" si="24"/>
        <v>2.4741287022719165</v>
      </c>
      <c r="V138" s="103">
        <f t="shared" si="25"/>
        <v>203.31615375</v>
      </c>
      <c r="W138" s="103">
        <f t="shared" si="26"/>
        <v>0</v>
      </c>
      <c r="X138" s="103">
        <f t="shared" si="27"/>
        <v>0</v>
      </c>
      <c r="Y138" s="103">
        <f t="shared" si="28"/>
        <v>197.111572875</v>
      </c>
      <c r="Z138" s="237">
        <f t="shared" si="29"/>
        <v>6.204580875000005</v>
      </c>
      <c r="AA138" s="78"/>
      <c r="AB138" s="77"/>
    </row>
    <row r="139" spans="1:28" s="58" customFormat="1" ht="14.25" customHeight="1" thickBot="1">
      <c r="A139" s="193" t="s">
        <v>214</v>
      </c>
      <c r="B139" s="164">
        <v>295500</v>
      </c>
      <c r="C139" s="162">
        <v>-7750</v>
      </c>
      <c r="D139" s="170">
        <v>-0.03</v>
      </c>
      <c r="E139" s="164">
        <v>0</v>
      </c>
      <c r="F139" s="112">
        <v>0</v>
      </c>
      <c r="G139" s="170">
        <v>0</v>
      </c>
      <c r="H139" s="164">
        <v>0</v>
      </c>
      <c r="I139" s="112">
        <v>0</v>
      </c>
      <c r="J139" s="170">
        <v>0</v>
      </c>
      <c r="K139" s="164">
        <v>295500</v>
      </c>
      <c r="L139" s="112">
        <v>-7750</v>
      </c>
      <c r="M139" s="127">
        <v>-0.03</v>
      </c>
      <c r="N139" s="283">
        <v>294750</v>
      </c>
      <c r="O139" s="173">
        <f t="shared" si="20"/>
        <v>0.9974619289340102</v>
      </c>
      <c r="P139" s="108">
        <f>Volume!K139</f>
        <v>1526.5</v>
      </c>
      <c r="Q139" s="69">
        <f>Volume!J139</f>
        <v>1545.45</v>
      </c>
      <c r="R139" s="237">
        <f t="shared" si="21"/>
        <v>45.6680475</v>
      </c>
      <c r="S139" s="103">
        <f t="shared" si="22"/>
        <v>45.55213875</v>
      </c>
      <c r="T139" s="109">
        <f t="shared" si="23"/>
        <v>303250</v>
      </c>
      <c r="U139" s="103">
        <f t="shared" si="24"/>
        <v>-2.555647155812036</v>
      </c>
      <c r="V139" s="103">
        <f t="shared" si="25"/>
        <v>45.6680475</v>
      </c>
      <c r="W139" s="103">
        <f t="shared" si="26"/>
        <v>0</v>
      </c>
      <c r="X139" s="103">
        <f t="shared" si="27"/>
        <v>0</v>
      </c>
      <c r="Y139" s="103">
        <f t="shared" si="28"/>
        <v>46.2911125</v>
      </c>
      <c r="Z139" s="237">
        <f t="shared" si="29"/>
        <v>-0.6230649999999969</v>
      </c>
      <c r="AA139" s="78"/>
      <c r="AB139" s="77"/>
    </row>
    <row r="140" spans="1:28" s="58" customFormat="1" ht="14.25" customHeight="1" thickBot="1">
      <c r="A140" s="193" t="s">
        <v>229</v>
      </c>
      <c r="B140" s="164">
        <v>1728800</v>
      </c>
      <c r="C140" s="162">
        <v>-3000</v>
      </c>
      <c r="D140" s="170">
        <v>0</v>
      </c>
      <c r="E140" s="164">
        <v>2400</v>
      </c>
      <c r="F140" s="112">
        <v>0</v>
      </c>
      <c r="G140" s="170">
        <v>0</v>
      </c>
      <c r="H140" s="164">
        <v>0</v>
      </c>
      <c r="I140" s="112">
        <v>0</v>
      </c>
      <c r="J140" s="170">
        <v>0</v>
      </c>
      <c r="K140" s="164">
        <v>1731200</v>
      </c>
      <c r="L140" s="112">
        <v>-3000</v>
      </c>
      <c r="M140" s="127">
        <v>0</v>
      </c>
      <c r="N140" s="283">
        <v>1724400</v>
      </c>
      <c r="O140" s="173">
        <f t="shared" si="20"/>
        <v>0.9960720887245841</v>
      </c>
      <c r="P140" s="108">
        <f>Volume!K140</f>
        <v>968.5</v>
      </c>
      <c r="Q140" s="69">
        <f>Volume!J140</f>
        <v>987.7</v>
      </c>
      <c r="R140" s="237">
        <f t="shared" si="21"/>
        <v>170.990624</v>
      </c>
      <c r="S140" s="103">
        <f t="shared" si="22"/>
        <v>170.318988</v>
      </c>
      <c r="T140" s="109">
        <f t="shared" si="23"/>
        <v>1734200</v>
      </c>
      <c r="U140" s="103">
        <f t="shared" si="24"/>
        <v>-0.17299042786299157</v>
      </c>
      <c r="V140" s="103">
        <f t="shared" si="25"/>
        <v>170.753576</v>
      </c>
      <c r="W140" s="103">
        <f t="shared" si="26"/>
        <v>0.237048</v>
      </c>
      <c r="X140" s="103">
        <f t="shared" si="27"/>
        <v>0</v>
      </c>
      <c r="Y140" s="103">
        <f t="shared" si="28"/>
        <v>167.95727</v>
      </c>
      <c r="Z140" s="237">
        <f t="shared" si="29"/>
        <v>3.0333540000000028</v>
      </c>
      <c r="AA140" s="78"/>
      <c r="AB140" s="77"/>
    </row>
    <row r="141" spans="1:28" s="58" customFormat="1" ht="14.25" customHeight="1" thickBot="1">
      <c r="A141" s="193" t="s">
        <v>91</v>
      </c>
      <c r="B141" s="164">
        <v>7740600</v>
      </c>
      <c r="C141" s="162">
        <v>133000</v>
      </c>
      <c r="D141" s="170">
        <v>0.02</v>
      </c>
      <c r="E141" s="164">
        <v>665000</v>
      </c>
      <c r="F141" s="112">
        <v>53200</v>
      </c>
      <c r="G141" s="170">
        <v>0.09</v>
      </c>
      <c r="H141" s="164">
        <v>68400</v>
      </c>
      <c r="I141" s="112">
        <v>-11400</v>
      </c>
      <c r="J141" s="170">
        <v>-0.14</v>
      </c>
      <c r="K141" s="164">
        <v>8474000</v>
      </c>
      <c r="L141" s="112">
        <v>174800</v>
      </c>
      <c r="M141" s="127">
        <v>0.02</v>
      </c>
      <c r="N141" s="283">
        <v>8272600</v>
      </c>
      <c r="O141" s="173">
        <f t="shared" si="20"/>
        <v>0.9762331838565023</v>
      </c>
      <c r="P141" s="108">
        <f>Volume!K141</f>
        <v>60.55</v>
      </c>
      <c r="Q141" s="69">
        <f>Volume!J141</f>
        <v>62.4</v>
      </c>
      <c r="R141" s="237">
        <f t="shared" si="21"/>
        <v>52.87776</v>
      </c>
      <c r="S141" s="103">
        <f t="shared" si="22"/>
        <v>51.621024</v>
      </c>
      <c r="T141" s="109">
        <f t="shared" si="23"/>
        <v>8299200</v>
      </c>
      <c r="U141" s="103">
        <f t="shared" si="24"/>
        <v>2.1062271062271063</v>
      </c>
      <c r="V141" s="103">
        <f t="shared" si="25"/>
        <v>48.301344</v>
      </c>
      <c r="W141" s="103">
        <f t="shared" si="26"/>
        <v>4.1496</v>
      </c>
      <c r="X141" s="103">
        <f t="shared" si="27"/>
        <v>0.426816</v>
      </c>
      <c r="Y141" s="103">
        <f t="shared" si="28"/>
        <v>50.251656</v>
      </c>
      <c r="Z141" s="237">
        <f t="shared" si="29"/>
        <v>2.626104000000005</v>
      </c>
      <c r="AA141" s="78"/>
      <c r="AB141" s="77"/>
    </row>
    <row r="142" spans="1:28" s="58" customFormat="1" ht="14.25" customHeight="1" thickBot="1">
      <c r="A142" s="193" t="s">
        <v>152</v>
      </c>
      <c r="B142" s="164">
        <v>1219050</v>
      </c>
      <c r="C142" s="162">
        <v>71550</v>
      </c>
      <c r="D142" s="170">
        <v>0.06</v>
      </c>
      <c r="E142" s="164">
        <v>10800</v>
      </c>
      <c r="F142" s="112">
        <v>1350</v>
      </c>
      <c r="G142" s="170">
        <v>0.14</v>
      </c>
      <c r="H142" s="164">
        <v>5400</v>
      </c>
      <c r="I142" s="112">
        <v>0</v>
      </c>
      <c r="J142" s="170">
        <v>0</v>
      </c>
      <c r="K142" s="164">
        <v>1235250</v>
      </c>
      <c r="L142" s="112">
        <v>72900</v>
      </c>
      <c r="M142" s="127">
        <v>0.06</v>
      </c>
      <c r="N142" s="283">
        <v>1225800</v>
      </c>
      <c r="O142" s="173">
        <f t="shared" si="20"/>
        <v>0.9923497267759562</v>
      </c>
      <c r="P142" s="108">
        <f>Volume!K142</f>
        <v>200.15</v>
      </c>
      <c r="Q142" s="69">
        <f>Volume!J142</f>
        <v>200.5</v>
      </c>
      <c r="R142" s="237">
        <f t="shared" si="21"/>
        <v>24.7667625</v>
      </c>
      <c r="S142" s="103">
        <f t="shared" si="22"/>
        <v>24.57729</v>
      </c>
      <c r="T142" s="109">
        <f t="shared" si="23"/>
        <v>1162350</v>
      </c>
      <c r="U142" s="103">
        <f t="shared" si="24"/>
        <v>6.2717770034843205</v>
      </c>
      <c r="V142" s="103">
        <f t="shared" si="25"/>
        <v>24.4419525</v>
      </c>
      <c r="W142" s="103">
        <f t="shared" si="26"/>
        <v>0.21654</v>
      </c>
      <c r="X142" s="103">
        <f t="shared" si="27"/>
        <v>0.10827</v>
      </c>
      <c r="Y142" s="103">
        <f t="shared" si="28"/>
        <v>23.26443525</v>
      </c>
      <c r="Z142" s="237">
        <f t="shared" si="29"/>
        <v>1.5023272500000004</v>
      </c>
      <c r="AA142" s="78"/>
      <c r="AB142" s="77"/>
    </row>
    <row r="143" spans="1:28" s="58" customFormat="1" ht="14.25" customHeight="1" thickBot="1">
      <c r="A143" s="193" t="s">
        <v>208</v>
      </c>
      <c r="B143" s="164">
        <v>4669608</v>
      </c>
      <c r="C143" s="162">
        <v>-4532</v>
      </c>
      <c r="D143" s="170">
        <v>0</v>
      </c>
      <c r="E143" s="164">
        <v>193640</v>
      </c>
      <c r="F143" s="112">
        <v>-23072</v>
      </c>
      <c r="G143" s="170">
        <v>-0.11</v>
      </c>
      <c r="H143" s="164">
        <v>32136</v>
      </c>
      <c r="I143" s="112">
        <v>-1236</v>
      </c>
      <c r="J143" s="170">
        <v>-0.04</v>
      </c>
      <c r="K143" s="164">
        <v>4895384</v>
      </c>
      <c r="L143" s="112">
        <v>-28840</v>
      </c>
      <c r="M143" s="127">
        <v>-0.01</v>
      </c>
      <c r="N143" s="283">
        <v>4883848</v>
      </c>
      <c r="O143" s="173">
        <f t="shared" si="20"/>
        <v>0.9976434943612187</v>
      </c>
      <c r="P143" s="108">
        <f>Volume!K143</f>
        <v>686.1</v>
      </c>
      <c r="Q143" s="69">
        <f>Volume!J143</f>
        <v>703.7</v>
      </c>
      <c r="R143" s="237">
        <f t="shared" si="21"/>
        <v>344.48817208</v>
      </c>
      <c r="S143" s="103">
        <f t="shared" si="22"/>
        <v>343.67638376</v>
      </c>
      <c r="T143" s="109">
        <f t="shared" si="23"/>
        <v>4924224</v>
      </c>
      <c r="U143" s="103">
        <f t="shared" si="24"/>
        <v>-0.5856760374832664</v>
      </c>
      <c r="V143" s="103">
        <f t="shared" si="25"/>
        <v>328.60031496000005</v>
      </c>
      <c r="W143" s="103">
        <f t="shared" si="26"/>
        <v>13.6264468</v>
      </c>
      <c r="X143" s="103">
        <f t="shared" si="27"/>
        <v>2.2614103200000004</v>
      </c>
      <c r="Y143" s="103">
        <f t="shared" si="28"/>
        <v>337.85100864000003</v>
      </c>
      <c r="Z143" s="237">
        <f t="shared" si="29"/>
        <v>6.637163439999995</v>
      </c>
      <c r="AA143" s="78"/>
      <c r="AB143" s="77"/>
    </row>
    <row r="144" spans="1:28" s="58" customFormat="1" ht="14.25" customHeight="1" thickBot="1">
      <c r="A144" s="193" t="s">
        <v>230</v>
      </c>
      <c r="B144" s="164">
        <v>1051600</v>
      </c>
      <c r="C144" s="162">
        <v>9200</v>
      </c>
      <c r="D144" s="170">
        <v>0.01</v>
      </c>
      <c r="E144" s="164">
        <v>5200</v>
      </c>
      <c r="F144" s="112">
        <v>2400</v>
      </c>
      <c r="G144" s="170">
        <v>0.86</v>
      </c>
      <c r="H144" s="164">
        <v>400</v>
      </c>
      <c r="I144" s="112">
        <v>0</v>
      </c>
      <c r="J144" s="170">
        <v>0</v>
      </c>
      <c r="K144" s="164">
        <v>1057200</v>
      </c>
      <c r="L144" s="112">
        <v>11600</v>
      </c>
      <c r="M144" s="127">
        <v>0.01</v>
      </c>
      <c r="N144" s="283">
        <v>1048000</v>
      </c>
      <c r="O144" s="173">
        <f t="shared" si="20"/>
        <v>0.9912977676882331</v>
      </c>
      <c r="P144" s="108">
        <f>Volume!K144</f>
        <v>502.9</v>
      </c>
      <c r="Q144" s="69">
        <f>Volume!J144</f>
        <v>508.7</v>
      </c>
      <c r="R144" s="237">
        <f t="shared" si="21"/>
        <v>53.779764</v>
      </c>
      <c r="S144" s="103">
        <f t="shared" si="22"/>
        <v>53.31176</v>
      </c>
      <c r="T144" s="109">
        <f t="shared" si="23"/>
        <v>1045600</v>
      </c>
      <c r="U144" s="103">
        <f t="shared" si="24"/>
        <v>1.1094108645753635</v>
      </c>
      <c r="V144" s="103">
        <f t="shared" si="25"/>
        <v>53.494892</v>
      </c>
      <c r="W144" s="103">
        <f t="shared" si="26"/>
        <v>0.264524</v>
      </c>
      <c r="X144" s="103">
        <f t="shared" si="27"/>
        <v>0.020348</v>
      </c>
      <c r="Y144" s="103">
        <f t="shared" si="28"/>
        <v>52.583224</v>
      </c>
      <c r="Z144" s="237">
        <f t="shared" si="29"/>
        <v>1.1965399999999988</v>
      </c>
      <c r="AA144" s="78"/>
      <c r="AB144" s="77"/>
    </row>
    <row r="145" spans="1:28" s="58" customFormat="1" ht="14.25" customHeight="1" thickBot="1">
      <c r="A145" s="193" t="s">
        <v>185</v>
      </c>
      <c r="B145" s="164">
        <v>13291425</v>
      </c>
      <c r="C145" s="162">
        <v>639900</v>
      </c>
      <c r="D145" s="170">
        <v>0.05</v>
      </c>
      <c r="E145" s="164">
        <v>1470150</v>
      </c>
      <c r="F145" s="112">
        <v>367200</v>
      </c>
      <c r="G145" s="170">
        <v>0.33</v>
      </c>
      <c r="H145" s="164">
        <v>863325</v>
      </c>
      <c r="I145" s="112">
        <v>328725</v>
      </c>
      <c r="J145" s="170">
        <v>0.61</v>
      </c>
      <c r="K145" s="164">
        <v>15624900</v>
      </c>
      <c r="L145" s="112">
        <v>1335825</v>
      </c>
      <c r="M145" s="127">
        <v>0.09</v>
      </c>
      <c r="N145" s="283">
        <v>15260400</v>
      </c>
      <c r="O145" s="173">
        <f t="shared" si="20"/>
        <v>0.9766718506998445</v>
      </c>
      <c r="P145" s="108">
        <f>Volume!K145</f>
        <v>465.5</v>
      </c>
      <c r="Q145" s="69">
        <f>Volume!J145</f>
        <v>493.45</v>
      </c>
      <c r="R145" s="237">
        <f t="shared" si="21"/>
        <v>771.0106905</v>
      </c>
      <c r="S145" s="103">
        <f t="shared" si="22"/>
        <v>753.024438</v>
      </c>
      <c r="T145" s="109">
        <f t="shared" si="23"/>
        <v>14289075</v>
      </c>
      <c r="U145" s="103">
        <f t="shared" si="24"/>
        <v>9.348575747555387</v>
      </c>
      <c r="V145" s="103">
        <f t="shared" si="25"/>
        <v>655.865366625</v>
      </c>
      <c r="W145" s="103">
        <f t="shared" si="26"/>
        <v>72.54455175</v>
      </c>
      <c r="X145" s="103">
        <f t="shared" si="27"/>
        <v>42.600772125</v>
      </c>
      <c r="Y145" s="103">
        <f t="shared" si="28"/>
        <v>665.15644125</v>
      </c>
      <c r="Z145" s="237">
        <f t="shared" si="29"/>
        <v>105.85424925000007</v>
      </c>
      <c r="AA145" s="78"/>
      <c r="AB145" s="77"/>
    </row>
    <row r="146" spans="1:28" s="58" customFormat="1" ht="14.25" customHeight="1" thickBot="1">
      <c r="A146" s="193" t="s">
        <v>206</v>
      </c>
      <c r="B146" s="164">
        <v>693275</v>
      </c>
      <c r="C146" s="162">
        <v>25575</v>
      </c>
      <c r="D146" s="170">
        <v>0.04</v>
      </c>
      <c r="E146" s="164">
        <v>3575</v>
      </c>
      <c r="F146" s="112">
        <v>1925</v>
      </c>
      <c r="G146" s="170">
        <v>1.17</v>
      </c>
      <c r="H146" s="164">
        <v>0</v>
      </c>
      <c r="I146" s="112">
        <v>0</v>
      </c>
      <c r="J146" s="170">
        <v>0</v>
      </c>
      <c r="K146" s="164">
        <v>696850</v>
      </c>
      <c r="L146" s="112">
        <v>27500</v>
      </c>
      <c r="M146" s="127">
        <v>0.04</v>
      </c>
      <c r="N146" s="283">
        <v>696850</v>
      </c>
      <c r="O146" s="173">
        <f t="shared" si="20"/>
        <v>1</v>
      </c>
      <c r="P146" s="108">
        <f>Volume!K146</f>
        <v>614.75</v>
      </c>
      <c r="Q146" s="69">
        <f>Volume!J146</f>
        <v>622.4</v>
      </c>
      <c r="R146" s="237">
        <f t="shared" si="21"/>
        <v>43.371944</v>
      </c>
      <c r="S146" s="103">
        <f t="shared" si="22"/>
        <v>43.371944</v>
      </c>
      <c r="T146" s="109">
        <f t="shared" si="23"/>
        <v>669350</v>
      </c>
      <c r="U146" s="103">
        <f t="shared" si="24"/>
        <v>4.108463434675431</v>
      </c>
      <c r="V146" s="103">
        <f t="shared" si="25"/>
        <v>43.149436</v>
      </c>
      <c r="W146" s="103">
        <f t="shared" si="26"/>
        <v>0.222508</v>
      </c>
      <c r="X146" s="103">
        <f t="shared" si="27"/>
        <v>0</v>
      </c>
      <c r="Y146" s="103">
        <f t="shared" si="28"/>
        <v>41.14829125</v>
      </c>
      <c r="Z146" s="237">
        <f t="shared" si="29"/>
        <v>2.2236527499999994</v>
      </c>
      <c r="AA146" s="78"/>
      <c r="AB146" s="77"/>
    </row>
    <row r="147" spans="1:28" s="58" customFormat="1" ht="14.25" customHeight="1" thickBot="1">
      <c r="A147" s="193" t="s">
        <v>118</v>
      </c>
      <c r="B147" s="164">
        <v>3742500</v>
      </c>
      <c r="C147" s="162">
        <v>-58500</v>
      </c>
      <c r="D147" s="170">
        <v>-0.02</v>
      </c>
      <c r="E147" s="164">
        <v>95000</v>
      </c>
      <c r="F147" s="112">
        <v>8250</v>
      </c>
      <c r="G147" s="170">
        <v>0.1</v>
      </c>
      <c r="H147" s="164">
        <v>6750</v>
      </c>
      <c r="I147" s="112">
        <v>0</v>
      </c>
      <c r="J147" s="170">
        <v>0</v>
      </c>
      <c r="K147" s="164">
        <v>3844250</v>
      </c>
      <c r="L147" s="112">
        <v>-50250</v>
      </c>
      <c r="M147" s="127">
        <v>-0.01</v>
      </c>
      <c r="N147" s="283">
        <v>3823250</v>
      </c>
      <c r="O147" s="173">
        <f t="shared" si="20"/>
        <v>0.994537295961501</v>
      </c>
      <c r="P147" s="108">
        <f>Volume!K147</f>
        <v>1194.2</v>
      </c>
      <c r="Q147" s="69">
        <f>Volume!J147</f>
        <v>1217.2</v>
      </c>
      <c r="R147" s="237">
        <f t="shared" si="21"/>
        <v>467.92211</v>
      </c>
      <c r="S147" s="103">
        <f t="shared" si="22"/>
        <v>465.36599</v>
      </c>
      <c r="T147" s="109">
        <f t="shared" si="23"/>
        <v>3894500</v>
      </c>
      <c r="U147" s="103">
        <f t="shared" si="24"/>
        <v>-1.2902811657465656</v>
      </c>
      <c r="V147" s="103">
        <f t="shared" si="25"/>
        <v>455.5371</v>
      </c>
      <c r="W147" s="103">
        <f t="shared" si="26"/>
        <v>11.5634</v>
      </c>
      <c r="X147" s="103">
        <f t="shared" si="27"/>
        <v>0.82161</v>
      </c>
      <c r="Y147" s="103">
        <f t="shared" si="28"/>
        <v>465.08119</v>
      </c>
      <c r="Z147" s="237">
        <f t="shared" si="29"/>
        <v>2.840919999999983</v>
      </c>
      <c r="AA147" s="78"/>
      <c r="AB147" s="77"/>
    </row>
    <row r="148" spans="1:28" s="58" customFormat="1" ht="14.25" customHeight="1" thickBot="1">
      <c r="A148" s="193" t="s">
        <v>231</v>
      </c>
      <c r="B148" s="164">
        <v>1342326</v>
      </c>
      <c r="C148" s="162">
        <v>65760</v>
      </c>
      <c r="D148" s="170">
        <v>0.05</v>
      </c>
      <c r="E148" s="164">
        <v>1644</v>
      </c>
      <c r="F148" s="112">
        <v>411</v>
      </c>
      <c r="G148" s="170">
        <v>0.33</v>
      </c>
      <c r="H148" s="164">
        <v>0</v>
      </c>
      <c r="I148" s="112">
        <v>0</v>
      </c>
      <c r="J148" s="170">
        <v>0</v>
      </c>
      <c r="K148" s="164">
        <v>1343970</v>
      </c>
      <c r="L148" s="112">
        <v>66171</v>
      </c>
      <c r="M148" s="127">
        <v>0.05</v>
      </c>
      <c r="N148" s="283">
        <v>1340682</v>
      </c>
      <c r="O148" s="173">
        <f t="shared" si="20"/>
        <v>0.9975535168195718</v>
      </c>
      <c r="P148" s="108">
        <f>Volume!K148</f>
        <v>884.45</v>
      </c>
      <c r="Q148" s="69">
        <f>Volume!J148</f>
        <v>910.7</v>
      </c>
      <c r="R148" s="237">
        <f t="shared" si="21"/>
        <v>122.3953479</v>
      </c>
      <c r="S148" s="103">
        <f t="shared" si="22"/>
        <v>122.09590974000001</v>
      </c>
      <c r="T148" s="109">
        <f t="shared" si="23"/>
        <v>1277799</v>
      </c>
      <c r="U148" s="103">
        <f t="shared" si="24"/>
        <v>5.178513991637183</v>
      </c>
      <c r="V148" s="103">
        <f t="shared" si="25"/>
        <v>122.24562882000001</v>
      </c>
      <c r="W148" s="103">
        <f t="shared" si="26"/>
        <v>0.14971908</v>
      </c>
      <c r="X148" s="103">
        <f t="shared" si="27"/>
        <v>0</v>
      </c>
      <c r="Y148" s="103">
        <f t="shared" si="28"/>
        <v>113.014932555</v>
      </c>
      <c r="Z148" s="237">
        <f t="shared" si="29"/>
        <v>9.380415345000003</v>
      </c>
      <c r="AA148" s="78"/>
      <c r="AB148" s="77"/>
    </row>
    <row r="149" spans="1:28" s="58" customFormat="1" ht="14.25" customHeight="1" thickBot="1">
      <c r="A149" s="193" t="s">
        <v>300</v>
      </c>
      <c r="B149" s="164">
        <v>1667050</v>
      </c>
      <c r="C149" s="162">
        <v>3850</v>
      </c>
      <c r="D149" s="170">
        <v>0</v>
      </c>
      <c r="E149" s="164">
        <v>50050</v>
      </c>
      <c r="F149" s="112">
        <v>11550</v>
      </c>
      <c r="G149" s="170">
        <v>0.3</v>
      </c>
      <c r="H149" s="164">
        <v>7700</v>
      </c>
      <c r="I149" s="112">
        <v>0</v>
      </c>
      <c r="J149" s="170">
        <v>0</v>
      </c>
      <c r="K149" s="164">
        <v>1724800</v>
      </c>
      <c r="L149" s="112">
        <v>15400</v>
      </c>
      <c r="M149" s="127">
        <v>0.01</v>
      </c>
      <c r="N149" s="283">
        <v>1701700</v>
      </c>
      <c r="O149" s="173">
        <f t="shared" si="20"/>
        <v>0.9866071428571429</v>
      </c>
      <c r="P149" s="108">
        <f>Volume!K149</f>
        <v>52.4</v>
      </c>
      <c r="Q149" s="69">
        <f>Volume!J149</f>
        <v>53</v>
      </c>
      <c r="R149" s="237">
        <f t="shared" si="21"/>
        <v>9.14144</v>
      </c>
      <c r="S149" s="103">
        <f t="shared" si="22"/>
        <v>9.01901</v>
      </c>
      <c r="T149" s="109">
        <f t="shared" si="23"/>
        <v>1709400</v>
      </c>
      <c r="U149" s="103">
        <f t="shared" si="24"/>
        <v>0.9009009009009009</v>
      </c>
      <c r="V149" s="103">
        <f t="shared" si="25"/>
        <v>8.835365</v>
      </c>
      <c r="W149" s="103">
        <f t="shared" si="26"/>
        <v>0.265265</v>
      </c>
      <c r="X149" s="103">
        <f t="shared" si="27"/>
        <v>0.04081</v>
      </c>
      <c r="Y149" s="103">
        <f t="shared" si="28"/>
        <v>8.957256</v>
      </c>
      <c r="Z149" s="237">
        <f t="shared" si="29"/>
        <v>0.18418400000000013</v>
      </c>
      <c r="AA149" s="78"/>
      <c r="AB149" s="77"/>
    </row>
    <row r="150" spans="1:28" s="58" customFormat="1" ht="14.25" customHeight="1" thickBot="1">
      <c r="A150" s="193" t="s">
        <v>301</v>
      </c>
      <c r="B150" s="164">
        <v>33481800</v>
      </c>
      <c r="C150" s="162">
        <v>574750</v>
      </c>
      <c r="D150" s="170">
        <v>0.02</v>
      </c>
      <c r="E150" s="164">
        <v>5078700</v>
      </c>
      <c r="F150" s="112">
        <v>323950</v>
      </c>
      <c r="G150" s="170">
        <v>0.07</v>
      </c>
      <c r="H150" s="164">
        <v>585200</v>
      </c>
      <c r="I150" s="112">
        <v>20900</v>
      </c>
      <c r="J150" s="170">
        <v>0.04</v>
      </c>
      <c r="K150" s="164">
        <v>39145700</v>
      </c>
      <c r="L150" s="112">
        <v>919600</v>
      </c>
      <c r="M150" s="127">
        <v>0.02</v>
      </c>
      <c r="N150" s="283">
        <v>38393300</v>
      </c>
      <c r="O150" s="173">
        <f t="shared" si="20"/>
        <v>0.9807794981313401</v>
      </c>
      <c r="P150" s="108">
        <f>Volume!K150</f>
        <v>21.05</v>
      </c>
      <c r="Q150" s="69">
        <f>Volume!J150</f>
        <v>21.4</v>
      </c>
      <c r="R150" s="237">
        <f t="shared" si="21"/>
        <v>83.771798</v>
      </c>
      <c r="S150" s="103">
        <f t="shared" si="22"/>
        <v>82.161662</v>
      </c>
      <c r="T150" s="109">
        <f t="shared" si="23"/>
        <v>38226100</v>
      </c>
      <c r="U150" s="103">
        <f t="shared" si="24"/>
        <v>2.405686167304538</v>
      </c>
      <c r="V150" s="103">
        <f t="shared" si="25"/>
        <v>71.651052</v>
      </c>
      <c r="W150" s="103">
        <f t="shared" si="26"/>
        <v>10.868418</v>
      </c>
      <c r="X150" s="103">
        <f t="shared" si="27"/>
        <v>1.252328</v>
      </c>
      <c r="Y150" s="103">
        <f t="shared" si="28"/>
        <v>80.4659405</v>
      </c>
      <c r="Z150" s="237">
        <f t="shared" si="29"/>
        <v>3.305857500000002</v>
      </c>
      <c r="AA150" s="78"/>
      <c r="AB150" s="77"/>
    </row>
    <row r="151" spans="1:28" s="58" customFormat="1" ht="14.25" customHeight="1" thickBot="1">
      <c r="A151" s="193" t="s">
        <v>173</v>
      </c>
      <c r="B151" s="164">
        <v>6369050</v>
      </c>
      <c r="C151" s="162">
        <v>324500</v>
      </c>
      <c r="D151" s="170">
        <v>0.05</v>
      </c>
      <c r="E151" s="164">
        <v>141600</v>
      </c>
      <c r="F151" s="112">
        <v>32450</v>
      </c>
      <c r="G151" s="170">
        <v>0.3</v>
      </c>
      <c r="H151" s="164">
        <v>2950</v>
      </c>
      <c r="I151" s="112">
        <v>0</v>
      </c>
      <c r="J151" s="170">
        <v>0</v>
      </c>
      <c r="K151" s="164">
        <v>6513600</v>
      </c>
      <c r="L151" s="112">
        <v>356950</v>
      </c>
      <c r="M151" s="127">
        <v>0.06</v>
      </c>
      <c r="N151" s="283">
        <v>6436900</v>
      </c>
      <c r="O151" s="173">
        <f t="shared" si="20"/>
        <v>0.9882246376811594</v>
      </c>
      <c r="P151" s="108">
        <f>Volume!K151</f>
        <v>56.75</v>
      </c>
      <c r="Q151" s="69">
        <f>Volume!J151</f>
        <v>56.8</v>
      </c>
      <c r="R151" s="237">
        <f t="shared" si="21"/>
        <v>36.997248</v>
      </c>
      <c r="S151" s="103">
        <f t="shared" si="22"/>
        <v>36.561592</v>
      </c>
      <c r="T151" s="109">
        <f t="shared" si="23"/>
        <v>6156650</v>
      </c>
      <c r="U151" s="103">
        <f t="shared" si="24"/>
        <v>5.797795879252515</v>
      </c>
      <c r="V151" s="103">
        <f t="shared" si="25"/>
        <v>36.176204</v>
      </c>
      <c r="W151" s="103">
        <f t="shared" si="26"/>
        <v>0.804288</v>
      </c>
      <c r="X151" s="103">
        <f t="shared" si="27"/>
        <v>0.016756</v>
      </c>
      <c r="Y151" s="103">
        <f t="shared" si="28"/>
        <v>34.93898875</v>
      </c>
      <c r="Z151" s="237">
        <f t="shared" si="29"/>
        <v>2.058259249999999</v>
      </c>
      <c r="AA151" s="78"/>
      <c r="AB151" s="77"/>
    </row>
    <row r="152" spans="1:28" s="58" customFormat="1" ht="14.25" customHeight="1" thickBot="1">
      <c r="A152" s="193" t="s">
        <v>302</v>
      </c>
      <c r="B152" s="164">
        <v>473200</v>
      </c>
      <c r="C152" s="162">
        <v>800</v>
      </c>
      <c r="D152" s="170">
        <v>0</v>
      </c>
      <c r="E152" s="164">
        <v>400</v>
      </c>
      <c r="F152" s="112">
        <v>0</v>
      </c>
      <c r="G152" s="170">
        <v>0</v>
      </c>
      <c r="H152" s="164">
        <v>0</v>
      </c>
      <c r="I152" s="112">
        <v>0</v>
      </c>
      <c r="J152" s="170">
        <v>0</v>
      </c>
      <c r="K152" s="164">
        <v>473600</v>
      </c>
      <c r="L152" s="112">
        <v>800</v>
      </c>
      <c r="M152" s="127">
        <v>0</v>
      </c>
      <c r="N152" s="283">
        <v>472800</v>
      </c>
      <c r="O152" s="173">
        <f t="shared" si="20"/>
        <v>0.9983108108108109</v>
      </c>
      <c r="P152" s="108">
        <f>Volume!K152</f>
        <v>693.4</v>
      </c>
      <c r="Q152" s="69">
        <f>Volume!J152</f>
        <v>738.2</v>
      </c>
      <c r="R152" s="237">
        <f t="shared" si="21"/>
        <v>34.961152</v>
      </c>
      <c r="S152" s="103">
        <f t="shared" si="22"/>
        <v>34.902096</v>
      </c>
      <c r="T152" s="109">
        <f t="shared" si="23"/>
        <v>472800</v>
      </c>
      <c r="U152" s="103">
        <f t="shared" si="24"/>
        <v>0.1692047377326565</v>
      </c>
      <c r="V152" s="103">
        <f t="shared" si="25"/>
        <v>34.931624</v>
      </c>
      <c r="W152" s="103">
        <f t="shared" si="26"/>
        <v>0.029528</v>
      </c>
      <c r="X152" s="103">
        <f t="shared" si="27"/>
        <v>0</v>
      </c>
      <c r="Y152" s="103">
        <f t="shared" si="28"/>
        <v>32.783952</v>
      </c>
      <c r="Z152" s="237">
        <f t="shared" si="29"/>
        <v>2.177199999999999</v>
      </c>
      <c r="AA152" s="78"/>
      <c r="AB152" s="77"/>
    </row>
    <row r="153" spans="1:28" s="58" customFormat="1" ht="14.25" customHeight="1" thickBot="1">
      <c r="A153" s="193" t="s">
        <v>82</v>
      </c>
      <c r="B153" s="164">
        <v>9964500</v>
      </c>
      <c r="C153" s="162">
        <v>136500</v>
      </c>
      <c r="D153" s="170">
        <v>0.01</v>
      </c>
      <c r="E153" s="164">
        <v>63000</v>
      </c>
      <c r="F153" s="112">
        <v>4200</v>
      </c>
      <c r="G153" s="170">
        <v>0.07</v>
      </c>
      <c r="H153" s="164">
        <v>2100</v>
      </c>
      <c r="I153" s="112">
        <v>0</v>
      </c>
      <c r="J153" s="170">
        <v>0</v>
      </c>
      <c r="K153" s="164">
        <v>10029600</v>
      </c>
      <c r="L153" s="112">
        <v>140700</v>
      </c>
      <c r="M153" s="127">
        <v>0.01</v>
      </c>
      <c r="N153" s="283">
        <v>9309300</v>
      </c>
      <c r="O153" s="173">
        <f t="shared" si="20"/>
        <v>0.9281825795644891</v>
      </c>
      <c r="P153" s="108">
        <f>Volume!K153</f>
        <v>102.8</v>
      </c>
      <c r="Q153" s="69">
        <f>Volume!J153</f>
        <v>104.95</v>
      </c>
      <c r="R153" s="237">
        <f t="shared" si="21"/>
        <v>105.260652</v>
      </c>
      <c r="S153" s="103">
        <f t="shared" si="22"/>
        <v>97.7011035</v>
      </c>
      <c r="T153" s="109">
        <f t="shared" si="23"/>
        <v>9888900</v>
      </c>
      <c r="U153" s="103">
        <f t="shared" si="24"/>
        <v>1.422807390104056</v>
      </c>
      <c r="V153" s="103">
        <f t="shared" si="25"/>
        <v>104.5774275</v>
      </c>
      <c r="W153" s="103">
        <f t="shared" si="26"/>
        <v>0.661185</v>
      </c>
      <c r="X153" s="103">
        <f t="shared" si="27"/>
        <v>0.0220395</v>
      </c>
      <c r="Y153" s="103">
        <f t="shared" si="28"/>
        <v>101.657892</v>
      </c>
      <c r="Z153" s="237">
        <f t="shared" si="29"/>
        <v>3.6027599999999893</v>
      </c>
      <c r="AA153" s="78"/>
      <c r="AB153" s="77"/>
    </row>
    <row r="154" spans="1:28" s="58" customFormat="1" ht="14.25" customHeight="1" thickBot="1">
      <c r="A154" s="193" t="s">
        <v>153</v>
      </c>
      <c r="B154" s="164">
        <v>1104300</v>
      </c>
      <c r="C154" s="162">
        <v>22050</v>
      </c>
      <c r="D154" s="170">
        <v>0.02</v>
      </c>
      <c r="E154" s="164">
        <v>450</v>
      </c>
      <c r="F154" s="112">
        <v>450</v>
      </c>
      <c r="G154" s="170">
        <v>0</v>
      </c>
      <c r="H154" s="164">
        <v>0</v>
      </c>
      <c r="I154" s="112">
        <v>0</v>
      </c>
      <c r="J154" s="170">
        <v>0</v>
      </c>
      <c r="K154" s="164">
        <v>1104750</v>
      </c>
      <c r="L154" s="112">
        <v>22500</v>
      </c>
      <c r="M154" s="127">
        <v>0.02</v>
      </c>
      <c r="N154" s="283">
        <v>1093500</v>
      </c>
      <c r="O154" s="173">
        <f t="shared" si="20"/>
        <v>0.9898167006109979</v>
      </c>
      <c r="P154" s="108">
        <f>Volume!K154</f>
        <v>451.45</v>
      </c>
      <c r="Q154" s="69">
        <f>Volume!J154</f>
        <v>499.35</v>
      </c>
      <c r="R154" s="237">
        <f t="shared" si="21"/>
        <v>55.16569125</v>
      </c>
      <c r="S154" s="103">
        <f t="shared" si="22"/>
        <v>54.6039225</v>
      </c>
      <c r="T154" s="109">
        <f t="shared" si="23"/>
        <v>1082250</v>
      </c>
      <c r="U154" s="103">
        <f t="shared" si="24"/>
        <v>2.079002079002079</v>
      </c>
      <c r="V154" s="103">
        <f t="shared" si="25"/>
        <v>55.1432205</v>
      </c>
      <c r="W154" s="103">
        <f t="shared" si="26"/>
        <v>0.02247075</v>
      </c>
      <c r="X154" s="103">
        <f t="shared" si="27"/>
        <v>0</v>
      </c>
      <c r="Y154" s="103">
        <f t="shared" si="28"/>
        <v>48.85817625</v>
      </c>
      <c r="Z154" s="237">
        <f t="shared" si="29"/>
        <v>6.307515000000002</v>
      </c>
      <c r="AA154" s="78"/>
      <c r="AB154" s="77"/>
    </row>
    <row r="155" spans="1:28" s="58" customFormat="1" ht="14.25" customHeight="1" thickBot="1">
      <c r="A155" s="193" t="s">
        <v>154</v>
      </c>
      <c r="B155" s="164">
        <v>5216400</v>
      </c>
      <c r="C155" s="162">
        <v>20700</v>
      </c>
      <c r="D155" s="170">
        <v>0</v>
      </c>
      <c r="E155" s="164">
        <v>75900</v>
      </c>
      <c r="F155" s="112">
        <v>0</v>
      </c>
      <c r="G155" s="170">
        <v>0</v>
      </c>
      <c r="H155" s="164">
        <v>20700</v>
      </c>
      <c r="I155" s="112">
        <v>0</v>
      </c>
      <c r="J155" s="170">
        <v>0</v>
      </c>
      <c r="K155" s="164">
        <v>5313000</v>
      </c>
      <c r="L155" s="112">
        <v>20700</v>
      </c>
      <c r="M155" s="127">
        <v>0</v>
      </c>
      <c r="N155" s="283">
        <v>4968000</v>
      </c>
      <c r="O155" s="173">
        <f t="shared" si="20"/>
        <v>0.935064935064935</v>
      </c>
      <c r="P155" s="108">
        <f>Volume!K155</f>
        <v>39.9</v>
      </c>
      <c r="Q155" s="69">
        <f>Volume!J155</f>
        <v>41.1</v>
      </c>
      <c r="R155" s="237">
        <f t="shared" si="21"/>
        <v>21.83643</v>
      </c>
      <c r="S155" s="103">
        <f t="shared" si="22"/>
        <v>20.41848</v>
      </c>
      <c r="T155" s="109">
        <f t="shared" si="23"/>
        <v>5292300</v>
      </c>
      <c r="U155" s="103">
        <f t="shared" si="24"/>
        <v>0.3911342894393742</v>
      </c>
      <c r="V155" s="103">
        <f t="shared" si="25"/>
        <v>21.439404</v>
      </c>
      <c r="W155" s="103">
        <f t="shared" si="26"/>
        <v>0.311949</v>
      </c>
      <c r="X155" s="103">
        <f t="shared" si="27"/>
        <v>0.085077</v>
      </c>
      <c r="Y155" s="103">
        <f t="shared" si="28"/>
        <v>21.116277</v>
      </c>
      <c r="Z155" s="237">
        <f t="shared" si="29"/>
        <v>0.7201529999999998</v>
      </c>
      <c r="AA155" s="78"/>
      <c r="AB155" s="77"/>
    </row>
    <row r="156" spans="1:28" s="58" customFormat="1" ht="14.25" customHeight="1" thickBot="1">
      <c r="A156" s="193" t="s">
        <v>303</v>
      </c>
      <c r="B156" s="164">
        <v>2032200</v>
      </c>
      <c r="C156" s="162">
        <v>70200</v>
      </c>
      <c r="D156" s="170">
        <v>0.04</v>
      </c>
      <c r="E156" s="164">
        <v>12600</v>
      </c>
      <c r="F156" s="112">
        <v>1800</v>
      </c>
      <c r="G156" s="170">
        <v>0.17</v>
      </c>
      <c r="H156" s="164">
        <v>0</v>
      </c>
      <c r="I156" s="112">
        <v>0</v>
      </c>
      <c r="J156" s="170">
        <v>0</v>
      </c>
      <c r="K156" s="164">
        <v>2044800</v>
      </c>
      <c r="L156" s="112">
        <v>72000</v>
      </c>
      <c r="M156" s="127">
        <v>0.04</v>
      </c>
      <c r="N156" s="283">
        <v>2014200</v>
      </c>
      <c r="O156" s="173">
        <f t="shared" si="20"/>
        <v>0.9850352112676056</v>
      </c>
      <c r="P156" s="108">
        <f>Volume!K156</f>
        <v>82.2</v>
      </c>
      <c r="Q156" s="69">
        <f>Volume!J156</f>
        <v>84.1</v>
      </c>
      <c r="R156" s="237">
        <f t="shared" si="21"/>
        <v>17.196768</v>
      </c>
      <c r="S156" s="103">
        <f t="shared" si="22"/>
        <v>16.939422</v>
      </c>
      <c r="T156" s="109">
        <f t="shared" si="23"/>
        <v>1972800</v>
      </c>
      <c r="U156" s="103">
        <f t="shared" si="24"/>
        <v>3.64963503649635</v>
      </c>
      <c r="V156" s="103">
        <f t="shared" si="25"/>
        <v>17.090802</v>
      </c>
      <c r="W156" s="103">
        <f t="shared" si="26"/>
        <v>0.105966</v>
      </c>
      <c r="X156" s="103">
        <f t="shared" si="27"/>
        <v>0</v>
      </c>
      <c r="Y156" s="103">
        <f t="shared" si="28"/>
        <v>16.216416</v>
      </c>
      <c r="Z156" s="237">
        <f t="shared" si="29"/>
        <v>0.9803519999999999</v>
      </c>
      <c r="AA156" s="78"/>
      <c r="AB156" s="77"/>
    </row>
    <row r="157" spans="1:28" s="58" customFormat="1" ht="14.25" customHeight="1" thickBot="1">
      <c r="A157" s="193" t="s">
        <v>155</v>
      </c>
      <c r="B157" s="164">
        <v>1992375</v>
      </c>
      <c r="C157" s="162">
        <v>71400</v>
      </c>
      <c r="D157" s="170">
        <v>0.04</v>
      </c>
      <c r="E157" s="164">
        <v>16275</v>
      </c>
      <c r="F157" s="112">
        <v>2625</v>
      </c>
      <c r="G157" s="170">
        <v>0.19</v>
      </c>
      <c r="H157" s="164">
        <v>2625</v>
      </c>
      <c r="I157" s="112">
        <v>0</v>
      </c>
      <c r="J157" s="170">
        <v>0</v>
      </c>
      <c r="K157" s="164">
        <v>2011275</v>
      </c>
      <c r="L157" s="112">
        <v>74025</v>
      </c>
      <c r="M157" s="127">
        <v>0.04</v>
      </c>
      <c r="N157" s="283">
        <v>2006550</v>
      </c>
      <c r="O157" s="173">
        <f t="shared" si="20"/>
        <v>0.9976507439310884</v>
      </c>
      <c r="P157" s="108">
        <f>Volume!K157</f>
        <v>401.55</v>
      </c>
      <c r="Q157" s="69">
        <f>Volume!J157</f>
        <v>409.5</v>
      </c>
      <c r="R157" s="237">
        <f t="shared" si="21"/>
        <v>82.36171125</v>
      </c>
      <c r="S157" s="103">
        <f t="shared" si="22"/>
        <v>82.1682225</v>
      </c>
      <c r="T157" s="109">
        <f t="shared" si="23"/>
        <v>1937250</v>
      </c>
      <c r="U157" s="103">
        <f t="shared" si="24"/>
        <v>3.8211382113821135</v>
      </c>
      <c r="V157" s="103">
        <f t="shared" si="25"/>
        <v>81.58775625</v>
      </c>
      <c r="W157" s="103">
        <f t="shared" si="26"/>
        <v>0.66646125</v>
      </c>
      <c r="X157" s="103">
        <f t="shared" si="27"/>
        <v>0.10749375</v>
      </c>
      <c r="Y157" s="103">
        <f t="shared" si="28"/>
        <v>77.79027375</v>
      </c>
      <c r="Z157" s="237">
        <f t="shared" si="29"/>
        <v>4.571437500000002</v>
      </c>
      <c r="AA157" s="78"/>
      <c r="AB157" s="77"/>
    </row>
    <row r="158" spans="1:28" s="58" customFormat="1" ht="14.25" customHeight="1" thickBot="1">
      <c r="A158" s="193" t="s">
        <v>38</v>
      </c>
      <c r="B158" s="164">
        <v>5098200</v>
      </c>
      <c r="C158" s="162">
        <v>-24000</v>
      </c>
      <c r="D158" s="170">
        <v>0</v>
      </c>
      <c r="E158" s="164">
        <v>33000</v>
      </c>
      <c r="F158" s="112">
        <v>1800</v>
      </c>
      <c r="G158" s="170">
        <v>0.06</v>
      </c>
      <c r="H158" s="164">
        <v>6600</v>
      </c>
      <c r="I158" s="112">
        <v>600</v>
      </c>
      <c r="J158" s="170">
        <v>0.1</v>
      </c>
      <c r="K158" s="164">
        <v>5137800</v>
      </c>
      <c r="L158" s="112">
        <v>-21600</v>
      </c>
      <c r="M158" s="127">
        <v>0</v>
      </c>
      <c r="N158" s="283">
        <v>5095800</v>
      </c>
      <c r="O158" s="173">
        <f t="shared" si="20"/>
        <v>0.9918252948732921</v>
      </c>
      <c r="P158" s="108">
        <f>Volume!K158</f>
        <v>552.6</v>
      </c>
      <c r="Q158" s="69">
        <f>Volume!J158</f>
        <v>560.8</v>
      </c>
      <c r="R158" s="237">
        <f t="shared" si="21"/>
        <v>288.127824</v>
      </c>
      <c r="S158" s="103">
        <f t="shared" si="22"/>
        <v>285.772464</v>
      </c>
      <c r="T158" s="109">
        <f t="shared" si="23"/>
        <v>5159400</v>
      </c>
      <c r="U158" s="103">
        <f t="shared" si="24"/>
        <v>-0.4186533317827654</v>
      </c>
      <c r="V158" s="103">
        <f t="shared" si="25"/>
        <v>285.907056</v>
      </c>
      <c r="W158" s="103">
        <f t="shared" si="26"/>
        <v>1.85064</v>
      </c>
      <c r="X158" s="103">
        <f t="shared" si="27"/>
        <v>0.37012799999999996</v>
      </c>
      <c r="Y158" s="103">
        <f t="shared" si="28"/>
        <v>285.108444</v>
      </c>
      <c r="Z158" s="237">
        <f t="shared" si="29"/>
        <v>3.0193799999999555</v>
      </c>
      <c r="AA158" s="78"/>
      <c r="AB158" s="77"/>
    </row>
    <row r="159" spans="1:28" s="58" customFormat="1" ht="14.25" customHeight="1" thickBot="1">
      <c r="A159" s="193" t="s">
        <v>156</v>
      </c>
      <c r="B159" s="164">
        <v>437400</v>
      </c>
      <c r="C159" s="162">
        <v>-64800</v>
      </c>
      <c r="D159" s="170">
        <v>-0.13</v>
      </c>
      <c r="E159" s="164">
        <v>1800</v>
      </c>
      <c r="F159" s="112">
        <v>0</v>
      </c>
      <c r="G159" s="170">
        <v>0</v>
      </c>
      <c r="H159" s="164">
        <v>0</v>
      </c>
      <c r="I159" s="112">
        <v>0</v>
      </c>
      <c r="J159" s="170">
        <v>0</v>
      </c>
      <c r="K159" s="164">
        <v>439200</v>
      </c>
      <c r="L159" s="112">
        <v>-64800</v>
      </c>
      <c r="M159" s="127">
        <v>-0.13</v>
      </c>
      <c r="N159" s="283">
        <v>435000</v>
      </c>
      <c r="O159" s="173">
        <f t="shared" si="20"/>
        <v>0.9904371584699454</v>
      </c>
      <c r="P159" s="108">
        <f>Volume!K159</f>
        <v>391.7</v>
      </c>
      <c r="Q159" s="69">
        <f>Volume!J159</f>
        <v>410</v>
      </c>
      <c r="R159" s="237">
        <f t="shared" si="21"/>
        <v>18.0072</v>
      </c>
      <c r="S159" s="103">
        <f t="shared" si="22"/>
        <v>17.835</v>
      </c>
      <c r="T159" s="109">
        <f t="shared" si="23"/>
        <v>504000</v>
      </c>
      <c r="U159" s="103">
        <f t="shared" si="24"/>
        <v>-12.857142857142856</v>
      </c>
      <c r="V159" s="103">
        <f t="shared" si="25"/>
        <v>17.9334</v>
      </c>
      <c r="W159" s="103">
        <f t="shared" si="26"/>
        <v>0.0738</v>
      </c>
      <c r="X159" s="103">
        <f t="shared" si="27"/>
        <v>0</v>
      </c>
      <c r="Y159" s="103">
        <f t="shared" si="28"/>
        <v>19.74168</v>
      </c>
      <c r="Z159" s="237">
        <f t="shared" si="29"/>
        <v>-1.7344799999999978</v>
      </c>
      <c r="AA159" s="78"/>
      <c r="AB159" s="77"/>
    </row>
    <row r="160" spans="1:28" s="58" customFormat="1" ht="14.25" customHeight="1">
      <c r="A160" s="193" t="s">
        <v>396</v>
      </c>
      <c r="B160" s="164">
        <v>2158800</v>
      </c>
      <c r="C160" s="162">
        <v>135800</v>
      </c>
      <c r="D160" s="170">
        <v>0.07</v>
      </c>
      <c r="E160" s="164">
        <v>10500</v>
      </c>
      <c r="F160" s="112">
        <v>0</v>
      </c>
      <c r="G160" s="170">
        <v>0</v>
      </c>
      <c r="H160" s="164">
        <v>0</v>
      </c>
      <c r="I160" s="112">
        <v>0</v>
      </c>
      <c r="J160" s="170">
        <v>0</v>
      </c>
      <c r="K160" s="164">
        <v>2169300</v>
      </c>
      <c r="L160" s="112">
        <v>135800</v>
      </c>
      <c r="M160" s="127">
        <v>0.07</v>
      </c>
      <c r="N160" s="283">
        <v>2161600</v>
      </c>
      <c r="O160" s="173">
        <f t="shared" si="20"/>
        <v>0.9964504678928686</v>
      </c>
      <c r="P160" s="108">
        <f>Volume!K160</f>
        <v>269.9</v>
      </c>
      <c r="Q160" s="69">
        <f>Volume!J160</f>
        <v>268</v>
      </c>
      <c r="R160" s="237">
        <f t="shared" si="21"/>
        <v>58.13724</v>
      </c>
      <c r="S160" s="103">
        <f t="shared" si="22"/>
        <v>57.93088</v>
      </c>
      <c r="T160" s="109">
        <f t="shared" si="23"/>
        <v>2033500</v>
      </c>
      <c r="U160" s="103">
        <f t="shared" si="24"/>
        <v>6.678141135972461</v>
      </c>
      <c r="V160" s="103">
        <f t="shared" si="25"/>
        <v>57.85584</v>
      </c>
      <c r="W160" s="103">
        <f t="shared" si="26"/>
        <v>0.2814</v>
      </c>
      <c r="X160" s="103">
        <f t="shared" si="27"/>
        <v>0</v>
      </c>
      <c r="Y160" s="103">
        <f t="shared" si="28"/>
        <v>54.884165</v>
      </c>
      <c r="Z160" s="237">
        <f t="shared" si="29"/>
        <v>3.2530749999999955</v>
      </c>
      <c r="AA160" s="78"/>
      <c r="AB160" s="77"/>
    </row>
    <row r="161" spans="1:27" s="2" customFormat="1" ht="15" customHeight="1" hidden="1" thickBot="1">
      <c r="A161" s="72"/>
      <c r="B161" s="162">
        <v>823756931</v>
      </c>
      <c r="C161" s="162">
        <v>259325152</v>
      </c>
      <c r="D161" s="337">
        <v>0.45944463378629147</v>
      </c>
      <c r="E161" s="162">
        <f>SUM(E4:E160)</f>
        <v>89083785</v>
      </c>
      <c r="F161" s="162">
        <f>SUM(F4:F160)</f>
        <v>5226801</v>
      </c>
      <c r="G161" s="337">
        <v>0</v>
      </c>
      <c r="H161" s="162">
        <f>SUM(H4:H160)</f>
        <v>30836051</v>
      </c>
      <c r="I161" s="162">
        <f>SUM(I4:I160)</f>
        <v>3737963</v>
      </c>
      <c r="J161" s="337">
        <v>0</v>
      </c>
      <c r="K161" s="162">
        <v>823756931</v>
      </c>
      <c r="L161" s="162">
        <v>259325152</v>
      </c>
      <c r="M161" s="337">
        <v>0.45944463378629147</v>
      </c>
      <c r="N161" s="285">
        <f>SUM(N4:N160)</f>
        <v>1042776293</v>
      </c>
      <c r="O161" s="348"/>
      <c r="P161" s="169"/>
      <c r="Q161" s="14"/>
      <c r="R161" s="238">
        <f>SUM(R4:R160)</f>
        <v>46507.92670173003</v>
      </c>
      <c r="S161" s="103">
        <f>SUM(S4:S160)</f>
        <v>44378.57642914998</v>
      </c>
      <c r="T161" s="109">
        <f>SUM(T4:T160)</f>
        <v>1037743619</v>
      </c>
      <c r="U161" s="287"/>
      <c r="V161" s="103">
        <f>SUM(V4:V160)</f>
        <v>34602.47320242999</v>
      </c>
      <c r="W161" s="103">
        <f>SUM(W4:W160)</f>
        <v>6415.828983154998</v>
      </c>
      <c r="X161" s="103">
        <f>SUM(X4:X160)</f>
        <v>5489.624516144998</v>
      </c>
      <c r="Y161" s="103">
        <f>SUM(Y4:Y160)</f>
        <v>44282.862147789994</v>
      </c>
      <c r="Z161" s="103">
        <f>SUM(Z4:Z160)</f>
        <v>2225.0645539400007</v>
      </c>
      <c r="AA161" s="75"/>
    </row>
    <row r="162" spans="2:27" s="2" customFormat="1" ht="15" customHeight="1" hidden="1">
      <c r="B162" s="5"/>
      <c r="C162" s="5"/>
      <c r="D162" s="127"/>
      <c r="E162" s="1">
        <f>H161/E161</f>
        <v>0.34614661916307216</v>
      </c>
      <c r="F162" s="5"/>
      <c r="G162" s="62"/>
      <c r="H162" s="5"/>
      <c r="I162" s="5"/>
      <c r="J162" s="62"/>
      <c r="K162" s="5"/>
      <c r="L162" s="5"/>
      <c r="M162" s="62"/>
      <c r="O162" s="3"/>
      <c r="P162" s="108"/>
      <c r="Q162" s="69"/>
      <c r="R162" s="103"/>
      <c r="S162" s="103"/>
      <c r="T162" s="109"/>
      <c r="U162" s="103"/>
      <c r="V162" s="103"/>
      <c r="W162" s="103"/>
      <c r="X162" s="103"/>
      <c r="Y162" s="103"/>
      <c r="Z162" s="103"/>
      <c r="AA162" s="75"/>
    </row>
    <row r="163" spans="2:27" s="2" customFormat="1" ht="15" customHeight="1">
      <c r="B163" s="5"/>
      <c r="C163" s="5"/>
      <c r="D163" s="127"/>
      <c r="E163" s="1"/>
      <c r="F163" s="5"/>
      <c r="G163" s="62"/>
      <c r="H163" s="5"/>
      <c r="I163" s="5"/>
      <c r="J163" s="62"/>
      <c r="K163" s="5"/>
      <c r="L163" s="5"/>
      <c r="M163" s="62"/>
      <c r="O163" s="107"/>
      <c r="P163" s="108"/>
      <c r="Q163" s="69"/>
      <c r="R163" s="103"/>
      <c r="S163" s="103"/>
      <c r="T163" s="109"/>
      <c r="U163" s="103"/>
      <c r="V163" s="103"/>
      <c r="W163" s="103"/>
      <c r="X163" s="103"/>
      <c r="Y163" s="103"/>
      <c r="Z163" s="103"/>
      <c r="AA163" s="1"/>
    </row>
    <row r="164" spans="1:25" ht="14.25">
      <c r="A164" s="2"/>
      <c r="B164" s="5"/>
      <c r="C164" s="5"/>
      <c r="D164" s="127"/>
      <c r="E164" s="5"/>
      <c r="F164" s="5"/>
      <c r="G164" s="62"/>
      <c r="H164" s="5"/>
      <c r="I164" s="5"/>
      <c r="J164" s="62"/>
      <c r="K164" s="5"/>
      <c r="L164" s="5"/>
      <c r="M164" s="62"/>
      <c r="N164" s="2"/>
      <c r="O164" s="107"/>
      <c r="P164" s="2"/>
      <c r="Q164" s="2"/>
      <c r="R164" s="1"/>
      <c r="S164" s="1"/>
      <c r="T164" s="79"/>
      <c r="U164" s="2"/>
      <c r="V164" s="2"/>
      <c r="W164" s="2"/>
      <c r="X164" s="2"/>
      <c r="Y164" s="2"/>
    </row>
    <row r="165" spans="1:6" ht="13.5" thickBot="1">
      <c r="A165" s="63" t="s">
        <v>109</v>
      </c>
      <c r="B165" s="121"/>
      <c r="C165" s="124"/>
      <c r="D165" s="128"/>
      <c r="F165" s="119"/>
    </row>
    <row r="166" spans="1:8" ht="13.5" thickBot="1">
      <c r="A166" s="199" t="s">
        <v>108</v>
      </c>
      <c r="B166" s="342" t="s">
        <v>106</v>
      </c>
      <c r="C166" s="343" t="s">
        <v>70</v>
      </c>
      <c r="D166" s="344" t="s">
        <v>107</v>
      </c>
      <c r="F166" s="125"/>
      <c r="G166" s="62"/>
      <c r="H166" s="5"/>
    </row>
    <row r="167" spans="1:8" ht="12.75">
      <c r="A167" s="338" t="s">
        <v>10</v>
      </c>
      <c r="B167" s="345">
        <f>B161/10000000</f>
        <v>82.3756931</v>
      </c>
      <c r="C167" s="346">
        <f>C161/10000000</f>
        <v>25.9325152</v>
      </c>
      <c r="D167" s="347">
        <f>D161</f>
        <v>0.45944463378629147</v>
      </c>
      <c r="F167" s="125"/>
      <c r="H167" s="5"/>
    </row>
    <row r="168" spans="1:7" ht="12.75">
      <c r="A168" s="339" t="s">
        <v>87</v>
      </c>
      <c r="B168" s="196">
        <f>E161/10000000</f>
        <v>8.9083785</v>
      </c>
      <c r="C168" s="195">
        <f>F161/10000000</f>
        <v>0.5226801</v>
      </c>
      <c r="D168" s="256">
        <f>G161</f>
        <v>0</v>
      </c>
      <c r="F168" s="125"/>
      <c r="G168" s="62"/>
    </row>
    <row r="169" spans="1:6" ht="12.75">
      <c r="A169" s="340" t="s">
        <v>85</v>
      </c>
      <c r="B169" s="196">
        <f>H161/10000000</f>
        <v>3.0836051</v>
      </c>
      <c r="C169" s="195">
        <f>I161/10000000</f>
        <v>0.3737963</v>
      </c>
      <c r="D169" s="256">
        <f>J161</f>
        <v>0</v>
      </c>
      <c r="F169" s="125"/>
    </row>
    <row r="170" spans="1:6" ht="13.5" thickBot="1">
      <c r="A170" s="341" t="s">
        <v>86</v>
      </c>
      <c r="B170" s="197">
        <f>K161/10000000</f>
        <v>82.3756931</v>
      </c>
      <c r="C170" s="198">
        <f>L161/10000000</f>
        <v>25.9325152</v>
      </c>
      <c r="D170" s="257">
        <f>M161</f>
        <v>0.45944463378629147</v>
      </c>
      <c r="F170" s="126"/>
    </row>
    <row r="204" ht="12.75">
      <c r="B204" s="371"/>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38" sqref="D238"/>
    </sheetView>
  </sheetViews>
  <sheetFormatPr defaultColWidth="9.140625" defaultRowHeight="12.75"/>
  <cols>
    <col min="1" max="1" width="14.421875" style="310" customWidth="1"/>
    <col min="2" max="2" width="11.421875" style="314" customWidth="1"/>
    <col min="3" max="3" width="11.00390625" style="26" customWidth="1"/>
    <col min="4" max="4" width="11.00390625" style="314" customWidth="1"/>
    <col min="5" max="5" width="9.140625" style="26" customWidth="1"/>
    <col min="6" max="6" width="11.7109375" style="314" customWidth="1"/>
    <col min="7" max="7" width="9.28125" style="26" customWidth="1"/>
    <col min="8" max="8" width="12.00390625" style="314"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8" customFormat="1" ht="22.5" customHeight="1" thickBot="1">
      <c r="A1" s="290" t="s">
        <v>112</v>
      </c>
      <c r="B1" s="291"/>
      <c r="C1" s="292"/>
      <c r="D1" s="293"/>
      <c r="E1" s="294"/>
      <c r="F1" s="293"/>
      <c r="G1" s="294"/>
      <c r="H1" s="293"/>
      <c r="I1" s="294"/>
      <c r="J1" s="295"/>
      <c r="K1" s="295"/>
      <c r="L1" s="296"/>
      <c r="M1" s="297"/>
    </row>
    <row r="2" spans="1:13" s="300" customFormat="1" ht="15.75" customHeight="1" thickBot="1">
      <c r="A2" s="299"/>
      <c r="B2" s="409" t="s">
        <v>117</v>
      </c>
      <c r="C2" s="410"/>
      <c r="D2" s="411"/>
      <c r="E2" s="411"/>
      <c r="F2" s="411"/>
      <c r="G2" s="411"/>
      <c r="H2" s="411"/>
      <c r="I2" s="411"/>
      <c r="J2" s="412" t="s">
        <v>110</v>
      </c>
      <c r="K2" s="413"/>
      <c r="L2" s="413"/>
      <c r="M2" s="414"/>
    </row>
    <row r="3" spans="1:16" s="300" customFormat="1" ht="14.25" thickBot="1">
      <c r="A3" s="301"/>
      <c r="B3" s="315" t="s">
        <v>10</v>
      </c>
      <c r="C3" s="302" t="s">
        <v>46</v>
      </c>
      <c r="D3" s="315" t="s">
        <v>21</v>
      </c>
      <c r="E3" s="302" t="s">
        <v>46</v>
      </c>
      <c r="F3" s="315" t="s">
        <v>22</v>
      </c>
      <c r="G3" s="302" t="s">
        <v>46</v>
      </c>
      <c r="H3" s="315" t="s">
        <v>11</v>
      </c>
      <c r="I3" s="302" t="s">
        <v>46</v>
      </c>
      <c r="J3" s="260" t="s">
        <v>13</v>
      </c>
      <c r="K3" s="261" t="s">
        <v>14</v>
      </c>
      <c r="L3" s="261" t="s">
        <v>111</v>
      </c>
      <c r="M3" s="302" t="s">
        <v>107</v>
      </c>
      <c r="N3" s="303" t="s">
        <v>121</v>
      </c>
      <c r="O3" s="33" t="s">
        <v>21</v>
      </c>
      <c r="P3" s="33" t="s">
        <v>22</v>
      </c>
    </row>
    <row r="4" spans="1:16" ht="13.5">
      <c r="A4" s="323" t="s">
        <v>182</v>
      </c>
      <c r="B4" s="316">
        <v>2143</v>
      </c>
      <c r="C4" s="317">
        <v>-0.23</v>
      </c>
      <c r="D4" s="316">
        <v>0</v>
      </c>
      <c r="E4" s="317">
        <v>0</v>
      </c>
      <c r="F4" s="316">
        <v>0</v>
      </c>
      <c r="G4" s="317">
        <v>0</v>
      </c>
      <c r="H4" s="316">
        <v>2143</v>
      </c>
      <c r="I4" s="319">
        <v>-0.23</v>
      </c>
      <c r="J4" s="263">
        <v>5323.8</v>
      </c>
      <c r="K4" s="258">
        <v>5129.2</v>
      </c>
      <c r="L4" s="306">
        <f>J4-K4</f>
        <v>194.60000000000036</v>
      </c>
      <c r="M4" s="307">
        <f>L4/K4*100</f>
        <v>3.7939639709896356</v>
      </c>
      <c r="N4" s="78">
        <f>Margins!B4</f>
        <v>50</v>
      </c>
      <c r="O4" s="25">
        <f>D4*N4</f>
        <v>0</v>
      </c>
      <c r="P4" s="25">
        <f>F4*N4</f>
        <v>0</v>
      </c>
    </row>
    <row r="5" spans="1:18" ht="14.25" thickBot="1">
      <c r="A5" s="324" t="s">
        <v>74</v>
      </c>
      <c r="B5" s="172">
        <v>89</v>
      </c>
      <c r="C5" s="304">
        <v>0.89</v>
      </c>
      <c r="D5" s="172">
        <v>0</v>
      </c>
      <c r="E5" s="304">
        <v>0</v>
      </c>
      <c r="F5" s="172">
        <v>0</v>
      </c>
      <c r="G5" s="304">
        <v>0</v>
      </c>
      <c r="H5" s="172">
        <v>89</v>
      </c>
      <c r="I5" s="305">
        <v>0.89</v>
      </c>
      <c r="J5" s="264">
        <v>5193.95</v>
      </c>
      <c r="K5" s="69">
        <v>5088.4</v>
      </c>
      <c r="L5" s="135">
        <f aca="true" t="shared" si="0" ref="L5:L67">J5-K5</f>
        <v>105.55000000000018</v>
      </c>
      <c r="M5" s="308">
        <f aca="true" t="shared" si="1" ref="M5:M67">L5/K5*100</f>
        <v>2.0743259177737636</v>
      </c>
      <c r="N5" s="78">
        <f>Margins!B5</f>
        <v>50</v>
      </c>
      <c r="O5" s="25">
        <f aca="true" t="shared" si="2" ref="O5:O67">D5*N5</f>
        <v>0</v>
      </c>
      <c r="P5" s="25">
        <f aca="true" t="shared" si="3" ref="P5:P67">F5*N5</f>
        <v>0</v>
      </c>
      <c r="R5" s="25"/>
    </row>
    <row r="6" spans="1:16" ht="13.5">
      <c r="A6" s="324" t="s">
        <v>9</v>
      </c>
      <c r="B6" s="172">
        <v>396112</v>
      </c>
      <c r="C6" s="304">
        <v>-0.19</v>
      </c>
      <c r="D6" s="172">
        <v>116235</v>
      </c>
      <c r="E6" s="304">
        <v>0.02</v>
      </c>
      <c r="F6" s="172">
        <v>137954</v>
      </c>
      <c r="G6" s="304">
        <v>0.26</v>
      </c>
      <c r="H6" s="172">
        <v>650301</v>
      </c>
      <c r="I6" s="305">
        <v>-0.09</v>
      </c>
      <c r="J6" s="263">
        <v>3843.5</v>
      </c>
      <c r="K6" s="69">
        <v>3752</v>
      </c>
      <c r="L6" s="135">
        <f t="shared" si="0"/>
        <v>91.5</v>
      </c>
      <c r="M6" s="308">
        <f t="shared" si="1"/>
        <v>2.4386993603411513</v>
      </c>
      <c r="N6" s="78">
        <f>Margins!B6</f>
        <v>50</v>
      </c>
      <c r="O6" s="25">
        <f t="shared" si="2"/>
        <v>5811750</v>
      </c>
      <c r="P6" s="25">
        <f t="shared" si="3"/>
        <v>6897700</v>
      </c>
    </row>
    <row r="7" spans="1:16" ht="13.5">
      <c r="A7" s="193" t="s">
        <v>279</v>
      </c>
      <c r="B7" s="172">
        <v>1825</v>
      </c>
      <c r="C7" s="304">
        <v>0.91</v>
      </c>
      <c r="D7" s="172">
        <v>0</v>
      </c>
      <c r="E7" s="304">
        <v>0</v>
      </c>
      <c r="F7" s="172">
        <v>0</v>
      </c>
      <c r="G7" s="304">
        <v>0</v>
      </c>
      <c r="H7" s="172">
        <v>1825</v>
      </c>
      <c r="I7" s="305">
        <v>0.91</v>
      </c>
      <c r="J7" s="264">
        <v>2243.05</v>
      </c>
      <c r="K7" s="69">
        <v>2151.55</v>
      </c>
      <c r="L7" s="135">
        <f t="shared" si="0"/>
        <v>91.5</v>
      </c>
      <c r="M7" s="308">
        <f t="shared" si="1"/>
        <v>4.2527480188701166</v>
      </c>
      <c r="N7" s="78">
        <f>Margins!B7</f>
        <v>200</v>
      </c>
      <c r="O7" s="25">
        <f t="shared" si="2"/>
        <v>0</v>
      </c>
      <c r="P7" s="25">
        <f t="shared" si="3"/>
        <v>0</v>
      </c>
    </row>
    <row r="8" spans="1:18" ht="13.5">
      <c r="A8" s="193" t="s">
        <v>134</v>
      </c>
      <c r="B8" s="172">
        <v>1742</v>
      </c>
      <c r="C8" s="304">
        <v>0.28</v>
      </c>
      <c r="D8" s="172">
        <v>21</v>
      </c>
      <c r="E8" s="304">
        <v>4.25</v>
      </c>
      <c r="F8" s="172">
        <v>2</v>
      </c>
      <c r="G8" s="304">
        <v>0</v>
      </c>
      <c r="H8" s="172">
        <v>1765</v>
      </c>
      <c r="I8" s="305">
        <v>0.3</v>
      </c>
      <c r="J8" s="264">
        <v>3644.3</v>
      </c>
      <c r="K8" s="69">
        <v>3583.15</v>
      </c>
      <c r="L8" s="135">
        <f t="shared" si="0"/>
        <v>61.15000000000009</v>
      </c>
      <c r="M8" s="308">
        <f t="shared" si="1"/>
        <v>1.7065989422714676</v>
      </c>
      <c r="N8" s="78">
        <f>Margins!B8</f>
        <v>100</v>
      </c>
      <c r="O8" s="25">
        <f t="shared" si="2"/>
        <v>2100</v>
      </c>
      <c r="P8" s="25">
        <f t="shared" si="3"/>
        <v>200</v>
      </c>
      <c r="R8" s="309"/>
    </row>
    <row r="9" spans="1:18" ht="13.5">
      <c r="A9" s="193" t="s">
        <v>0</v>
      </c>
      <c r="B9" s="172">
        <v>7221</v>
      </c>
      <c r="C9" s="304">
        <v>-0.22</v>
      </c>
      <c r="D9" s="172">
        <v>188</v>
      </c>
      <c r="E9" s="304">
        <v>0.3</v>
      </c>
      <c r="F9" s="172">
        <v>30</v>
      </c>
      <c r="G9" s="304">
        <v>-0.51</v>
      </c>
      <c r="H9" s="172">
        <v>7439</v>
      </c>
      <c r="I9" s="305">
        <v>-0.21</v>
      </c>
      <c r="J9" s="264">
        <v>741.65</v>
      </c>
      <c r="K9" s="69">
        <v>721.8</v>
      </c>
      <c r="L9" s="135">
        <f t="shared" si="0"/>
        <v>19.850000000000023</v>
      </c>
      <c r="M9" s="308">
        <f t="shared" si="1"/>
        <v>2.750069271266282</v>
      </c>
      <c r="N9" s="78">
        <f>Margins!B9</f>
        <v>375</v>
      </c>
      <c r="O9" s="25">
        <f t="shared" si="2"/>
        <v>70500</v>
      </c>
      <c r="P9" s="25">
        <f t="shared" si="3"/>
        <v>11250</v>
      </c>
      <c r="R9" s="309"/>
    </row>
    <row r="10" spans="1:18" ht="13.5">
      <c r="A10" s="193" t="s">
        <v>135</v>
      </c>
      <c r="B10" s="318">
        <v>103</v>
      </c>
      <c r="C10" s="326">
        <v>-0.05</v>
      </c>
      <c r="D10" s="172">
        <v>0</v>
      </c>
      <c r="E10" s="304">
        <v>0</v>
      </c>
      <c r="F10" s="172">
        <v>0</v>
      </c>
      <c r="G10" s="304">
        <v>0</v>
      </c>
      <c r="H10" s="172">
        <v>103</v>
      </c>
      <c r="I10" s="305">
        <v>-0.05</v>
      </c>
      <c r="J10" s="264">
        <v>72.1</v>
      </c>
      <c r="K10" s="69">
        <v>70.6</v>
      </c>
      <c r="L10" s="135">
        <f t="shared" si="0"/>
        <v>1.5</v>
      </c>
      <c r="M10" s="308">
        <f t="shared" si="1"/>
        <v>2.1246458923512748</v>
      </c>
      <c r="N10" s="78">
        <f>Margins!B10</f>
        <v>2450</v>
      </c>
      <c r="O10" s="25">
        <f t="shared" si="2"/>
        <v>0</v>
      </c>
      <c r="P10" s="25">
        <f t="shared" si="3"/>
        <v>0</v>
      </c>
      <c r="R10" s="25"/>
    </row>
    <row r="11" spans="1:18" ht="13.5">
      <c r="A11" s="193" t="s">
        <v>174</v>
      </c>
      <c r="B11" s="172">
        <v>139</v>
      </c>
      <c r="C11" s="304">
        <v>2.02</v>
      </c>
      <c r="D11" s="172">
        <v>16</v>
      </c>
      <c r="E11" s="304">
        <v>2.2</v>
      </c>
      <c r="F11" s="172">
        <v>0</v>
      </c>
      <c r="G11" s="304">
        <v>0</v>
      </c>
      <c r="H11" s="172">
        <v>155</v>
      </c>
      <c r="I11" s="305">
        <v>2.04</v>
      </c>
      <c r="J11" s="264">
        <v>58.4</v>
      </c>
      <c r="K11" s="69">
        <v>57.35</v>
      </c>
      <c r="L11" s="135">
        <f t="shared" si="0"/>
        <v>1.0499999999999972</v>
      </c>
      <c r="M11" s="308">
        <f t="shared" si="1"/>
        <v>1.830863121185697</v>
      </c>
      <c r="N11" s="78">
        <f>Margins!B11</f>
        <v>3350</v>
      </c>
      <c r="O11" s="25">
        <f t="shared" si="2"/>
        <v>53600</v>
      </c>
      <c r="P11" s="25">
        <f t="shared" si="3"/>
        <v>0</v>
      </c>
      <c r="R11" s="309"/>
    </row>
    <row r="12" spans="1:16" ht="13.5">
      <c r="A12" s="193" t="s">
        <v>280</v>
      </c>
      <c r="B12" s="172">
        <v>73</v>
      </c>
      <c r="C12" s="304">
        <v>0.09</v>
      </c>
      <c r="D12" s="172">
        <v>0</v>
      </c>
      <c r="E12" s="304">
        <v>0</v>
      </c>
      <c r="F12" s="172">
        <v>0</v>
      </c>
      <c r="G12" s="304">
        <v>0</v>
      </c>
      <c r="H12" s="172">
        <v>73</v>
      </c>
      <c r="I12" s="305">
        <v>0.09</v>
      </c>
      <c r="J12" s="264">
        <v>363.05</v>
      </c>
      <c r="K12" s="69">
        <v>359.75</v>
      </c>
      <c r="L12" s="135">
        <f t="shared" si="0"/>
        <v>3.3000000000000114</v>
      </c>
      <c r="M12" s="308">
        <f t="shared" si="1"/>
        <v>0.9173036831132763</v>
      </c>
      <c r="N12" s="78">
        <f>Margins!B12</f>
        <v>600</v>
      </c>
      <c r="O12" s="25">
        <f t="shared" si="2"/>
        <v>0</v>
      </c>
      <c r="P12" s="25">
        <f t="shared" si="3"/>
        <v>0</v>
      </c>
    </row>
    <row r="13" spans="1:16" ht="13.5">
      <c r="A13" s="193" t="s">
        <v>75</v>
      </c>
      <c r="B13" s="172">
        <v>71</v>
      </c>
      <c r="C13" s="304">
        <v>-0.13</v>
      </c>
      <c r="D13" s="172">
        <v>0</v>
      </c>
      <c r="E13" s="304">
        <v>0</v>
      </c>
      <c r="F13" s="172">
        <v>0</v>
      </c>
      <c r="G13" s="304">
        <v>0</v>
      </c>
      <c r="H13" s="172">
        <v>71</v>
      </c>
      <c r="I13" s="305">
        <v>-0.13</v>
      </c>
      <c r="J13" s="264">
        <v>73.5</v>
      </c>
      <c r="K13" s="69">
        <v>72.7</v>
      </c>
      <c r="L13" s="135">
        <f t="shared" si="0"/>
        <v>0.7999999999999972</v>
      </c>
      <c r="M13" s="308">
        <f t="shared" si="1"/>
        <v>1.1004126547455255</v>
      </c>
      <c r="N13" s="78">
        <f>Margins!B13</f>
        <v>2300</v>
      </c>
      <c r="O13" s="25">
        <f t="shared" si="2"/>
        <v>0</v>
      </c>
      <c r="P13" s="25">
        <f t="shared" si="3"/>
        <v>0</v>
      </c>
    </row>
    <row r="14" spans="1:18" ht="13.5">
      <c r="A14" s="193" t="s">
        <v>88</v>
      </c>
      <c r="B14" s="318">
        <v>487</v>
      </c>
      <c r="C14" s="326">
        <v>-0.08</v>
      </c>
      <c r="D14" s="172">
        <v>69</v>
      </c>
      <c r="E14" s="304">
        <v>0.3</v>
      </c>
      <c r="F14" s="172">
        <v>2</v>
      </c>
      <c r="G14" s="304">
        <v>0</v>
      </c>
      <c r="H14" s="172">
        <v>558</v>
      </c>
      <c r="I14" s="305">
        <v>-0.04</v>
      </c>
      <c r="J14" s="264">
        <v>43.95</v>
      </c>
      <c r="K14" s="69">
        <v>43.05</v>
      </c>
      <c r="L14" s="135">
        <f t="shared" si="0"/>
        <v>0.9000000000000057</v>
      </c>
      <c r="M14" s="308">
        <f t="shared" si="1"/>
        <v>2.090592334494787</v>
      </c>
      <c r="N14" s="78">
        <f>Margins!B14</f>
        <v>4300</v>
      </c>
      <c r="O14" s="25">
        <f t="shared" si="2"/>
        <v>296700</v>
      </c>
      <c r="P14" s="25">
        <f t="shared" si="3"/>
        <v>8600</v>
      </c>
      <c r="R14" s="25"/>
    </row>
    <row r="15" spans="1:16" ht="13.5">
      <c r="A15" s="193" t="s">
        <v>136</v>
      </c>
      <c r="B15" s="172">
        <v>1141</v>
      </c>
      <c r="C15" s="304">
        <v>0.02</v>
      </c>
      <c r="D15" s="172">
        <v>118</v>
      </c>
      <c r="E15" s="304">
        <v>-0.18</v>
      </c>
      <c r="F15" s="172">
        <v>20</v>
      </c>
      <c r="G15" s="304">
        <v>-0.17</v>
      </c>
      <c r="H15" s="172">
        <v>1279</v>
      </c>
      <c r="I15" s="305">
        <v>-0.01</v>
      </c>
      <c r="J15" s="264">
        <v>36.6</v>
      </c>
      <c r="K15" s="69">
        <v>35.7</v>
      </c>
      <c r="L15" s="135">
        <f t="shared" si="0"/>
        <v>0.8999999999999986</v>
      </c>
      <c r="M15" s="308">
        <f t="shared" si="1"/>
        <v>2.5210084033613405</v>
      </c>
      <c r="N15" s="78">
        <f>Margins!B15</f>
        <v>4775</v>
      </c>
      <c r="O15" s="25">
        <f t="shared" si="2"/>
        <v>563450</v>
      </c>
      <c r="P15" s="25">
        <f t="shared" si="3"/>
        <v>95500</v>
      </c>
    </row>
    <row r="16" spans="1:16" ht="13.5">
      <c r="A16" s="193" t="s">
        <v>157</v>
      </c>
      <c r="B16" s="172">
        <v>132</v>
      </c>
      <c r="C16" s="304">
        <v>-0.6</v>
      </c>
      <c r="D16" s="172">
        <v>0</v>
      </c>
      <c r="E16" s="304">
        <v>0</v>
      </c>
      <c r="F16" s="172">
        <v>0</v>
      </c>
      <c r="G16" s="304">
        <v>0</v>
      </c>
      <c r="H16" s="172">
        <v>132</v>
      </c>
      <c r="I16" s="305">
        <v>-0.6</v>
      </c>
      <c r="J16" s="264">
        <v>696.55</v>
      </c>
      <c r="K16" s="69">
        <v>693.3</v>
      </c>
      <c r="L16" s="135">
        <f t="shared" si="0"/>
        <v>3.25</v>
      </c>
      <c r="M16" s="308">
        <f t="shared" si="1"/>
        <v>0.4687725371412087</v>
      </c>
      <c r="N16" s="78">
        <f>Margins!B16</f>
        <v>350</v>
      </c>
      <c r="O16" s="25">
        <f t="shared" si="2"/>
        <v>0</v>
      </c>
      <c r="P16" s="25">
        <f t="shared" si="3"/>
        <v>0</v>
      </c>
    </row>
    <row r="17" spans="1:16" ht="13.5">
      <c r="A17" s="193" t="s">
        <v>193</v>
      </c>
      <c r="B17" s="172">
        <v>2019</v>
      </c>
      <c r="C17" s="304">
        <v>0.42</v>
      </c>
      <c r="D17" s="172">
        <v>6</v>
      </c>
      <c r="E17" s="304">
        <v>5</v>
      </c>
      <c r="F17" s="172">
        <v>0</v>
      </c>
      <c r="G17" s="304">
        <v>0</v>
      </c>
      <c r="H17" s="172">
        <v>2025</v>
      </c>
      <c r="I17" s="305">
        <v>0.43</v>
      </c>
      <c r="J17" s="264">
        <v>2297.4</v>
      </c>
      <c r="K17" s="69">
        <v>2304.7</v>
      </c>
      <c r="L17" s="135">
        <f t="shared" si="0"/>
        <v>-7.299999999999727</v>
      </c>
      <c r="M17" s="308">
        <f t="shared" si="1"/>
        <v>-0.3167440447780504</v>
      </c>
      <c r="N17" s="78">
        <f>Margins!B17</f>
        <v>100</v>
      </c>
      <c r="O17" s="25">
        <f t="shared" si="2"/>
        <v>600</v>
      </c>
      <c r="P17" s="25">
        <f t="shared" si="3"/>
        <v>0</v>
      </c>
    </row>
    <row r="18" spans="1:16" ht="13.5">
      <c r="A18" s="193" t="s">
        <v>281</v>
      </c>
      <c r="B18" s="172">
        <v>3899</v>
      </c>
      <c r="C18" s="304">
        <v>0.37</v>
      </c>
      <c r="D18" s="172">
        <v>86</v>
      </c>
      <c r="E18" s="304">
        <v>-0.04</v>
      </c>
      <c r="F18" s="172">
        <v>16</v>
      </c>
      <c r="G18" s="304">
        <v>1</v>
      </c>
      <c r="H18" s="172">
        <v>4001</v>
      </c>
      <c r="I18" s="305">
        <v>0.36</v>
      </c>
      <c r="J18" s="264">
        <v>207.45</v>
      </c>
      <c r="K18" s="69">
        <v>204.3</v>
      </c>
      <c r="L18" s="135">
        <f t="shared" si="0"/>
        <v>3.1499999999999773</v>
      </c>
      <c r="M18" s="308">
        <f t="shared" si="1"/>
        <v>1.5418502202643058</v>
      </c>
      <c r="N18" s="78">
        <f>Margins!B18</f>
        <v>950</v>
      </c>
      <c r="O18" s="25">
        <f t="shared" si="2"/>
        <v>81700</v>
      </c>
      <c r="P18" s="25">
        <f t="shared" si="3"/>
        <v>15200</v>
      </c>
    </row>
    <row r="19" spans="1:18" s="298" customFormat="1" ht="13.5">
      <c r="A19" s="193" t="s">
        <v>282</v>
      </c>
      <c r="B19" s="172">
        <v>2558</v>
      </c>
      <c r="C19" s="304">
        <v>-0.5</v>
      </c>
      <c r="D19" s="172">
        <v>180</v>
      </c>
      <c r="E19" s="304">
        <v>-0.62</v>
      </c>
      <c r="F19" s="172">
        <v>41</v>
      </c>
      <c r="G19" s="304">
        <v>-0.36</v>
      </c>
      <c r="H19" s="172">
        <v>2779</v>
      </c>
      <c r="I19" s="305">
        <v>-0.5</v>
      </c>
      <c r="J19" s="264">
        <v>74.75</v>
      </c>
      <c r="K19" s="69">
        <v>73.7</v>
      </c>
      <c r="L19" s="135">
        <f t="shared" si="0"/>
        <v>1.0499999999999972</v>
      </c>
      <c r="M19" s="308">
        <f t="shared" si="1"/>
        <v>1.424694708276794</v>
      </c>
      <c r="N19" s="78">
        <f>Margins!B19</f>
        <v>2400</v>
      </c>
      <c r="O19" s="25">
        <f t="shared" si="2"/>
        <v>432000</v>
      </c>
      <c r="P19" s="25">
        <f t="shared" si="3"/>
        <v>98400</v>
      </c>
      <c r="R19" s="14"/>
    </row>
    <row r="20" spans="1:18" s="298" customFormat="1" ht="13.5">
      <c r="A20" s="193" t="s">
        <v>76</v>
      </c>
      <c r="B20" s="172">
        <v>1246</v>
      </c>
      <c r="C20" s="304">
        <v>-0.05</v>
      </c>
      <c r="D20" s="172">
        <v>14</v>
      </c>
      <c r="E20" s="304">
        <v>-0.36</v>
      </c>
      <c r="F20" s="172">
        <v>2</v>
      </c>
      <c r="G20" s="304">
        <v>0</v>
      </c>
      <c r="H20" s="172">
        <v>1262</v>
      </c>
      <c r="I20" s="305">
        <v>-0.05</v>
      </c>
      <c r="J20" s="264">
        <v>225.25</v>
      </c>
      <c r="K20" s="69">
        <v>213.8</v>
      </c>
      <c r="L20" s="135">
        <f t="shared" si="0"/>
        <v>11.449999999999989</v>
      </c>
      <c r="M20" s="308">
        <f t="shared" si="1"/>
        <v>5.355472404115991</v>
      </c>
      <c r="N20" s="78">
        <f>Margins!B20</f>
        <v>1400</v>
      </c>
      <c r="O20" s="25">
        <f t="shared" si="2"/>
        <v>19600</v>
      </c>
      <c r="P20" s="25">
        <f t="shared" si="3"/>
        <v>2800</v>
      </c>
      <c r="R20" s="14"/>
    </row>
    <row r="21" spans="1:16" ht="13.5">
      <c r="A21" s="193" t="s">
        <v>77</v>
      </c>
      <c r="B21" s="172">
        <v>3034</v>
      </c>
      <c r="C21" s="304">
        <v>-0.14</v>
      </c>
      <c r="D21" s="172">
        <v>40</v>
      </c>
      <c r="E21" s="304">
        <v>-0.49</v>
      </c>
      <c r="F21" s="172">
        <v>5</v>
      </c>
      <c r="G21" s="304">
        <v>-0.44</v>
      </c>
      <c r="H21" s="172">
        <v>3079</v>
      </c>
      <c r="I21" s="305">
        <v>-0.15</v>
      </c>
      <c r="J21" s="264">
        <v>164.95</v>
      </c>
      <c r="K21" s="69">
        <v>161.7</v>
      </c>
      <c r="L21" s="135">
        <f t="shared" si="0"/>
        <v>3.25</v>
      </c>
      <c r="M21" s="308">
        <f t="shared" si="1"/>
        <v>2.0098948670377244</v>
      </c>
      <c r="N21" s="78">
        <f>Margins!B21</f>
        <v>1900</v>
      </c>
      <c r="O21" s="25">
        <f t="shared" si="2"/>
        <v>76000</v>
      </c>
      <c r="P21" s="25">
        <f t="shared" si="3"/>
        <v>9500</v>
      </c>
    </row>
    <row r="22" spans="1:18" ht="13.5">
      <c r="A22" s="193" t="s">
        <v>283</v>
      </c>
      <c r="B22" s="318">
        <v>938</v>
      </c>
      <c r="C22" s="326">
        <v>5.7</v>
      </c>
      <c r="D22" s="172">
        <v>2</v>
      </c>
      <c r="E22" s="304">
        <v>0</v>
      </c>
      <c r="F22" s="172">
        <v>0</v>
      </c>
      <c r="G22" s="304">
        <v>0</v>
      </c>
      <c r="H22" s="172">
        <v>940</v>
      </c>
      <c r="I22" s="305">
        <v>5.71</v>
      </c>
      <c r="J22" s="264">
        <v>143</v>
      </c>
      <c r="K22" s="69">
        <v>137.15</v>
      </c>
      <c r="L22" s="135">
        <f t="shared" si="0"/>
        <v>5.849999999999994</v>
      </c>
      <c r="M22" s="308">
        <f t="shared" si="1"/>
        <v>4.265402843601891</v>
      </c>
      <c r="N22" s="78">
        <f>Margins!B22</f>
        <v>1050</v>
      </c>
      <c r="O22" s="25">
        <f t="shared" si="2"/>
        <v>2100</v>
      </c>
      <c r="P22" s="25">
        <f t="shared" si="3"/>
        <v>0</v>
      </c>
      <c r="R22" s="25"/>
    </row>
    <row r="23" spans="1:18" ht="13.5">
      <c r="A23" s="193" t="s">
        <v>34</v>
      </c>
      <c r="B23" s="318">
        <v>2186</v>
      </c>
      <c r="C23" s="326">
        <v>-0.22</v>
      </c>
      <c r="D23" s="172">
        <v>1</v>
      </c>
      <c r="E23" s="304">
        <v>-0.67</v>
      </c>
      <c r="F23" s="172">
        <v>0</v>
      </c>
      <c r="G23" s="304">
        <v>0</v>
      </c>
      <c r="H23" s="172">
        <v>2187</v>
      </c>
      <c r="I23" s="305">
        <v>-0.22</v>
      </c>
      <c r="J23" s="264">
        <v>1719.1</v>
      </c>
      <c r="K23" s="69">
        <v>1653.15</v>
      </c>
      <c r="L23" s="135">
        <f t="shared" si="0"/>
        <v>65.94999999999982</v>
      </c>
      <c r="M23" s="308">
        <f t="shared" si="1"/>
        <v>3.989353658167729</v>
      </c>
      <c r="N23" s="78">
        <f>Margins!B23</f>
        <v>275</v>
      </c>
      <c r="O23" s="25">
        <f t="shared" si="2"/>
        <v>275</v>
      </c>
      <c r="P23" s="25">
        <f t="shared" si="3"/>
        <v>0</v>
      </c>
      <c r="R23" s="25"/>
    </row>
    <row r="24" spans="1:16" ht="13.5">
      <c r="A24" s="193" t="s">
        <v>284</v>
      </c>
      <c r="B24" s="172">
        <v>811</v>
      </c>
      <c r="C24" s="304">
        <v>0.3</v>
      </c>
      <c r="D24" s="172">
        <v>1</v>
      </c>
      <c r="E24" s="304">
        <v>0</v>
      </c>
      <c r="F24" s="172">
        <v>0</v>
      </c>
      <c r="G24" s="304">
        <v>0</v>
      </c>
      <c r="H24" s="172">
        <v>812</v>
      </c>
      <c r="I24" s="305">
        <v>0.3</v>
      </c>
      <c r="J24" s="264">
        <v>1008.05</v>
      </c>
      <c r="K24" s="69">
        <v>1003.6</v>
      </c>
      <c r="L24" s="135">
        <f t="shared" si="0"/>
        <v>4.449999999999932</v>
      </c>
      <c r="M24" s="308">
        <f t="shared" si="1"/>
        <v>0.443403746512548</v>
      </c>
      <c r="N24" s="78">
        <f>Margins!B24</f>
        <v>250</v>
      </c>
      <c r="O24" s="25">
        <f t="shared" si="2"/>
        <v>250</v>
      </c>
      <c r="P24" s="25">
        <f t="shared" si="3"/>
        <v>0</v>
      </c>
    </row>
    <row r="25" spans="1:16" ht="13.5">
      <c r="A25" s="193" t="s">
        <v>137</v>
      </c>
      <c r="B25" s="172">
        <v>755</v>
      </c>
      <c r="C25" s="304">
        <v>0.39</v>
      </c>
      <c r="D25" s="172">
        <v>1</v>
      </c>
      <c r="E25" s="304">
        <v>-0.5</v>
      </c>
      <c r="F25" s="172">
        <v>1</v>
      </c>
      <c r="G25" s="304">
        <v>0</v>
      </c>
      <c r="H25" s="172">
        <v>757</v>
      </c>
      <c r="I25" s="305">
        <v>0.39</v>
      </c>
      <c r="J25" s="264">
        <v>308.65</v>
      </c>
      <c r="K25" s="69">
        <v>305.6</v>
      </c>
      <c r="L25" s="135">
        <f t="shared" si="0"/>
        <v>3.0499999999999545</v>
      </c>
      <c r="M25" s="308">
        <f t="shared" si="1"/>
        <v>0.9980366492146447</v>
      </c>
      <c r="N25" s="78">
        <f>Margins!B25</f>
        <v>1000</v>
      </c>
      <c r="O25" s="25">
        <f t="shared" si="2"/>
        <v>1000</v>
      </c>
      <c r="P25" s="25">
        <f t="shared" si="3"/>
        <v>1000</v>
      </c>
    </row>
    <row r="26" spans="1:16" ht="13.5">
      <c r="A26" s="193" t="s">
        <v>232</v>
      </c>
      <c r="B26" s="172">
        <v>7284</v>
      </c>
      <c r="C26" s="304">
        <v>-0.01</v>
      </c>
      <c r="D26" s="172">
        <v>75</v>
      </c>
      <c r="E26" s="304">
        <v>0.03</v>
      </c>
      <c r="F26" s="172">
        <v>4</v>
      </c>
      <c r="G26" s="304">
        <v>-0.33</v>
      </c>
      <c r="H26" s="172">
        <v>7363</v>
      </c>
      <c r="I26" s="305">
        <v>-0.01</v>
      </c>
      <c r="J26" s="264">
        <v>761.05</v>
      </c>
      <c r="K26" s="69">
        <v>746.05</v>
      </c>
      <c r="L26" s="135">
        <f t="shared" si="0"/>
        <v>15</v>
      </c>
      <c r="M26" s="308">
        <f t="shared" si="1"/>
        <v>2.010589102607064</v>
      </c>
      <c r="N26" s="78">
        <f>Margins!B26</f>
        <v>500</v>
      </c>
      <c r="O26" s="25">
        <f t="shared" si="2"/>
        <v>37500</v>
      </c>
      <c r="P26" s="25">
        <f t="shared" si="3"/>
        <v>2000</v>
      </c>
    </row>
    <row r="27" spans="1:18" ht="13.5">
      <c r="A27" s="193" t="s">
        <v>1</v>
      </c>
      <c r="B27" s="318">
        <v>4578</v>
      </c>
      <c r="C27" s="326">
        <v>0.04</v>
      </c>
      <c r="D27" s="172">
        <v>17</v>
      </c>
      <c r="E27" s="304">
        <v>0.42</v>
      </c>
      <c r="F27" s="172">
        <v>2</v>
      </c>
      <c r="G27" s="304">
        <v>-0.78</v>
      </c>
      <c r="H27" s="172">
        <v>4597</v>
      </c>
      <c r="I27" s="305">
        <v>0.04</v>
      </c>
      <c r="J27" s="264">
        <v>2424.65</v>
      </c>
      <c r="K27" s="69">
        <v>2361.45</v>
      </c>
      <c r="L27" s="135">
        <f t="shared" si="0"/>
        <v>63.20000000000027</v>
      </c>
      <c r="M27" s="308">
        <f t="shared" si="1"/>
        <v>2.6763217514662716</v>
      </c>
      <c r="N27" s="78">
        <f>Margins!B27</f>
        <v>150</v>
      </c>
      <c r="O27" s="25">
        <f t="shared" si="2"/>
        <v>2550</v>
      </c>
      <c r="P27" s="25">
        <f t="shared" si="3"/>
        <v>300</v>
      </c>
      <c r="R27" s="25"/>
    </row>
    <row r="28" spans="1:18" ht="13.5">
      <c r="A28" s="193" t="s">
        <v>158</v>
      </c>
      <c r="B28" s="318">
        <v>479</v>
      </c>
      <c r="C28" s="326">
        <v>1.04</v>
      </c>
      <c r="D28" s="172">
        <v>11</v>
      </c>
      <c r="E28" s="304">
        <v>0</v>
      </c>
      <c r="F28" s="172">
        <v>0</v>
      </c>
      <c r="G28" s="304">
        <v>0</v>
      </c>
      <c r="H28" s="172">
        <v>490</v>
      </c>
      <c r="I28" s="305">
        <v>0.99</v>
      </c>
      <c r="J28" s="264">
        <v>108.05</v>
      </c>
      <c r="K28" s="69">
        <v>107.1</v>
      </c>
      <c r="L28" s="135">
        <f t="shared" si="0"/>
        <v>0.9500000000000028</v>
      </c>
      <c r="M28" s="308">
        <f t="shared" si="1"/>
        <v>0.8870214752567721</v>
      </c>
      <c r="N28" s="78">
        <f>Margins!B28</f>
        <v>1900</v>
      </c>
      <c r="O28" s="25">
        <f t="shared" si="2"/>
        <v>20900</v>
      </c>
      <c r="P28" s="25">
        <f t="shared" si="3"/>
        <v>0</v>
      </c>
      <c r="R28" s="25"/>
    </row>
    <row r="29" spans="1:16" ht="13.5">
      <c r="A29" s="193" t="s">
        <v>285</v>
      </c>
      <c r="B29" s="172">
        <v>1471</v>
      </c>
      <c r="C29" s="304">
        <v>0.34</v>
      </c>
      <c r="D29" s="172">
        <v>1</v>
      </c>
      <c r="E29" s="304">
        <v>0</v>
      </c>
      <c r="F29" s="172">
        <v>0</v>
      </c>
      <c r="G29" s="304">
        <v>0</v>
      </c>
      <c r="H29" s="172">
        <v>1472</v>
      </c>
      <c r="I29" s="305">
        <v>0.34</v>
      </c>
      <c r="J29" s="264">
        <v>520.7</v>
      </c>
      <c r="K29" s="69">
        <v>500.8</v>
      </c>
      <c r="L29" s="135">
        <f t="shared" si="0"/>
        <v>19.900000000000034</v>
      </c>
      <c r="M29" s="308">
        <f t="shared" si="1"/>
        <v>3.9736421725239683</v>
      </c>
      <c r="N29" s="78">
        <f>Margins!B29</f>
        <v>300</v>
      </c>
      <c r="O29" s="25">
        <f t="shared" si="2"/>
        <v>300</v>
      </c>
      <c r="P29" s="25">
        <f t="shared" si="3"/>
        <v>0</v>
      </c>
    </row>
    <row r="30" spans="1:16" ht="13.5">
      <c r="A30" s="193" t="s">
        <v>159</v>
      </c>
      <c r="B30" s="172">
        <v>38</v>
      </c>
      <c r="C30" s="304">
        <v>0.41</v>
      </c>
      <c r="D30" s="172">
        <v>1</v>
      </c>
      <c r="E30" s="304">
        <v>0</v>
      </c>
      <c r="F30" s="172">
        <v>0</v>
      </c>
      <c r="G30" s="304">
        <v>0</v>
      </c>
      <c r="H30" s="172">
        <v>39</v>
      </c>
      <c r="I30" s="305">
        <v>0.44</v>
      </c>
      <c r="J30" s="264">
        <v>40.9</v>
      </c>
      <c r="K30" s="69">
        <v>40.5</v>
      </c>
      <c r="L30" s="135">
        <f t="shared" si="0"/>
        <v>0.3999999999999986</v>
      </c>
      <c r="M30" s="308">
        <f t="shared" si="1"/>
        <v>0.9876543209876508</v>
      </c>
      <c r="N30" s="78">
        <f>Margins!B30</f>
        <v>4500</v>
      </c>
      <c r="O30" s="25">
        <f t="shared" si="2"/>
        <v>4500</v>
      </c>
      <c r="P30" s="25">
        <f t="shared" si="3"/>
        <v>0</v>
      </c>
    </row>
    <row r="31" spans="1:18" ht="13.5">
      <c r="A31" s="193" t="s">
        <v>2</v>
      </c>
      <c r="B31" s="318">
        <v>424</v>
      </c>
      <c r="C31" s="326">
        <v>0.44</v>
      </c>
      <c r="D31" s="172">
        <v>2</v>
      </c>
      <c r="E31" s="304">
        <v>0</v>
      </c>
      <c r="F31" s="172">
        <v>0</v>
      </c>
      <c r="G31" s="304">
        <v>0</v>
      </c>
      <c r="H31" s="172">
        <v>426</v>
      </c>
      <c r="I31" s="305">
        <v>0.45</v>
      </c>
      <c r="J31" s="264">
        <v>312.55</v>
      </c>
      <c r="K31" s="69">
        <v>303.3</v>
      </c>
      <c r="L31" s="135">
        <f t="shared" si="0"/>
        <v>9.25</v>
      </c>
      <c r="M31" s="308">
        <f t="shared" si="1"/>
        <v>3.0497856907352454</v>
      </c>
      <c r="N31" s="78">
        <f>Margins!B31</f>
        <v>1100</v>
      </c>
      <c r="O31" s="25">
        <f t="shared" si="2"/>
        <v>2200</v>
      </c>
      <c r="P31" s="25">
        <f t="shared" si="3"/>
        <v>0</v>
      </c>
      <c r="R31" s="25"/>
    </row>
    <row r="32" spans="1:18" ht="13.5">
      <c r="A32" s="193" t="s">
        <v>391</v>
      </c>
      <c r="B32" s="318">
        <v>314</v>
      </c>
      <c r="C32" s="326">
        <v>0.73</v>
      </c>
      <c r="D32" s="172">
        <v>12</v>
      </c>
      <c r="E32" s="304">
        <v>0.33</v>
      </c>
      <c r="F32" s="172">
        <v>0</v>
      </c>
      <c r="G32" s="304">
        <v>0</v>
      </c>
      <c r="H32" s="172">
        <v>326</v>
      </c>
      <c r="I32" s="305">
        <v>0.71</v>
      </c>
      <c r="J32" s="264">
        <v>128</v>
      </c>
      <c r="K32" s="69">
        <v>126.75</v>
      </c>
      <c r="L32" s="135">
        <f t="shared" si="0"/>
        <v>1.25</v>
      </c>
      <c r="M32" s="308">
        <f t="shared" si="1"/>
        <v>0.9861932938856016</v>
      </c>
      <c r="N32" s="78">
        <f>Margins!B32</f>
        <v>1250</v>
      </c>
      <c r="O32" s="25">
        <f t="shared" si="2"/>
        <v>15000</v>
      </c>
      <c r="P32" s="25">
        <f t="shared" si="3"/>
        <v>0</v>
      </c>
      <c r="R32" s="25"/>
    </row>
    <row r="33" spans="1:16" ht="13.5">
      <c r="A33" s="193" t="s">
        <v>78</v>
      </c>
      <c r="B33" s="172">
        <v>599</v>
      </c>
      <c r="C33" s="304">
        <v>0</v>
      </c>
      <c r="D33" s="172">
        <v>6</v>
      </c>
      <c r="E33" s="304">
        <v>-0.4</v>
      </c>
      <c r="F33" s="172">
        <v>1</v>
      </c>
      <c r="G33" s="304">
        <v>0</v>
      </c>
      <c r="H33" s="172">
        <v>606</v>
      </c>
      <c r="I33" s="305">
        <v>-0.01</v>
      </c>
      <c r="J33" s="264">
        <v>193.55</v>
      </c>
      <c r="K33" s="69">
        <v>187.5</v>
      </c>
      <c r="L33" s="135">
        <f t="shared" si="0"/>
        <v>6.050000000000011</v>
      </c>
      <c r="M33" s="308">
        <f t="shared" si="1"/>
        <v>3.226666666666673</v>
      </c>
      <c r="N33" s="78">
        <f>Margins!B33</f>
        <v>1600</v>
      </c>
      <c r="O33" s="25">
        <f t="shared" si="2"/>
        <v>9600</v>
      </c>
      <c r="P33" s="25">
        <f t="shared" si="3"/>
        <v>1600</v>
      </c>
    </row>
    <row r="34" spans="1:16" ht="13.5">
      <c r="A34" s="193" t="s">
        <v>138</v>
      </c>
      <c r="B34" s="172">
        <v>7124</v>
      </c>
      <c r="C34" s="304">
        <v>0.15</v>
      </c>
      <c r="D34" s="172">
        <v>34</v>
      </c>
      <c r="E34" s="304">
        <v>1.27</v>
      </c>
      <c r="F34" s="172">
        <v>7</v>
      </c>
      <c r="G34" s="304">
        <v>0.17</v>
      </c>
      <c r="H34" s="172">
        <v>7165</v>
      </c>
      <c r="I34" s="305">
        <v>0.15</v>
      </c>
      <c r="J34" s="264">
        <v>528.1</v>
      </c>
      <c r="K34" s="69">
        <v>510.8</v>
      </c>
      <c r="L34" s="135">
        <f t="shared" si="0"/>
        <v>17.30000000000001</v>
      </c>
      <c r="M34" s="308">
        <f t="shared" si="1"/>
        <v>3.3868441660140975</v>
      </c>
      <c r="N34" s="78">
        <f>Margins!B34</f>
        <v>425</v>
      </c>
      <c r="O34" s="25">
        <f t="shared" si="2"/>
        <v>14450</v>
      </c>
      <c r="P34" s="25">
        <f t="shared" si="3"/>
        <v>2975</v>
      </c>
    </row>
    <row r="35" spans="1:18" ht="13.5">
      <c r="A35" s="193" t="s">
        <v>160</v>
      </c>
      <c r="B35" s="318">
        <v>4053</v>
      </c>
      <c r="C35" s="326">
        <v>2.61</v>
      </c>
      <c r="D35" s="172">
        <v>45</v>
      </c>
      <c r="E35" s="304">
        <v>2.46</v>
      </c>
      <c r="F35" s="172">
        <v>0</v>
      </c>
      <c r="G35" s="304">
        <v>0</v>
      </c>
      <c r="H35" s="172">
        <v>4098</v>
      </c>
      <c r="I35" s="305">
        <v>2.6</v>
      </c>
      <c r="J35" s="264">
        <v>395</v>
      </c>
      <c r="K35" s="69">
        <v>375.85</v>
      </c>
      <c r="L35" s="135">
        <f t="shared" si="0"/>
        <v>19.149999999999977</v>
      </c>
      <c r="M35" s="308">
        <f t="shared" si="1"/>
        <v>5.095117733138213</v>
      </c>
      <c r="N35" s="78">
        <f>Margins!B35</f>
        <v>550</v>
      </c>
      <c r="O35" s="25">
        <f t="shared" si="2"/>
        <v>24750</v>
      </c>
      <c r="P35" s="25">
        <f t="shared" si="3"/>
        <v>0</v>
      </c>
      <c r="R35" s="25"/>
    </row>
    <row r="36" spans="1:16" ht="13.5">
      <c r="A36" s="193" t="s">
        <v>161</v>
      </c>
      <c r="B36" s="172">
        <v>50</v>
      </c>
      <c r="C36" s="304">
        <v>0.61</v>
      </c>
      <c r="D36" s="172">
        <v>1</v>
      </c>
      <c r="E36" s="304">
        <v>0</v>
      </c>
      <c r="F36" s="172">
        <v>0</v>
      </c>
      <c r="G36" s="304">
        <v>0</v>
      </c>
      <c r="H36" s="172">
        <v>51</v>
      </c>
      <c r="I36" s="305">
        <v>0.65</v>
      </c>
      <c r="J36" s="264">
        <v>31.9</v>
      </c>
      <c r="K36" s="69">
        <v>31.5</v>
      </c>
      <c r="L36" s="135">
        <f t="shared" si="0"/>
        <v>0.3999999999999986</v>
      </c>
      <c r="M36" s="308">
        <f t="shared" si="1"/>
        <v>1.2698412698412653</v>
      </c>
      <c r="N36" s="78">
        <f>Margins!B36</f>
        <v>6900</v>
      </c>
      <c r="O36" s="25">
        <f t="shared" si="2"/>
        <v>6900</v>
      </c>
      <c r="P36" s="25">
        <f t="shared" si="3"/>
        <v>0</v>
      </c>
    </row>
    <row r="37" spans="1:16" ht="13.5">
      <c r="A37" s="193" t="s">
        <v>393</v>
      </c>
      <c r="B37" s="172">
        <v>8</v>
      </c>
      <c r="C37" s="304">
        <v>-0.11</v>
      </c>
      <c r="D37" s="172">
        <v>0</v>
      </c>
      <c r="E37" s="304">
        <v>0</v>
      </c>
      <c r="F37" s="172">
        <v>0</v>
      </c>
      <c r="G37" s="304">
        <v>0</v>
      </c>
      <c r="H37" s="172">
        <v>8</v>
      </c>
      <c r="I37" s="305">
        <v>-0.11</v>
      </c>
      <c r="J37" s="264">
        <v>189.6</v>
      </c>
      <c r="K37" s="69">
        <v>186.55</v>
      </c>
      <c r="L37" s="135">
        <f t="shared" si="0"/>
        <v>3.049999999999983</v>
      </c>
      <c r="M37" s="308">
        <f t="shared" si="1"/>
        <v>1.6349504154382113</v>
      </c>
      <c r="N37" s="78">
        <f>Margins!B37</f>
        <v>900</v>
      </c>
      <c r="O37" s="25">
        <f t="shared" si="2"/>
        <v>0</v>
      </c>
      <c r="P37" s="25">
        <f t="shared" si="3"/>
        <v>0</v>
      </c>
    </row>
    <row r="38" spans="1:18" ht="13.5">
      <c r="A38" s="193" t="s">
        <v>3</v>
      </c>
      <c r="B38" s="318">
        <v>624</v>
      </c>
      <c r="C38" s="326">
        <v>-0.5</v>
      </c>
      <c r="D38" s="172">
        <v>4</v>
      </c>
      <c r="E38" s="304">
        <v>0</v>
      </c>
      <c r="F38" s="172">
        <v>0</v>
      </c>
      <c r="G38" s="304">
        <v>0</v>
      </c>
      <c r="H38" s="172">
        <v>628</v>
      </c>
      <c r="I38" s="305">
        <v>-0.5</v>
      </c>
      <c r="J38" s="264">
        <v>235.3</v>
      </c>
      <c r="K38" s="69">
        <v>232.55</v>
      </c>
      <c r="L38" s="135">
        <f t="shared" si="0"/>
        <v>2.75</v>
      </c>
      <c r="M38" s="308">
        <f t="shared" si="1"/>
        <v>1.1825413889486132</v>
      </c>
      <c r="N38" s="78">
        <f>Margins!B38</f>
        <v>1250</v>
      </c>
      <c r="O38" s="25">
        <f t="shared" si="2"/>
        <v>5000</v>
      </c>
      <c r="P38" s="25">
        <f t="shared" si="3"/>
        <v>0</v>
      </c>
      <c r="R38" s="25"/>
    </row>
    <row r="39" spans="1:18" ht="13.5">
      <c r="A39" s="193" t="s">
        <v>218</v>
      </c>
      <c r="B39" s="318">
        <v>687</v>
      </c>
      <c r="C39" s="326">
        <v>1.91</v>
      </c>
      <c r="D39" s="172">
        <v>0</v>
      </c>
      <c r="E39" s="304">
        <v>0</v>
      </c>
      <c r="F39" s="172">
        <v>0</v>
      </c>
      <c r="G39" s="304">
        <v>0</v>
      </c>
      <c r="H39" s="172">
        <v>687</v>
      </c>
      <c r="I39" s="305">
        <v>1.91</v>
      </c>
      <c r="J39" s="264">
        <v>339.75</v>
      </c>
      <c r="K39" s="69">
        <v>338.85</v>
      </c>
      <c r="L39" s="135">
        <f t="shared" si="0"/>
        <v>0.8999999999999773</v>
      </c>
      <c r="M39" s="308">
        <f t="shared" si="1"/>
        <v>0.26560424966798796</v>
      </c>
      <c r="N39" s="78">
        <f>Margins!B39</f>
        <v>525</v>
      </c>
      <c r="O39" s="25">
        <f t="shared" si="2"/>
        <v>0</v>
      </c>
      <c r="P39" s="25">
        <f t="shared" si="3"/>
        <v>0</v>
      </c>
      <c r="R39" s="25"/>
    </row>
    <row r="40" spans="1:18" ht="13.5">
      <c r="A40" s="193" t="s">
        <v>162</v>
      </c>
      <c r="B40" s="318">
        <v>249</v>
      </c>
      <c r="C40" s="326">
        <v>-0.09</v>
      </c>
      <c r="D40" s="172">
        <v>0</v>
      </c>
      <c r="E40" s="304">
        <v>0</v>
      </c>
      <c r="F40" s="172">
        <v>0</v>
      </c>
      <c r="G40" s="304">
        <v>0</v>
      </c>
      <c r="H40" s="172">
        <v>249</v>
      </c>
      <c r="I40" s="305">
        <v>-0.09</v>
      </c>
      <c r="J40" s="264">
        <v>273.1</v>
      </c>
      <c r="K40" s="69">
        <v>269.6</v>
      </c>
      <c r="L40" s="135">
        <f t="shared" si="0"/>
        <v>3.5</v>
      </c>
      <c r="M40" s="308">
        <f t="shared" si="1"/>
        <v>1.2982195845697329</v>
      </c>
      <c r="N40" s="78">
        <f>Margins!B40</f>
        <v>1200</v>
      </c>
      <c r="O40" s="25">
        <f t="shared" si="2"/>
        <v>0</v>
      </c>
      <c r="P40" s="25">
        <f t="shared" si="3"/>
        <v>0</v>
      </c>
      <c r="R40" s="25"/>
    </row>
    <row r="41" spans="1:16" ht="13.5">
      <c r="A41" s="193" t="s">
        <v>286</v>
      </c>
      <c r="B41" s="172">
        <v>649</v>
      </c>
      <c r="C41" s="304">
        <v>0.33</v>
      </c>
      <c r="D41" s="172">
        <v>0</v>
      </c>
      <c r="E41" s="304">
        <v>0</v>
      </c>
      <c r="F41" s="172">
        <v>0</v>
      </c>
      <c r="G41" s="304">
        <v>0</v>
      </c>
      <c r="H41" s="172">
        <v>649</v>
      </c>
      <c r="I41" s="305">
        <v>0.33</v>
      </c>
      <c r="J41" s="264">
        <v>202.45</v>
      </c>
      <c r="K41" s="69">
        <v>198.1</v>
      </c>
      <c r="L41" s="135">
        <f t="shared" si="0"/>
        <v>4.349999999999994</v>
      </c>
      <c r="M41" s="308">
        <f t="shared" si="1"/>
        <v>2.1958606764260447</v>
      </c>
      <c r="N41" s="78">
        <f>Margins!B41</f>
        <v>1000</v>
      </c>
      <c r="O41" s="25">
        <f t="shared" si="2"/>
        <v>0</v>
      </c>
      <c r="P41" s="25">
        <f t="shared" si="3"/>
        <v>0</v>
      </c>
    </row>
    <row r="42" spans="1:16" ht="13.5">
      <c r="A42" s="193" t="s">
        <v>183</v>
      </c>
      <c r="B42" s="172">
        <v>434</v>
      </c>
      <c r="C42" s="304">
        <v>-0.16</v>
      </c>
      <c r="D42" s="172">
        <v>0</v>
      </c>
      <c r="E42" s="304">
        <v>-1</v>
      </c>
      <c r="F42" s="172">
        <v>0</v>
      </c>
      <c r="G42" s="304">
        <v>0</v>
      </c>
      <c r="H42" s="172">
        <v>434</v>
      </c>
      <c r="I42" s="305">
        <v>-0.17</v>
      </c>
      <c r="J42" s="264">
        <v>273.25</v>
      </c>
      <c r="K42" s="69">
        <v>271.2</v>
      </c>
      <c r="L42" s="135">
        <f t="shared" si="0"/>
        <v>2.0500000000000114</v>
      </c>
      <c r="M42" s="308">
        <f t="shared" si="1"/>
        <v>0.7558997050147535</v>
      </c>
      <c r="N42" s="78">
        <f>Margins!B42</f>
        <v>950</v>
      </c>
      <c r="O42" s="25">
        <f t="shared" si="2"/>
        <v>0</v>
      </c>
      <c r="P42" s="25">
        <f t="shared" si="3"/>
        <v>0</v>
      </c>
    </row>
    <row r="43" spans="1:16" ht="13.5">
      <c r="A43" s="193" t="s">
        <v>219</v>
      </c>
      <c r="B43" s="172">
        <v>322</v>
      </c>
      <c r="C43" s="304">
        <v>-0.33</v>
      </c>
      <c r="D43" s="172">
        <v>8</v>
      </c>
      <c r="E43" s="304">
        <v>3</v>
      </c>
      <c r="F43" s="172">
        <v>0</v>
      </c>
      <c r="G43" s="304">
        <v>0</v>
      </c>
      <c r="H43" s="172">
        <v>330</v>
      </c>
      <c r="I43" s="305">
        <v>-0.32</v>
      </c>
      <c r="J43" s="264">
        <v>92.5</v>
      </c>
      <c r="K43" s="69">
        <v>94.1</v>
      </c>
      <c r="L43" s="135">
        <f t="shared" si="0"/>
        <v>-1.5999999999999943</v>
      </c>
      <c r="M43" s="308">
        <f t="shared" si="1"/>
        <v>-1.7003188097768271</v>
      </c>
      <c r="N43" s="78">
        <f>Margins!B43</f>
        <v>2700</v>
      </c>
      <c r="O43" s="25">
        <f t="shared" si="2"/>
        <v>21600</v>
      </c>
      <c r="P43" s="25">
        <f t="shared" si="3"/>
        <v>0</v>
      </c>
    </row>
    <row r="44" spans="1:16" ht="13.5">
      <c r="A44" s="193" t="s">
        <v>163</v>
      </c>
      <c r="B44" s="172">
        <v>4479</v>
      </c>
      <c r="C44" s="304">
        <v>0.55</v>
      </c>
      <c r="D44" s="172">
        <v>23</v>
      </c>
      <c r="E44" s="304">
        <v>2.83</v>
      </c>
      <c r="F44" s="172">
        <v>1</v>
      </c>
      <c r="G44" s="304">
        <v>0</v>
      </c>
      <c r="H44" s="172">
        <v>4503</v>
      </c>
      <c r="I44" s="305">
        <v>0.56</v>
      </c>
      <c r="J44" s="264">
        <v>3354.2</v>
      </c>
      <c r="K44" s="69">
        <v>3168.9</v>
      </c>
      <c r="L44" s="135">
        <f t="shared" si="0"/>
        <v>185.29999999999973</v>
      </c>
      <c r="M44" s="308">
        <f t="shared" si="1"/>
        <v>5.847454952822737</v>
      </c>
      <c r="N44" s="78">
        <f>Margins!B44</f>
        <v>250</v>
      </c>
      <c r="O44" s="25">
        <f t="shared" si="2"/>
        <v>5750</v>
      </c>
      <c r="P44" s="25">
        <f t="shared" si="3"/>
        <v>250</v>
      </c>
    </row>
    <row r="45" spans="1:18" ht="13.5">
      <c r="A45" s="193" t="s">
        <v>194</v>
      </c>
      <c r="B45" s="172">
        <v>1133</v>
      </c>
      <c r="C45" s="304">
        <v>-0.17</v>
      </c>
      <c r="D45" s="172">
        <v>7</v>
      </c>
      <c r="E45" s="304">
        <v>0</v>
      </c>
      <c r="F45" s="172">
        <v>1</v>
      </c>
      <c r="G45" s="304">
        <v>-0.67</v>
      </c>
      <c r="H45" s="172">
        <v>1141</v>
      </c>
      <c r="I45" s="305">
        <v>-0.17</v>
      </c>
      <c r="J45" s="264">
        <v>729.05</v>
      </c>
      <c r="K45" s="69">
        <v>729.8</v>
      </c>
      <c r="L45" s="135">
        <f t="shared" si="0"/>
        <v>-0.75</v>
      </c>
      <c r="M45" s="308">
        <f t="shared" si="1"/>
        <v>-0.10276788161140038</v>
      </c>
      <c r="N45" s="78">
        <f>Margins!B45</f>
        <v>400</v>
      </c>
      <c r="O45" s="25">
        <f t="shared" si="2"/>
        <v>2800</v>
      </c>
      <c r="P45" s="25">
        <f t="shared" si="3"/>
        <v>400</v>
      </c>
      <c r="R45" s="25"/>
    </row>
    <row r="46" spans="1:16" ht="13.5">
      <c r="A46" s="193" t="s">
        <v>220</v>
      </c>
      <c r="B46" s="172">
        <v>1070</v>
      </c>
      <c r="C46" s="304">
        <v>-0.09</v>
      </c>
      <c r="D46" s="172">
        <v>23</v>
      </c>
      <c r="E46" s="304">
        <v>-0.26</v>
      </c>
      <c r="F46" s="172">
        <v>0</v>
      </c>
      <c r="G46" s="304">
        <v>0</v>
      </c>
      <c r="H46" s="172">
        <v>1093</v>
      </c>
      <c r="I46" s="305">
        <v>-0.09</v>
      </c>
      <c r="J46" s="264">
        <v>117.1</v>
      </c>
      <c r="K46" s="69">
        <v>112.55</v>
      </c>
      <c r="L46" s="135">
        <f t="shared" si="0"/>
        <v>4.549999999999997</v>
      </c>
      <c r="M46" s="308">
        <f t="shared" si="1"/>
        <v>4.04264771212794</v>
      </c>
      <c r="N46" s="78">
        <f>Margins!B46</f>
        <v>2400</v>
      </c>
      <c r="O46" s="25">
        <f t="shared" si="2"/>
        <v>55200</v>
      </c>
      <c r="P46" s="25">
        <f t="shared" si="3"/>
        <v>0</v>
      </c>
    </row>
    <row r="47" spans="1:18" ht="13.5">
      <c r="A47" s="193" t="s">
        <v>164</v>
      </c>
      <c r="B47" s="172">
        <v>168</v>
      </c>
      <c r="C47" s="304">
        <v>-0.23</v>
      </c>
      <c r="D47" s="172">
        <v>2</v>
      </c>
      <c r="E47" s="304">
        <v>-0.6</v>
      </c>
      <c r="F47" s="172">
        <v>0</v>
      </c>
      <c r="G47" s="304">
        <v>0</v>
      </c>
      <c r="H47" s="172">
        <v>170</v>
      </c>
      <c r="I47" s="305">
        <v>-0.24</v>
      </c>
      <c r="J47" s="264">
        <v>52</v>
      </c>
      <c r="K47" s="69">
        <v>51.65</v>
      </c>
      <c r="L47" s="135">
        <f t="shared" si="0"/>
        <v>0.3500000000000014</v>
      </c>
      <c r="M47" s="308">
        <f t="shared" si="1"/>
        <v>0.6776379477250754</v>
      </c>
      <c r="N47" s="78">
        <f>Margins!B47</f>
        <v>5650</v>
      </c>
      <c r="O47" s="25">
        <f t="shared" si="2"/>
        <v>11300</v>
      </c>
      <c r="P47" s="25">
        <f t="shared" si="3"/>
        <v>0</v>
      </c>
      <c r="R47" s="103"/>
    </row>
    <row r="48" spans="1:16" ht="13.5">
      <c r="A48" s="193" t="s">
        <v>165</v>
      </c>
      <c r="B48" s="172">
        <v>189</v>
      </c>
      <c r="C48" s="304">
        <v>0.03</v>
      </c>
      <c r="D48" s="172">
        <v>0</v>
      </c>
      <c r="E48" s="304">
        <v>-1</v>
      </c>
      <c r="F48" s="172">
        <v>0</v>
      </c>
      <c r="G48" s="304">
        <v>-1</v>
      </c>
      <c r="H48" s="172">
        <v>189</v>
      </c>
      <c r="I48" s="305">
        <v>-0.01</v>
      </c>
      <c r="J48" s="264">
        <v>224.9</v>
      </c>
      <c r="K48" s="69">
        <v>217.3</v>
      </c>
      <c r="L48" s="135">
        <f t="shared" si="0"/>
        <v>7.599999999999994</v>
      </c>
      <c r="M48" s="308">
        <f t="shared" si="1"/>
        <v>3.4974689369535175</v>
      </c>
      <c r="N48" s="78">
        <f>Margins!B48</f>
        <v>1300</v>
      </c>
      <c r="O48" s="25">
        <f t="shared" si="2"/>
        <v>0</v>
      </c>
      <c r="P48" s="25">
        <f t="shared" si="3"/>
        <v>0</v>
      </c>
    </row>
    <row r="49" spans="1:16" ht="13.5">
      <c r="A49" s="193" t="s">
        <v>89</v>
      </c>
      <c r="B49" s="172">
        <v>474</v>
      </c>
      <c r="C49" s="304">
        <v>-0.68</v>
      </c>
      <c r="D49" s="172">
        <v>14</v>
      </c>
      <c r="E49" s="304">
        <v>-0.55</v>
      </c>
      <c r="F49" s="172">
        <v>0</v>
      </c>
      <c r="G49" s="304">
        <v>-1</v>
      </c>
      <c r="H49" s="172">
        <v>488</v>
      </c>
      <c r="I49" s="305">
        <v>-0.68</v>
      </c>
      <c r="J49" s="264">
        <v>291.75</v>
      </c>
      <c r="K49" s="69">
        <v>292.25</v>
      </c>
      <c r="L49" s="135">
        <f t="shared" si="0"/>
        <v>-0.5</v>
      </c>
      <c r="M49" s="308">
        <f t="shared" si="1"/>
        <v>-0.1710863986313088</v>
      </c>
      <c r="N49" s="78">
        <f>Margins!B49</f>
        <v>1500</v>
      </c>
      <c r="O49" s="25">
        <f t="shared" si="2"/>
        <v>21000</v>
      </c>
      <c r="P49" s="25">
        <f t="shared" si="3"/>
        <v>0</v>
      </c>
    </row>
    <row r="50" spans="1:16" ht="13.5">
      <c r="A50" s="193" t="s">
        <v>287</v>
      </c>
      <c r="B50" s="172">
        <v>363</v>
      </c>
      <c r="C50" s="304">
        <v>-0.61</v>
      </c>
      <c r="D50" s="172">
        <v>0</v>
      </c>
      <c r="E50" s="304">
        <v>-1</v>
      </c>
      <c r="F50" s="172">
        <v>0</v>
      </c>
      <c r="G50" s="304">
        <v>0</v>
      </c>
      <c r="H50" s="172">
        <v>363</v>
      </c>
      <c r="I50" s="305">
        <v>-0.61</v>
      </c>
      <c r="J50" s="264">
        <v>163</v>
      </c>
      <c r="K50" s="69">
        <v>159.45</v>
      </c>
      <c r="L50" s="135">
        <f t="shared" si="0"/>
        <v>3.5500000000000114</v>
      </c>
      <c r="M50" s="308">
        <f t="shared" si="1"/>
        <v>2.226403261210418</v>
      </c>
      <c r="N50" s="78">
        <f>Margins!B50</f>
        <v>1000</v>
      </c>
      <c r="O50" s="25">
        <f t="shared" si="2"/>
        <v>0</v>
      </c>
      <c r="P50" s="25">
        <f t="shared" si="3"/>
        <v>0</v>
      </c>
    </row>
    <row r="51" spans="1:16" ht="13.5">
      <c r="A51" s="193" t="s">
        <v>271</v>
      </c>
      <c r="B51" s="172">
        <v>283</v>
      </c>
      <c r="C51" s="304">
        <v>-0.78</v>
      </c>
      <c r="D51" s="172">
        <v>4</v>
      </c>
      <c r="E51" s="304">
        <v>-0.88</v>
      </c>
      <c r="F51" s="172">
        <v>0</v>
      </c>
      <c r="G51" s="304">
        <v>0</v>
      </c>
      <c r="H51" s="172">
        <v>287</v>
      </c>
      <c r="I51" s="305">
        <v>-0.78</v>
      </c>
      <c r="J51" s="264">
        <v>210.8</v>
      </c>
      <c r="K51" s="69">
        <v>208.65</v>
      </c>
      <c r="L51" s="135">
        <f t="shared" si="0"/>
        <v>2.1500000000000057</v>
      </c>
      <c r="M51" s="308">
        <f t="shared" si="1"/>
        <v>1.030433740714117</v>
      </c>
      <c r="N51" s="78">
        <f>Margins!B51</f>
        <v>600</v>
      </c>
      <c r="O51" s="25">
        <f t="shared" si="2"/>
        <v>2400</v>
      </c>
      <c r="P51" s="25">
        <f t="shared" si="3"/>
        <v>0</v>
      </c>
    </row>
    <row r="52" spans="1:16" ht="13.5">
      <c r="A52" s="193" t="s">
        <v>221</v>
      </c>
      <c r="B52" s="172">
        <v>205</v>
      </c>
      <c r="C52" s="304">
        <v>0.18</v>
      </c>
      <c r="D52" s="172">
        <v>1</v>
      </c>
      <c r="E52" s="304">
        <v>0</v>
      </c>
      <c r="F52" s="172">
        <v>0</v>
      </c>
      <c r="G52" s="304">
        <v>0</v>
      </c>
      <c r="H52" s="172">
        <v>206</v>
      </c>
      <c r="I52" s="305">
        <v>0.18</v>
      </c>
      <c r="J52" s="264">
        <v>1111.05</v>
      </c>
      <c r="K52" s="69">
        <v>1110.3</v>
      </c>
      <c r="L52" s="135">
        <f t="shared" si="0"/>
        <v>0.75</v>
      </c>
      <c r="M52" s="308">
        <f t="shared" si="1"/>
        <v>0.06754931099702784</v>
      </c>
      <c r="N52" s="78">
        <f>Margins!B52</f>
        <v>300</v>
      </c>
      <c r="O52" s="25">
        <f t="shared" si="2"/>
        <v>300</v>
      </c>
      <c r="P52" s="25">
        <f t="shared" si="3"/>
        <v>0</v>
      </c>
    </row>
    <row r="53" spans="1:16" ht="13.5">
      <c r="A53" s="193" t="s">
        <v>233</v>
      </c>
      <c r="B53" s="172">
        <v>2429</v>
      </c>
      <c r="C53" s="304">
        <v>-0.37</v>
      </c>
      <c r="D53" s="172">
        <v>4</v>
      </c>
      <c r="E53" s="304">
        <v>-0.75</v>
      </c>
      <c r="F53" s="172">
        <v>0</v>
      </c>
      <c r="G53" s="304">
        <v>-1</v>
      </c>
      <c r="H53" s="172">
        <v>2433</v>
      </c>
      <c r="I53" s="305">
        <v>-0.38</v>
      </c>
      <c r="J53" s="264">
        <v>362.4</v>
      </c>
      <c r="K53" s="69">
        <v>354.65</v>
      </c>
      <c r="L53" s="135">
        <f t="shared" si="0"/>
        <v>7.75</v>
      </c>
      <c r="M53" s="308">
        <f t="shared" si="1"/>
        <v>2.1852530664034964</v>
      </c>
      <c r="N53" s="78">
        <f>Margins!B53</f>
        <v>1000</v>
      </c>
      <c r="O53" s="25">
        <f t="shared" si="2"/>
        <v>4000</v>
      </c>
      <c r="P53" s="25">
        <f t="shared" si="3"/>
        <v>0</v>
      </c>
    </row>
    <row r="54" spans="1:16" ht="13.5">
      <c r="A54" s="193" t="s">
        <v>166</v>
      </c>
      <c r="B54" s="172">
        <v>168</v>
      </c>
      <c r="C54" s="304">
        <v>2.43</v>
      </c>
      <c r="D54" s="172">
        <v>11</v>
      </c>
      <c r="E54" s="304">
        <v>2.67</v>
      </c>
      <c r="F54" s="172">
        <v>1</v>
      </c>
      <c r="G54" s="304">
        <v>0</v>
      </c>
      <c r="H54" s="172">
        <v>180</v>
      </c>
      <c r="I54" s="305">
        <v>2.46</v>
      </c>
      <c r="J54" s="264">
        <v>90.45</v>
      </c>
      <c r="K54" s="69">
        <v>90.55</v>
      </c>
      <c r="L54" s="135">
        <f t="shared" si="0"/>
        <v>-0.09999999999999432</v>
      </c>
      <c r="M54" s="308">
        <f t="shared" si="1"/>
        <v>-0.11043622308116435</v>
      </c>
      <c r="N54" s="78">
        <f>Margins!B54</f>
        <v>2950</v>
      </c>
      <c r="O54" s="25">
        <f t="shared" si="2"/>
        <v>32450</v>
      </c>
      <c r="P54" s="25">
        <f t="shared" si="3"/>
        <v>2950</v>
      </c>
    </row>
    <row r="55" spans="1:16" ht="13.5">
      <c r="A55" s="193" t="s">
        <v>222</v>
      </c>
      <c r="B55" s="172">
        <v>1935</v>
      </c>
      <c r="C55" s="304">
        <v>0.02</v>
      </c>
      <c r="D55" s="172">
        <v>2</v>
      </c>
      <c r="E55" s="304">
        <v>0</v>
      </c>
      <c r="F55" s="172">
        <v>0</v>
      </c>
      <c r="G55" s="304">
        <v>0</v>
      </c>
      <c r="H55" s="172">
        <v>1937</v>
      </c>
      <c r="I55" s="305">
        <v>0.02</v>
      </c>
      <c r="J55" s="264">
        <v>2205.55</v>
      </c>
      <c r="K55" s="69">
        <v>2108.75</v>
      </c>
      <c r="L55" s="135">
        <f t="shared" si="0"/>
        <v>96.80000000000018</v>
      </c>
      <c r="M55" s="308">
        <f t="shared" si="1"/>
        <v>4.590397154712516</v>
      </c>
      <c r="N55" s="78">
        <f>Margins!B55</f>
        <v>175</v>
      </c>
      <c r="O55" s="25">
        <f t="shared" si="2"/>
        <v>350</v>
      </c>
      <c r="P55" s="25">
        <f t="shared" si="3"/>
        <v>0</v>
      </c>
    </row>
    <row r="56" spans="1:16" ht="13.5">
      <c r="A56" s="193" t="s">
        <v>288</v>
      </c>
      <c r="B56" s="172">
        <v>254</v>
      </c>
      <c r="C56" s="304">
        <v>2.1</v>
      </c>
      <c r="D56" s="172">
        <v>8</v>
      </c>
      <c r="E56" s="304">
        <v>-0.77</v>
      </c>
      <c r="F56" s="172">
        <v>0</v>
      </c>
      <c r="G56" s="304">
        <v>0</v>
      </c>
      <c r="H56" s="172">
        <v>262</v>
      </c>
      <c r="I56" s="305">
        <v>1.24</v>
      </c>
      <c r="J56" s="264">
        <v>135.15</v>
      </c>
      <c r="K56" s="69">
        <v>133.7</v>
      </c>
      <c r="L56" s="135">
        <f t="shared" si="0"/>
        <v>1.450000000000017</v>
      </c>
      <c r="M56" s="308">
        <f t="shared" si="1"/>
        <v>1.0845175766641864</v>
      </c>
      <c r="N56" s="78">
        <f>Margins!B56</f>
        <v>750</v>
      </c>
      <c r="O56" s="25">
        <f t="shared" si="2"/>
        <v>6000</v>
      </c>
      <c r="P56" s="25">
        <f t="shared" si="3"/>
        <v>0</v>
      </c>
    </row>
    <row r="57" spans="1:16" ht="13.5">
      <c r="A57" s="193" t="s">
        <v>289</v>
      </c>
      <c r="B57" s="172">
        <v>1368</v>
      </c>
      <c r="C57" s="304">
        <v>7.39</v>
      </c>
      <c r="D57" s="172">
        <v>2</v>
      </c>
      <c r="E57" s="304">
        <v>0</v>
      </c>
      <c r="F57" s="172">
        <v>0</v>
      </c>
      <c r="G57" s="304">
        <v>0</v>
      </c>
      <c r="H57" s="172">
        <v>1370</v>
      </c>
      <c r="I57" s="305">
        <v>7.4</v>
      </c>
      <c r="J57" s="264">
        <v>127</v>
      </c>
      <c r="K57" s="69">
        <v>118.9</v>
      </c>
      <c r="L57" s="135">
        <f t="shared" si="0"/>
        <v>8.099999999999994</v>
      </c>
      <c r="M57" s="308">
        <f t="shared" si="1"/>
        <v>6.812447434819171</v>
      </c>
      <c r="N57" s="78">
        <f>Margins!B57</f>
        <v>1400</v>
      </c>
      <c r="O57" s="25">
        <f t="shared" si="2"/>
        <v>2800</v>
      </c>
      <c r="P57" s="25">
        <f t="shared" si="3"/>
        <v>0</v>
      </c>
    </row>
    <row r="58" spans="1:16" ht="13.5">
      <c r="A58" s="193" t="s">
        <v>195</v>
      </c>
      <c r="B58" s="172">
        <v>3637</v>
      </c>
      <c r="C58" s="304">
        <v>-0.12</v>
      </c>
      <c r="D58" s="172">
        <v>203</v>
      </c>
      <c r="E58" s="304">
        <v>-0.09</v>
      </c>
      <c r="F58" s="172">
        <v>45</v>
      </c>
      <c r="G58" s="304">
        <v>-0.33</v>
      </c>
      <c r="H58" s="172">
        <v>3885</v>
      </c>
      <c r="I58" s="305">
        <v>-0.12</v>
      </c>
      <c r="J58" s="264">
        <v>108.5</v>
      </c>
      <c r="K58" s="69">
        <v>105.95</v>
      </c>
      <c r="L58" s="135">
        <f t="shared" si="0"/>
        <v>2.549999999999997</v>
      </c>
      <c r="M58" s="308">
        <f t="shared" si="1"/>
        <v>2.406795658329398</v>
      </c>
      <c r="N58" s="78">
        <f>Margins!B58</f>
        <v>2062</v>
      </c>
      <c r="O58" s="25">
        <f t="shared" si="2"/>
        <v>418586</v>
      </c>
      <c r="P58" s="25">
        <f t="shared" si="3"/>
        <v>92790</v>
      </c>
    </row>
    <row r="59" spans="1:18" ht="13.5">
      <c r="A59" s="193" t="s">
        <v>290</v>
      </c>
      <c r="B59" s="172">
        <v>990</v>
      </c>
      <c r="C59" s="304">
        <v>-0.51</v>
      </c>
      <c r="D59" s="172">
        <v>19</v>
      </c>
      <c r="E59" s="304">
        <v>-0.72</v>
      </c>
      <c r="F59" s="172">
        <v>3</v>
      </c>
      <c r="G59" s="304">
        <v>-0.67</v>
      </c>
      <c r="H59" s="172">
        <v>1012</v>
      </c>
      <c r="I59" s="305">
        <v>-0.51</v>
      </c>
      <c r="J59" s="264">
        <v>93.4</v>
      </c>
      <c r="K59" s="69">
        <v>90.2</v>
      </c>
      <c r="L59" s="135">
        <f t="shared" si="0"/>
        <v>3.200000000000003</v>
      </c>
      <c r="M59" s="308">
        <f t="shared" si="1"/>
        <v>3.54767184035477</v>
      </c>
      <c r="N59" s="78">
        <f>Margins!B59</f>
        <v>1400</v>
      </c>
      <c r="O59" s="25">
        <f t="shared" si="2"/>
        <v>26600</v>
      </c>
      <c r="P59" s="25">
        <f t="shared" si="3"/>
        <v>4200</v>
      </c>
      <c r="R59" s="25"/>
    </row>
    <row r="60" spans="1:16" ht="13.5">
      <c r="A60" s="193" t="s">
        <v>197</v>
      </c>
      <c r="B60" s="172">
        <v>870</v>
      </c>
      <c r="C60" s="304">
        <v>-0.2</v>
      </c>
      <c r="D60" s="172">
        <v>0</v>
      </c>
      <c r="E60" s="304">
        <v>-1</v>
      </c>
      <c r="F60" s="172">
        <v>0</v>
      </c>
      <c r="G60" s="304">
        <v>0</v>
      </c>
      <c r="H60" s="172">
        <v>870</v>
      </c>
      <c r="I60" s="305">
        <v>-0.2</v>
      </c>
      <c r="J60" s="264">
        <v>293.85</v>
      </c>
      <c r="K60" s="69">
        <v>288.8</v>
      </c>
      <c r="L60" s="135">
        <f t="shared" si="0"/>
        <v>5.050000000000011</v>
      </c>
      <c r="M60" s="308">
        <f t="shared" si="1"/>
        <v>1.7486149584487571</v>
      </c>
      <c r="N60" s="78">
        <f>Margins!B60</f>
        <v>650</v>
      </c>
      <c r="O60" s="25">
        <f t="shared" si="2"/>
        <v>0</v>
      </c>
      <c r="P60" s="25">
        <f t="shared" si="3"/>
        <v>0</v>
      </c>
    </row>
    <row r="61" spans="1:18" ht="13.5">
      <c r="A61" s="193" t="s">
        <v>4</v>
      </c>
      <c r="B61" s="172">
        <v>1089</v>
      </c>
      <c r="C61" s="304">
        <v>-0.39</v>
      </c>
      <c r="D61" s="172">
        <v>1</v>
      </c>
      <c r="E61" s="304">
        <v>-0.75</v>
      </c>
      <c r="F61" s="172">
        <v>0</v>
      </c>
      <c r="G61" s="304">
        <v>0</v>
      </c>
      <c r="H61" s="172">
        <v>1090</v>
      </c>
      <c r="I61" s="305">
        <v>-0.39</v>
      </c>
      <c r="J61" s="264">
        <v>1557.2</v>
      </c>
      <c r="K61" s="69">
        <v>1527.1</v>
      </c>
      <c r="L61" s="135">
        <f t="shared" si="0"/>
        <v>30.100000000000136</v>
      </c>
      <c r="M61" s="308">
        <f t="shared" si="1"/>
        <v>1.9710562504092817</v>
      </c>
      <c r="N61" s="78">
        <f>Margins!B61</f>
        <v>150</v>
      </c>
      <c r="O61" s="25">
        <f t="shared" si="2"/>
        <v>150</v>
      </c>
      <c r="P61" s="25">
        <f t="shared" si="3"/>
        <v>0</v>
      </c>
      <c r="R61" s="25"/>
    </row>
    <row r="62" spans="1:18" ht="13.5">
      <c r="A62" s="193" t="s">
        <v>79</v>
      </c>
      <c r="B62" s="172">
        <v>1542</v>
      </c>
      <c r="C62" s="304">
        <v>-0.37</v>
      </c>
      <c r="D62" s="172">
        <v>2</v>
      </c>
      <c r="E62" s="304">
        <v>0</v>
      </c>
      <c r="F62" s="172">
        <v>0</v>
      </c>
      <c r="G62" s="304">
        <v>0</v>
      </c>
      <c r="H62" s="172">
        <v>1544</v>
      </c>
      <c r="I62" s="305">
        <v>-0.37</v>
      </c>
      <c r="J62" s="264">
        <v>971.15</v>
      </c>
      <c r="K62" s="69">
        <v>942.6</v>
      </c>
      <c r="L62" s="135">
        <f t="shared" si="0"/>
        <v>28.549999999999955</v>
      </c>
      <c r="M62" s="308">
        <f t="shared" si="1"/>
        <v>3.0288563547634153</v>
      </c>
      <c r="N62" s="78">
        <f>Margins!B62</f>
        <v>200</v>
      </c>
      <c r="O62" s="25">
        <f t="shared" si="2"/>
        <v>400</v>
      </c>
      <c r="P62" s="25">
        <f t="shared" si="3"/>
        <v>0</v>
      </c>
      <c r="R62" s="25"/>
    </row>
    <row r="63" spans="1:16" ht="13.5">
      <c r="A63" s="193" t="s">
        <v>196</v>
      </c>
      <c r="B63" s="172">
        <v>649</v>
      </c>
      <c r="C63" s="304">
        <v>-0.45</v>
      </c>
      <c r="D63" s="172">
        <v>0</v>
      </c>
      <c r="E63" s="304">
        <v>0</v>
      </c>
      <c r="F63" s="172">
        <v>0</v>
      </c>
      <c r="G63" s="304">
        <v>0</v>
      </c>
      <c r="H63" s="172">
        <v>649</v>
      </c>
      <c r="I63" s="305">
        <v>-0.45</v>
      </c>
      <c r="J63" s="264">
        <v>638.9</v>
      </c>
      <c r="K63" s="69">
        <v>632.6</v>
      </c>
      <c r="L63" s="135">
        <f t="shared" si="0"/>
        <v>6.2999999999999545</v>
      </c>
      <c r="M63" s="308">
        <f t="shared" si="1"/>
        <v>0.9958899778691044</v>
      </c>
      <c r="N63" s="78">
        <f>Margins!B63</f>
        <v>400</v>
      </c>
      <c r="O63" s="25">
        <f t="shared" si="2"/>
        <v>0</v>
      </c>
      <c r="P63" s="25">
        <f t="shared" si="3"/>
        <v>0</v>
      </c>
    </row>
    <row r="64" spans="1:16" ht="13.5">
      <c r="A64" s="193" t="s">
        <v>5</v>
      </c>
      <c r="B64" s="172">
        <v>2586</v>
      </c>
      <c r="C64" s="304">
        <v>-0.07</v>
      </c>
      <c r="D64" s="172">
        <v>541</v>
      </c>
      <c r="E64" s="304">
        <v>0.44</v>
      </c>
      <c r="F64" s="172">
        <v>54</v>
      </c>
      <c r="G64" s="304">
        <v>0.29</v>
      </c>
      <c r="H64" s="172">
        <v>3181</v>
      </c>
      <c r="I64" s="305">
        <v>-0.01</v>
      </c>
      <c r="J64" s="264">
        <v>135.95</v>
      </c>
      <c r="K64" s="69">
        <v>132.35</v>
      </c>
      <c r="L64" s="135">
        <f t="shared" si="0"/>
        <v>3.5999999999999943</v>
      </c>
      <c r="M64" s="308">
        <f t="shared" si="1"/>
        <v>2.72006044578768</v>
      </c>
      <c r="N64" s="78">
        <f>Margins!B64</f>
        <v>1595</v>
      </c>
      <c r="O64" s="25">
        <f t="shared" si="2"/>
        <v>862895</v>
      </c>
      <c r="P64" s="25">
        <f t="shared" si="3"/>
        <v>86130</v>
      </c>
    </row>
    <row r="65" spans="1:16" ht="13.5">
      <c r="A65" s="193" t="s">
        <v>198</v>
      </c>
      <c r="B65" s="172">
        <v>3157</v>
      </c>
      <c r="C65" s="304">
        <v>-0.18</v>
      </c>
      <c r="D65" s="172">
        <v>291</v>
      </c>
      <c r="E65" s="304">
        <v>0.34</v>
      </c>
      <c r="F65" s="172">
        <v>31</v>
      </c>
      <c r="G65" s="304">
        <v>1.07</v>
      </c>
      <c r="H65" s="172">
        <v>3479</v>
      </c>
      <c r="I65" s="305">
        <v>-0.15</v>
      </c>
      <c r="J65" s="264">
        <v>204.65</v>
      </c>
      <c r="K65" s="69">
        <v>200</v>
      </c>
      <c r="L65" s="135">
        <f t="shared" si="0"/>
        <v>4.650000000000006</v>
      </c>
      <c r="M65" s="308">
        <f t="shared" si="1"/>
        <v>2.325000000000003</v>
      </c>
      <c r="N65" s="78">
        <f>Margins!B65</f>
        <v>1000</v>
      </c>
      <c r="O65" s="25">
        <f t="shared" si="2"/>
        <v>291000</v>
      </c>
      <c r="P65" s="25">
        <f t="shared" si="3"/>
        <v>31000</v>
      </c>
    </row>
    <row r="66" spans="1:16" ht="13.5">
      <c r="A66" s="193" t="s">
        <v>199</v>
      </c>
      <c r="B66" s="172">
        <v>431</v>
      </c>
      <c r="C66" s="304">
        <v>-0.22</v>
      </c>
      <c r="D66" s="172">
        <v>5</v>
      </c>
      <c r="E66" s="304">
        <v>-0.17</v>
      </c>
      <c r="F66" s="172">
        <v>0</v>
      </c>
      <c r="G66" s="304">
        <v>0</v>
      </c>
      <c r="H66" s="172">
        <v>436</v>
      </c>
      <c r="I66" s="305">
        <v>-0.22</v>
      </c>
      <c r="J66" s="264">
        <v>254.45</v>
      </c>
      <c r="K66" s="69">
        <v>251.1</v>
      </c>
      <c r="L66" s="135">
        <f t="shared" si="0"/>
        <v>3.3499999999999943</v>
      </c>
      <c r="M66" s="308">
        <f t="shared" si="1"/>
        <v>1.3341298287534824</v>
      </c>
      <c r="N66" s="78">
        <f>Margins!B66</f>
        <v>1300</v>
      </c>
      <c r="O66" s="25">
        <f t="shared" si="2"/>
        <v>6500</v>
      </c>
      <c r="P66" s="25">
        <f t="shared" si="3"/>
        <v>0</v>
      </c>
    </row>
    <row r="67" spans="1:18" ht="13.5">
      <c r="A67" s="193" t="s">
        <v>43</v>
      </c>
      <c r="B67" s="172">
        <v>356</v>
      </c>
      <c r="C67" s="304">
        <v>-0.1</v>
      </c>
      <c r="D67" s="172">
        <v>1</v>
      </c>
      <c r="E67" s="304">
        <v>0</v>
      </c>
      <c r="F67" s="172">
        <v>0</v>
      </c>
      <c r="G67" s="304">
        <v>0</v>
      </c>
      <c r="H67" s="172">
        <v>357</v>
      </c>
      <c r="I67" s="305">
        <v>-0.1</v>
      </c>
      <c r="J67" s="264">
        <v>2129.9</v>
      </c>
      <c r="K67" s="69">
        <v>2110.1</v>
      </c>
      <c r="L67" s="135">
        <f t="shared" si="0"/>
        <v>19.800000000000182</v>
      </c>
      <c r="M67" s="308">
        <f t="shared" si="1"/>
        <v>0.9383441543054918</v>
      </c>
      <c r="N67" s="78">
        <f>Margins!B67</f>
        <v>150</v>
      </c>
      <c r="O67" s="25">
        <f t="shared" si="2"/>
        <v>150</v>
      </c>
      <c r="P67" s="25">
        <f t="shared" si="3"/>
        <v>0</v>
      </c>
      <c r="R67" s="25"/>
    </row>
    <row r="68" spans="1:18" ht="13.5">
      <c r="A68" s="193" t="s">
        <v>200</v>
      </c>
      <c r="B68" s="172">
        <v>7274</v>
      </c>
      <c r="C68" s="304">
        <v>-0.32</v>
      </c>
      <c r="D68" s="172">
        <v>192</v>
      </c>
      <c r="E68" s="304">
        <v>0.33</v>
      </c>
      <c r="F68" s="172">
        <v>23</v>
      </c>
      <c r="G68" s="304">
        <v>1.56</v>
      </c>
      <c r="H68" s="172">
        <v>7489</v>
      </c>
      <c r="I68" s="305">
        <v>-0.31</v>
      </c>
      <c r="J68" s="264">
        <v>858.25</v>
      </c>
      <c r="K68" s="69">
        <v>838.65</v>
      </c>
      <c r="L68" s="135">
        <f aca="true" t="shared" si="4" ref="L68:L131">J68-K68</f>
        <v>19.600000000000023</v>
      </c>
      <c r="M68" s="308">
        <f aca="true" t="shared" si="5" ref="M68:M131">L68/K68*100</f>
        <v>2.3370893698205477</v>
      </c>
      <c r="N68" s="78">
        <f>Margins!B68</f>
        <v>350</v>
      </c>
      <c r="O68" s="25">
        <f aca="true" t="shared" si="6" ref="O68:O131">D68*N68</f>
        <v>67200</v>
      </c>
      <c r="P68" s="25">
        <f aca="true" t="shared" si="7" ref="P68:P131">F68*N68</f>
        <v>8050</v>
      </c>
      <c r="R68" s="25"/>
    </row>
    <row r="69" spans="1:16" ht="13.5">
      <c r="A69" s="193" t="s">
        <v>141</v>
      </c>
      <c r="B69" s="172">
        <v>4403</v>
      </c>
      <c r="C69" s="304">
        <v>0.11</v>
      </c>
      <c r="D69" s="172">
        <v>563</v>
      </c>
      <c r="E69" s="304">
        <v>0.36</v>
      </c>
      <c r="F69" s="172">
        <v>76</v>
      </c>
      <c r="G69" s="304">
        <v>1.3</v>
      </c>
      <c r="H69" s="172">
        <v>5042</v>
      </c>
      <c r="I69" s="305">
        <v>0.15</v>
      </c>
      <c r="J69" s="264">
        <v>77</v>
      </c>
      <c r="K69" s="69">
        <v>74.2</v>
      </c>
      <c r="L69" s="135">
        <f t="shared" si="4"/>
        <v>2.799999999999997</v>
      </c>
      <c r="M69" s="308">
        <f t="shared" si="5"/>
        <v>3.773584905660373</v>
      </c>
      <c r="N69" s="78">
        <f>Margins!B69</f>
        <v>2400</v>
      </c>
      <c r="O69" s="25">
        <f t="shared" si="6"/>
        <v>1351200</v>
      </c>
      <c r="P69" s="25">
        <f t="shared" si="7"/>
        <v>182400</v>
      </c>
    </row>
    <row r="70" spans="1:16" ht="13.5">
      <c r="A70" s="193" t="s">
        <v>399</v>
      </c>
      <c r="B70" s="172">
        <v>2215</v>
      </c>
      <c r="C70" s="304">
        <v>0.36</v>
      </c>
      <c r="D70" s="172">
        <v>205</v>
      </c>
      <c r="E70" s="304">
        <v>0.21</v>
      </c>
      <c r="F70" s="172">
        <v>19</v>
      </c>
      <c r="G70" s="304">
        <v>0.73</v>
      </c>
      <c r="H70" s="172">
        <v>2439</v>
      </c>
      <c r="I70" s="305">
        <v>0.35</v>
      </c>
      <c r="J70" s="264">
        <v>95.5</v>
      </c>
      <c r="K70" s="264">
        <v>94.85</v>
      </c>
      <c r="L70" s="135">
        <f t="shared" si="4"/>
        <v>0.6500000000000057</v>
      </c>
      <c r="M70" s="308">
        <f t="shared" si="5"/>
        <v>0.6852925672113924</v>
      </c>
      <c r="N70" s="78">
        <f>Margins!B70</f>
        <v>2700</v>
      </c>
      <c r="O70" s="25">
        <f t="shared" si="6"/>
        <v>553500</v>
      </c>
      <c r="P70" s="25">
        <f t="shared" si="7"/>
        <v>51300</v>
      </c>
    </row>
    <row r="71" spans="1:16" ht="13.5">
      <c r="A71" s="193" t="s">
        <v>184</v>
      </c>
      <c r="B71" s="172">
        <v>5563</v>
      </c>
      <c r="C71" s="304">
        <v>1.53</v>
      </c>
      <c r="D71" s="172">
        <v>706</v>
      </c>
      <c r="E71" s="304">
        <v>3.13</v>
      </c>
      <c r="F71" s="172">
        <v>125</v>
      </c>
      <c r="G71" s="304">
        <v>14.63</v>
      </c>
      <c r="H71" s="172">
        <v>6394</v>
      </c>
      <c r="I71" s="305">
        <v>1.69</v>
      </c>
      <c r="J71" s="264">
        <v>88.95</v>
      </c>
      <c r="K71" s="69">
        <v>81.55</v>
      </c>
      <c r="L71" s="135">
        <f t="shared" si="4"/>
        <v>7.400000000000006</v>
      </c>
      <c r="M71" s="308">
        <f t="shared" si="5"/>
        <v>9.074187614960154</v>
      </c>
      <c r="N71" s="78">
        <f>Margins!B71</f>
        <v>2950</v>
      </c>
      <c r="O71" s="25">
        <f t="shared" si="6"/>
        <v>2082700</v>
      </c>
      <c r="P71" s="25">
        <f t="shared" si="7"/>
        <v>368750</v>
      </c>
    </row>
    <row r="72" spans="1:16" ht="13.5">
      <c r="A72" s="193" t="s">
        <v>175</v>
      </c>
      <c r="B72" s="172">
        <v>14558</v>
      </c>
      <c r="C72" s="304">
        <v>-0.45</v>
      </c>
      <c r="D72" s="172">
        <v>2093</v>
      </c>
      <c r="E72" s="304">
        <v>-0.38</v>
      </c>
      <c r="F72" s="172">
        <v>402</v>
      </c>
      <c r="G72" s="304">
        <v>-0.26</v>
      </c>
      <c r="H72" s="172">
        <v>17053</v>
      </c>
      <c r="I72" s="305">
        <v>-0.44</v>
      </c>
      <c r="J72" s="264">
        <v>36.2</v>
      </c>
      <c r="K72" s="69">
        <v>35.1</v>
      </c>
      <c r="L72" s="135">
        <f t="shared" si="4"/>
        <v>1.1000000000000014</v>
      </c>
      <c r="M72" s="308">
        <f t="shared" si="5"/>
        <v>3.1339031339031376</v>
      </c>
      <c r="N72" s="78">
        <f>Margins!B72</f>
        <v>7875</v>
      </c>
      <c r="O72" s="25">
        <f t="shared" si="6"/>
        <v>16482375</v>
      </c>
      <c r="P72" s="25">
        <f t="shared" si="7"/>
        <v>3165750</v>
      </c>
    </row>
    <row r="73" spans="1:18" ht="13.5">
      <c r="A73" s="193" t="s">
        <v>142</v>
      </c>
      <c r="B73" s="172">
        <v>342</v>
      </c>
      <c r="C73" s="304">
        <v>-0.34</v>
      </c>
      <c r="D73" s="172">
        <v>1</v>
      </c>
      <c r="E73" s="304">
        <v>-0.93</v>
      </c>
      <c r="F73" s="172">
        <v>0</v>
      </c>
      <c r="G73" s="304">
        <v>0</v>
      </c>
      <c r="H73" s="172">
        <v>343</v>
      </c>
      <c r="I73" s="305">
        <v>-0.35</v>
      </c>
      <c r="J73" s="264">
        <v>145.1</v>
      </c>
      <c r="K73" s="69">
        <v>144.6</v>
      </c>
      <c r="L73" s="135">
        <f t="shared" si="4"/>
        <v>0.5</v>
      </c>
      <c r="M73" s="308">
        <f t="shared" si="5"/>
        <v>0.34578146611341637</v>
      </c>
      <c r="N73" s="78">
        <f>Margins!B73</f>
        <v>1750</v>
      </c>
      <c r="O73" s="25">
        <f t="shared" si="6"/>
        <v>1750</v>
      </c>
      <c r="P73" s="25">
        <f t="shared" si="7"/>
        <v>0</v>
      </c>
      <c r="R73" s="25"/>
    </row>
    <row r="74" spans="1:18" ht="13.5">
      <c r="A74" s="193" t="s">
        <v>176</v>
      </c>
      <c r="B74" s="172">
        <v>7894</v>
      </c>
      <c r="C74" s="304">
        <v>0.15</v>
      </c>
      <c r="D74" s="172">
        <v>522</v>
      </c>
      <c r="E74" s="304">
        <v>0.81</v>
      </c>
      <c r="F74" s="172">
        <v>82</v>
      </c>
      <c r="G74" s="304">
        <v>1.93</v>
      </c>
      <c r="H74" s="172">
        <v>8498</v>
      </c>
      <c r="I74" s="305">
        <v>0.18</v>
      </c>
      <c r="J74" s="264">
        <v>163.1</v>
      </c>
      <c r="K74" s="69">
        <v>152.4</v>
      </c>
      <c r="L74" s="135">
        <f t="shared" si="4"/>
        <v>10.699999999999989</v>
      </c>
      <c r="M74" s="308">
        <f t="shared" si="5"/>
        <v>7.0209973753280766</v>
      </c>
      <c r="N74" s="78">
        <f>Margins!B74</f>
        <v>1450</v>
      </c>
      <c r="O74" s="25">
        <f t="shared" si="6"/>
        <v>756900</v>
      </c>
      <c r="P74" s="25">
        <f t="shared" si="7"/>
        <v>118900</v>
      </c>
      <c r="R74" s="25"/>
    </row>
    <row r="75" spans="1:18" ht="13.5">
      <c r="A75" s="193" t="s">
        <v>398</v>
      </c>
      <c r="B75" s="172">
        <v>18</v>
      </c>
      <c r="C75" s="304">
        <v>0.13</v>
      </c>
      <c r="D75" s="172">
        <v>0</v>
      </c>
      <c r="E75" s="304">
        <v>0</v>
      </c>
      <c r="F75" s="172">
        <v>0</v>
      </c>
      <c r="G75" s="304">
        <v>0</v>
      </c>
      <c r="H75" s="172">
        <v>18</v>
      </c>
      <c r="I75" s="305">
        <v>0.13</v>
      </c>
      <c r="J75" s="264">
        <v>89.55</v>
      </c>
      <c r="K75" s="69">
        <v>90.8</v>
      </c>
      <c r="L75" s="135">
        <f t="shared" si="4"/>
        <v>-1.25</v>
      </c>
      <c r="M75" s="308">
        <f t="shared" si="5"/>
        <v>-1.3766519823788548</v>
      </c>
      <c r="N75" s="78">
        <f>Margins!B75</f>
        <v>2200</v>
      </c>
      <c r="O75" s="25">
        <f t="shared" si="6"/>
        <v>0</v>
      </c>
      <c r="P75" s="25">
        <f t="shared" si="7"/>
        <v>0</v>
      </c>
      <c r="R75" s="25"/>
    </row>
    <row r="76" spans="1:16" ht="13.5">
      <c r="A76" s="193" t="s">
        <v>167</v>
      </c>
      <c r="B76" s="172">
        <v>693</v>
      </c>
      <c r="C76" s="304">
        <v>0.04</v>
      </c>
      <c r="D76" s="172">
        <v>7</v>
      </c>
      <c r="E76" s="304">
        <v>-0.76</v>
      </c>
      <c r="F76" s="172">
        <v>0</v>
      </c>
      <c r="G76" s="304">
        <v>-1</v>
      </c>
      <c r="H76" s="172">
        <v>700</v>
      </c>
      <c r="I76" s="305">
        <v>0.01</v>
      </c>
      <c r="J76" s="264">
        <v>40.3</v>
      </c>
      <c r="K76" s="69">
        <v>39.6</v>
      </c>
      <c r="L76" s="135">
        <f t="shared" si="4"/>
        <v>0.6999999999999957</v>
      </c>
      <c r="M76" s="308">
        <f t="shared" si="5"/>
        <v>1.7676767676767569</v>
      </c>
      <c r="N76" s="78">
        <f>Margins!B76</f>
        <v>3850</v>
      </c>
      <c r="O76" s="25">
        <f t="shared" si="6"/>
        <v>26950</v>
      </c>
      <c r="P76" s="25">
        <f t="shared" si="7"/>
        <v>0</v>
      </c>
    </row>
    <row r="77" spans="1:16" ht="13.5">
      <c r="A77" s="193" t="s">
        <v>201</v>
      </c>
      <c r="B77" s="172">
        <v>10584</v>
      </c>
      <c r="C77" s="304">
        <v>0.14</v>
      </c>
      <c r="D77" s="172">
        <v>1284</v>
      </c>
      <c r="E77" s="304">
        <v>1.1</v>
      </c>
      <c r="F77" s="172">
        <v>433</v>
      </c>
      <c r="G77" s="304">
        <v>0.77</v>
      </c>
      <c r="H77" s="172">
        <v>12301</v>
      </c>
      <c r="I77" s="305">
        <v>0.22</v>
      </c>
      <c r="J77" s="264">
        <v>2047.55</v>
      </c>
      <c r="K77" s="25">
        <v>1992.3</v>
      </c>
      <c r="L77" s="135">
        <f t="shared" si="4"/>
        <v>55.25</v>
      </c>
      <c r="M77" s="308">
        <f t="shared" si="5"/>
        <v>2.7731767304120867</v>
      </c>
      <c r="N77" s="78">
        <f>Margins!B77</f>
        <v>100</v>
      </c>
      <c r="O77" s="25">
        <f t="shared" si="6"/>
        <v>128400</v>
      </c>
      <c r="P77" s="25">
        <f t="shared" si="7"/>
        <v>43300</v>
      </c>
    </row>
    <row r="78" spans="1:16" ht="13.5">
      <c r="A78" s="193" t="s">
        <v>143</v>
      </c>
      <c r="B78" s="172">
        <v>93</v>
      </c>
      <c r="C78" s="304">
        <v>-0.03</v>
      </c>
      <c r="D78" s="172">
        <v>0</v>
      </c>
      <c r="E78" s="304">
        <v>0</v>
      </c>
      <c r="F78" s="172">
        <v>0</v>
      </c>
      <c r="G78" s="304">
        <v>0</v>
      </c>
      <c r="H78" s="172">
        <v>93</v>
      </c>
      <c r="I78" s="305">
        <v>-0.03</v>
      </c>
      <c r="J78" s="264">
        <v>99.75</v>
      </c>
      <c r="K78" s="69">
        <v>99.6</v>
      </c>
      <c r="L78" s="135">
        <f t="shared" si="4"/>
        <v>0.15000000000000568</v>
      </c>
      <c r="M78" s="308">
        <f t="shared" si="5"/>
        <v>0.15060240963855992</v>
      </c>
      <c r="N78" s="78">
        <f>Margins!B78</f>
        <v>2950</v>
      </c>
      <c r="O78" s="25">
        <f t="shared" si="6"/>
        <v>0</v>
      </c>
      <c r="P78" s="25">
        <f t="shared" si="7"/>
        <v>0</v>
      </c>
    </row>
    <row r="79" spans="1:16" ht="13.5">
      <c r="A79" s="193" t="s">
        <v>90</v>
      </c>
      <c r="B79" s="172">
        <v>256</v>
      </c>
      <c r="C79" s="304">
        <v>1.25</v>
      </c>
      <c r="D79" s="172">
        <v>0</v>
      </c>
      <c r="E79" s="304">
        <v>-1</v>
      </c>
      <c r="F79" s="172">
        <v>0</v>
      </c>
      <c r="G79" s="304">
        <v>0</v>
      </c>
      <c r="H79" s="172">
        <v>256</v>
      </c>
      <c r="I79" s="305">
        <v>1.23</v>
      </c>
      <c r="J79" s="264">
        <v>396.35</v>
      </c>
      <c r="K79" s="69">
        <v>390.3</v>
      </c>
      <c r="L79" s="135">
        <f t="shared" si="4"/>
        <v>6.050000000000011</v>
      </c>
      <c r="M79" s="308">
        <f t="shared" si="5"/>
        <v>1.5500896746092778</v>
      </c>
      <c r="N79" s="78">
        <f>Margins!B79</f>
        <v>600</v>
      </c>
      <c r="O79" s="25">
        <f t="shared" si="6"/>
        <v>0</v>
      </c>
      <c r="P79" s="25">
        <f t="shared" si="7"/>
        <v>0</v>
      </c>
    </row>
    <row r="80" spans="1:18" ht="13.5">
      <c r="A80" s="193" t="s">
        <v>35</v>
      </c>
      <c r="B80" s="172">
        <v>701</v>
      </c>
      <c r="C80" s="304">
        <v>0.16</v>
      </c>
      <c r="D80" s="172">
        <v>12</v>
      </c>
      <c r="E80" s="304">
        <v>0.71</v>
      </c>
      <c r="F80" s="172">
        <v>0</v>
      </c>
      <c r="G80" s="304">
        <v>0</v>
      </c>
      <c r="H80" s="172">
        <v>713</v>
      </c>
      <c r="I80" s="305">
        <v>0.17</v>
      </c>
      <c r="J80" s="264">
        <v>274.1</v>
      </c>
      <c r="K80" s="69">
        <v>269.75</v>
      </c>
      <c r="L80" s="135">
        <f t="shared" si="4"/>
        <v>4.350000000000023</v>
      </c>
      <c r="M80" s="308">
        <f t="shared" si="5"/>
        <v>1.6126042632066813</v>
      </c>
      <c r="N80" s="78">
        <f>Margins!B80</f>
        <v>1100</v>
      </c>
      <c r="O80" s="25">
        <f t="shared" si="6"/>
        <v>13200</v>
      </c>
      <c r="P80" s="25">
        <f t="shared" si="7"/>
        <v>0</v>
      </c>
      <c r="R80" s="25"/>
    </row>
    <row r="81" spans="1:16" ht="13.5">
      <c r="A81" s="193" t="s">
        <v>6</v>
      </c>
      <c r="B81" s="172">
        <v>6706</v>
      </c>
      <c r="C81" s="304">
        <v>1.54</v>
      </c>
      <c r="D81" s="172">
        <v>840</v>
      </c>
      <c r="E81" s="304">
        <v>5.09</v>
      </c>
      <c r="F81" s="172">
        <v>131</v>
      </c>
      <c r="G81" s="304">
        <v>4.04</v>
      </c>
      <c r="H81" s="172">
        <v>7677</v>
      </c>
      <c r="I81" s="305">
        <v>1.73</v>
      </c>
      <c r="J81" s="264">
        <v>155.3</v>
      </c>
      <c r="K81" s="69">
        <v>148.2</v>
      </c>
      <c r="L81" s="135">
        <f t="shared" si="4"/>
        <v>7.100000000000023</v>
      </c>
      <c r="M81" s="308">
        <f t="shared" si="5"/>
        <v>4.790823211875859</v>
      </c>
      <c r="N81" s="78">
        <f>Margins!B81</f>
        <v>1125</v>
      </c>
      <c r="O81" s="25">
        <f t="shared" si="6"/>
        <v>945000</v>
      </c>
      <c r="P81" s="25">
        <f t="shared" si="7"/>
        <v>147375</v>
      </c>
    </row>
    <row r="82" spans="1:16" ht="13.5">
      <c r="A82" s="193" t="s">
        <v>177</v>
      </c>
      <c r="B82" s="172">
        <v>5306</v>
      </c>
      <c r="C82" s="304">
        <v>-0.03</v>
      </c>
      <c r="D82" s="172">
        <v>97</v>
      </c>
      <c r="E82" s="304">
        <v>-0.07</v>
      </c>
      <c r="F82" s="172">
        <v>6</v>
      </c>
      <c r="G82" s="304">
        <v>-0.4</v>
      </c>
      <c r="H82" s="172">
        <v>5409</v>
      </c>
      <c r="I82" s="305">
        <v>-0.03</v>
      </c>
      <c r="J82" s="264">
        <v>276.55</v>
      </c>
      <c r="K82" s="69">
        <v>267.45</v>
      </c>
      <c r="L82" s="135">
        <f t="shared" si="4"/>
        <v>9.100000000000023</v>
      </c>
      <c r="M82" s="308">
        <f t="shared" si="5"/>
        <v>3.4025051411478864</v>
      </c>
      <c r="N82" s="78">
        <f>Margins!B82</f>
        <v>500</v>
      </c>
      <c r="O82" s="25">
        <f t="shared" si="6"/>
        <v>48500</v>
      </c>
      <c r="P82" s="25">
        <f t="shared" si="7"/>
        <v>3000</v>
      </c>
    </row>
    <row r="83" spans="1:18" ht="13.5">
      <c r="A83" s="193" t="s">
        <v>168</v>
      </c>
      <c r="B83" s="172">
        <v>72</v>
      </c>
      <c r="C83" s="304">
        <v>-0.33</v>
      </c>
      <c r="D83" s="172">
        <v>0</v>
      </c>
      <c r="E83" s="304">
        <v>0</v>
      </c>
      <c r="F83" s="172">
        <v>0</v>
      </c>
      <c r="G83" s="304">
        <v>0</v>
      </c>
      <c r="H83" s="172">
        <v>72</v>
      </c>
      <c r="I83" s="305">
        <v>-0.33</v>
      </c>
      <c r="J83" s="264">
        <v>638.95</v>
      </c>
      <c r="K83" s="69">
        <v>630</v>
      </c>
      <c r="L83" s="135">
        <f t="shared" si="4"/>
        <v>8.950000000000045</v>
      </c>
      <c r="M83" s="308">
        <f t="shared" si="5"/>
        <v>1.4206349206349278</v>
      </c>
      <c r="N83" s="78">
        <f>Margins!B83</f>
        <v>300</v>
      </c>
      <c r="O83" s="25">
        <f t="shared" si="6"/>
        <v>0</v>
      </c>
      <c r="P83" s="25">
        <f t="shared" si="7"/>
        <v>0</v>
      </c>
      <c r="R83" s="25"/>
    </row>
    <row r="84" spans="1:16" ht="13.5">
      <c r="A84" s="193" t="s">
        <v>132</v>
      </c>
      <c r="B84" s="172">
        <v>1014</v>
      </c>
      <c r="C84" s="304">
        <v>-0.5</v>
      </c>
      <c r="D84" s="172">
        <v>1</v>
      </c>
      <c r="E84" s="304">
        <v>0</v>
      </c>
      <c r="F84" s="172">
        <v>0</v>
      </c>
      <c r="G84" s="304">
        <v>0</v>
      </c>
      <c r="H84" s="172">
        <v>1015</v>
      </c>
      <c r="I84" s="305">
        <v>-0.5</v>
      </c>
      <c r="J84" s="264">
        <v>643.95</v>
      </c>
      <c r="K84" s="69">
        <v>627.35</v>
      </c>
      <c r="L84" s="135">
        <f t="shared" si="4"/>
        <v>16.600000000000023</v>
      </c>
      <c r="M84" s="308">
        <f t="shared" si="5"/>
        <v>2.6460508488084837</v>
      </c>
      <c r="N84" s="78">
        <f>Margins!B84</f>
        <v>400</v>
      </c>
      <c r="O84" s="25">
        <f t="shared" si="6"/>
        <v>400</v>
      </c>
      <c r="P84" s="25">
        <f t="shared" si="7"/>
        <v>0</v>
      </c>
    </row>
    <row r="85" spans="1:16" ht="13.5">
      <c r="A85" s="193" t="s">
        <v>144</v>
      </c>
      <c r="B85" s="172">
        <v>223</v>
      </c>
      <c r="C85" s="304">
        <v>-0.62</v>
      </c>
      <c r="D85" s="172">
        <v>1</v>
      </c>
      <c r="E85" s="304">
        <v>0</v>
      </c>
      <c r="F85" s="172">
        <v>0</v>
      </c>
      <c r="G85" s="304">
        <v>0</v>
      </c>
      <c r="H85" s="172">
        <v>224</v>
      </c>
      <c r="I85" s="305">
        <v>-0.62</v>
      </c>
      <c r="J85" s="264">
        <v>2415.05</v>
      </c>
      <c r="K85" s="69">
        <v>2397.7</v>
      </c>
      <c r="L85" s="135">
        <f t="shared" si="4"/>
        <v>17.350000000000364</v>
      </c>
      <c r="M85" s="308">
        <f t="shared" si="5"/>
        <v>0.7236101263711209</v>
      </c>
      <c r="N85" s="78">
        <f>Margins!B85</f>
        <v>125</v>
      </c>
      <c r="O85" s="25">
        <f t="shared" si="6"/>
        <v>125</v>
      </c>
      <c r="P85" s="25">
        <f t="shared" si="7"/>
        <v>0</v>
      </c>
    </row>
    <row r="86" spans="1:18" ht="13.5">
      <c r="A86" s="193" t="s">
        <v>291</v>
      </c>
      <c r="B86" s="172">
        <v>1488</v>
      </c>
      <c r="C86" s="304">
        <v>0.27</v>
      </c>
      <c r="D86" s="172">
        <v>0</v>
      </c>
      <c r="E86" s="304">
        <v>0</v>
      </c>
      <c r="F86" s="172">
        <v>0</v>
      </c>
      <c r="G86" s="304">
        <v>0</v>
      </c>
      <c r="H86" s="172">
        <v>1488</v>
      </c>
      <c r="I86" s="305">
        <v>0.27</v>
      </c>
      <c r="J86" s="264">
        <v>521.65</v>
      </c>
      <c r="K86" s="69">
        <v>511.85</v>
      </c>
      <c r="L86" s="135">
        <f t="shared" si="4"/>
        <v>9.799999999999955</v>
      </c>
      <c r="M86" s="308">
        <f t="shared" si="5"/>
        <v>1.9146234248314846</v>
      </c>
      <c r="N86" s="78">
        <f>Margins!B86</f>
        <v>300</v>
      </c>
      <c r="O86" s="25">
        <f t="shared" si="6"/>
        <v>0</v>
      </c>
      <c r="P86" s="25">
        <f t="shared" si="7"/>
        <v>0</v>
      </c>
      <c r="R86" s="25"/>
    </row>
    <row r="87" spans="1:16" ht="13.5">
      <c r="A87" s="193" t="s">
        <v>133</v>
      </c>
      <c r="B87" s="172">
        <v>296</v>
      </c>
      <c r="C87" s="304">
        <v>1.77</v>
      </c>
      <c r="D87" s="172">
        <v>41</v>
      </c>
      <c r="E87" s="304">
        <v>0.32</v>
      </c>
      <c r="F87" s="172">
        <v>2</v>
      </c>
      <c r="G87" s="304">
        <v>-0.71</v>
      </c>
      <c r="H87" s="172">
        <v>339</v>
      </c>
      <c r="I87" s="305">
        <v>1.34</v>
      </c>
      <c r="J87" s="264">
        <v>28.8</v>
      </c>
      <c r="K87" s="69">
        <v>28.3</v>
      </c>
      <c r="L87" s="135">
        <f t="shared" si="4"/>
        <v>0.5</v>
      </c>
      <c r="M87" s="308">
        <f t="shared" si="5"/>
        <v>1.76678445229682</v>
      </c>
      <c r="N87" s="78">
        <f>Margins!B87</f>
        <v>6250</v>
      </c>
      <c r="O87" s="25">
        <f t="shared" si="6"/>
        <v>256250</v>
      </c>
      <c r="P87" s="25">
        <f t="shared" si="7"/>
        <v>12500</v>
      </c>
    </row>
    <row r="88" spans="1:18" ht="13.5">
      <c r="A88" s="193" t="s">
        <v>169</v>
      </c>
      <c r="B88" s="172">
        <v>411</v>
      </c>
      <c r="C88" s="304">
        <v>-0.42</v>
      </c>
      <c r="D88" s="172">
        <v>2</v>
      </c>
      <c r="E88" s="304">
        <v>-0.33</v>
      </c>
      <c r="F88" s="172">
        <v>0</v>
      </c>
      <c r="G88" s="304">
        <v>0</v>
      </c>
      <c r="H88" s="172">
        <v>413</v>
      </c>
      <c r="I88" s="305">
        <v>-0.42</v>
      </c>
      <c r="J88" s="264">
        <v>124.1</v>
      </c>
      <c r="K88" s="69">
        <v>122.1</v>
      </c>
      <c r="L88" s="135">
        <f t="shared" si="4"/>
        <v>2</v>
      </c>
      <c r="M88" s="308">
        <f t="shared" si="5"/>
        <v>1.638001638001638</v>
      </c>
      <c r="N88" s="78">
        <f>Margins!B88</f>
        <v>2000</v>
      </c>
      <c r="O88" s="25">
        <f t="shared" si="6"/>
        <v>4000</v>
      </c>
      <c r="P88" s="25">
        <f t="shared" si="7"/>
        <v>0</v>
      </c>
      <c r="R88" s="25"/>
    </row>
    <row r="89" spans="1:16" ht="13.5">
      <c r="A89" s="193" t="s">
        <v>292</v>
      </c>
      <c r="B89" s="172">
        <v>1937</v>
      </c>
      <c r="C89" s="304">
        <v>-0.54</v>
      </c>
      <c r="D89" s="172">
        <v>3</v>
      </c>
      <c r="E89" s="304">
        <v>-0.81</v>
      </c>
      <c r="F89" s="172">
        <v>0</v>
      </c>
      <c r="G89" s="304">
        <v>0</v>
      </c>
      <c r="H89" s="172">
        <v>1940</v>
      </c>
      <c r="I89" s="305">
        <v>-0.54</v>
      </c>
      <c r="J89" s="264">
        <v>508.9</v>
      </c>
      <c r="K89" s="69">
        <v>498.4</v>
      </c>
      <c r="L89" s="135">
        <f t="shared" si="4"/>
        <v>10.5</v>
      </c>
      <c r="M89" s="308">
        <f t="shared" si="5"/>
        <v>2.106741573033708</v>
      </c>
      <c r="N89" s="78">
        <f>Margins!B89</f>
        <v>550</v>
      </c>
      <c r="O89" s="25">
        <f t="shared" si="6"/>
        <v>1650</v>
      </c>
      <c r="P89" s="25">
        <f t="shared" si="7"/>
        <v>0</v>
      </c>
    </row>
    <row r="90" spans="1:16" ht="13.5">
      <c r="A90" s="193" t="s">
        <v>293</v>
      </c>
      <c r="B90" s="172">
        <v>2930</v>
      </c>
      <c r="C90" s="304">
        <v>3.26</v>
      </c>
      <c r="D90" s="172">
        <v>6</v>
      </c>
      <c r="E90" s="304">
        <v>0</v>
      </c>
      <c r="F90" s="172">
        <v>0</v>
      </c>
      <c r="G90" s="304">
        <v>0</v>
      </c>
      <c r="H90" s="172">
        <v>2936</v>
      </c>
      <c r="I90" s="305">
        <v>3.27</v>
      </c>
      <c r="J90" s="264">
        <v>505.1</v>
      </c>
      <c r="K90" s="69">
        <v>471.05</v>
      </c>
      <c r="L90" s="135">
        <f t="shared" si="4"/>
        <v>34.05000000000001</v>
      </c>
      <c r="M90" s="308">
        <f t="shared" si="5"/>
        <v>7.228532002972086</v>
      </c>
      <c r="N90" s="78">
        <f>Margins!B90</f>
        <v>550</v>
      </c>
      <c r="O90" s="25">
        <f t="shared" si="6"/>
        <v>3300</v>
      </c>
      <c r="P90" s="25">
        <f t="shared" si="7"/>
        <v>0</v>
      </c>
    </row>
    <row r="91" spans="1:16" ht="13.5">
      <c r="A91" s="193" t="s">
        <v>178</v>
      </c>
      <c r="B91" s="172">
        <v>1943</v>
      </c>
      <c r="C91" s="304">
        <v>4.57</v>
      </c>
      <c r="D91" s="172">
        <v>4</v>
      </c>
      <c r="E91" s="304">
        <v>3</v>
      </c>
      <c r="F91" s="172">
        <v>0</v>
      </c>
      <c r="G91" s="304">
        <v>0</v>
      </c>
      <c r="H91" s="172">
        <v>1947</v>
      </c>
      <c r="I91" s="305">
        <v>4.56</v>
      </c>
      <c r="J91" s="264">
        <v>173.3</v>
      </c>
      <c r="K91" s="69">
        <v>166.95</v>
      </c>
      <c r="L91" s="135">
        <f t="shared" si="4"/>
        <v>6.350000000000023</v>
      </c>
      <c r="M91" s="308">
        <f t="shared" si="5"/>
        <v>3.803533992213251</v>
      </c>
      <c r="N91" s="78">
        <f>Margins!B91</f>
        <v>1250</v>
      </c>
      <c r="O91" s="25">
        <f t="shared" si="6"/>
        <v>5000</v>
      </c>
      <c r="P91" s="25">
        <f t="shared" si="7"/>
        <v>0</v>
      </c>
    </row>
    <row r="92" spans="1:16" ht="13.5">
      <c r="A92" s="193" t="s">
        <v>145</v>
      </c>
      <c r="B92" s="172">
        <v>383</v>
      </c>
      <c r="C92" s="304">
        <v>3.21</v>
      </c>
      <c r="D92" s="172">
        <v>4</v>
      </c>
      <c r="E92" s="304">
        <v>1</v>
      </c>
      <c r="F92" s="172">
        <v>0</v>
      </c>
      <c r="G92" s="304">
        <v>-1</v>
      </c>
      <c r="H92" s="172">
        <v>387</v>
      </c>
      <c r="I92" s="305">
        <v>3.12</v>
      </c>
      <c r="J92" s="264">
        <v>141.2</v>
      </c>
      <c r="K92" s="69">
        <v>136.4</v>
      </c>
      <c r="L92" s="135">
        <f t="shared" si="4"/>
        <v>4.799999999999983</v>
      </c>
      <c r="M92" s="308">
        <f t="shared" si="5"/>
        <v>3.5190615835776997</v>
      </c>
      <c r="N92" s="78">
        <f>Margins!B92</f>
        <v>1700</v>
      </c>
      <c r="O92" s="25">
        <f t="shared" si="6"/>
        <v>6800</v>
      </c>
      <c r="P92" s="25">
        <f t="shared" si="7"/>
        <v>0</v>
      </c>
    </row>
    <row r="93" spans="1:18" ht="13.5">
      <c r="A93" s="193" t="s">
        <v>272</v>
      </c>
      <c r="B93" s="172">
        <v>852</v>
      </c>
      <c r="C93" s="304">
        <v>-0.46</v>
      </c>
      <c r="D93" s="172">
        <v>6</v>
      </c>
      <c r="E93" s="304">
        <v>-0.73</v>
      </c>
      <c r="F93" s="172">
        <v>0</v>
      </c>
      <c r="G93" s="304">
        <v>0</v>
      </c>
      <c r="H93" s="172">
        <v>858</v>
      </c>
      <c r="I93" s="305">
        <v>-0.47</v>
      </c>
      <c r="J93" s="264">
        <v>148.2</v>
      </c>
      <c r="K93" s="69">
        <v>144</v>
      </c>
      <c r="L93" s="135">
        <f t="shared" si="4"/>
        <v>4.199999999999989</v>
      </c>
      <c r="M93" s="308">
        <f t="shared" si="5"/>
        <v>2.9166666666666585</v>
      </c>
      <c r="N93" s="78">
        <f>Margins!B93</f>
        <v>850</v>
      </c>
      <c r="O93" s="25">
        <f t="shared" si="6"/>
        <v>5100</v>
      </c>
      <c r="P93" s="25">
        <f t="shared" si="7"/>
        <v>0</v>
      </c>
      <c r="R93" s="25"/>
    </row>
    <row r="94" spans="1:16" ht="13.5">
      <c r="A94" s="193" t="s">
        <v>210</v>
      </c>
      <c r="B94" s="172">
        <v>4024</v>
      </c>
      <c r="C94" s="304">
        <v>0.23</v>
      </c>
      <c r="D94" s="172">
        <v>32</v>
      </c>
      <c r="E94" s="304">
        <v>1.91</v>
      </c>
      <c r="F94" s="172">
        <v>3</v>
      </c>
      <c r="G94" s="304">
        <v>-0.5</v>
      </c>
      <c r="H94" s="172">
        <v>4059</v>
      </c>
      <c r="I94" s="305">
        <v>0.24</v>
      </c>
      <c r="J94" s="264">
        <v>1597.4</v>
      </c>
      <c r="K94" s="69">
        <v>1548.55</v>
      </c>
      <c r="L94" s="135">
        <f t="shared" si="4"/>
        <v>48.850000000000136</v>
      </c>
      <c r="M94" s="308">
        <f t="shared" si="5"/>
        <v>3.1545639469180937</v>
      </c>
      <c r="N94" s="78">
        <f>Margins!B94</f>
        <v>200</v>
      </c>
      <c r="O94" s="25">
        <f t="shared" si="6"/>
        <v>6400</v>
      </c>
      <c r="P94" s="25">
        <f t="shared" si="7"/>
        <v>600</v>
      </c>
    </row>
    <row r="95" spans="1:16" ht="13.5">
      <c r="A95" s="193" t="s">
        <v>294</v>
      </c>
      <c r="B95" s="172">
        <v>379</v>
      </c>
      <c r="C95" s="304">
        <v>-0.72</v>
      </c>
      <c r="D95" s="172">
        <v>0</v>
      </c>
      <c r="E95" s="304">
        <v>0</v>
      </c>
      <c r="F95" s="172">
        <v>0</v>
      </c>
      <c r="G95" s="304">
        <v>0</v>
      </c>
      <c r="H95" s="172">
        <v>379</v>
      </c>
      <c r="I95" s="305">
        <v>-0.72</v>
      </c>
      <c r="J95" s="264">
        <v>634.6</v>
      </c>
      <c r="K95" s="264">
        <v>636</v>
      </c>
      <c r="L95" s="135">
        <f t="shared" si="4"/>
        <v>-1.3999999999999773</v>
      </c>
      <c r="M95" s="308">
        <f t="shared" si="5"/>
        <v>-0.22012578616351844</v>
      </c>
      <c r="N95" s="78">
        <f>Margins!B95</f>
        <v>350</v>
      </c>
      <c r="O95" s="25">
        <f t="shared" si="6"/>
        <v>0</v>
      </c>
      <c r="P95" s="25">
        <f t="shared" si="7"/>
        <v>0</v>
      </c>
    </row>
    <row r="96" spans="1:16" ht="13.5">
      <c r="A96" s="193" t="s">
        <v>7</v>
      </c>
      <c r="B96" s="172">
        <v>2980</v>
      </c>
      <c r="C96" s="304">
        <v>-0.05</v>
      </c>
      <c r="D96" s="172">
        <v>16</v>
      </c>
      <c r="E96" s="304">
        <v>0.07</v>
      </c>
      <c r="F96" s="172">
        <v>2</v>
      </c>
      <c r="G96" s="304">
        <v>0</v>
      </c>
      <c r="H96" s="172">
        <v>2998</v>
      </c>
      <c r="I96" s="305">
        <v>-0.04</v>
      </c>
      <c r="J96" s="264">
        <v>734.4</v>
      </c>
      <c r="K96" s="69">
        <v>713.7</v>
      </c>
      <c r="L96" s="135">
        <f t="shared" si="4"/>
        <v>20.699999999999932</v>
      </c>
      <c r="M96" s="308">
        <f t="shared" si="5"/>
        <v>2.900378310214366</v>
      </c>
      <c r="N96" s="78">
        <f>Margins!B96</f>
        <v>625</v>
      </c>
      <c r="O96" s="25">
        <f t="shared" si="6"/>
        <v>10000</v>
      </c>
      <c r="P96" s="25">
        <f t="shared" si="7"/>
        <v>1250</v>
      </c>
    </row>
    <row r="97" spans="1:16" ht="13.5">
      <c r="A97" s="193" t="s">
        <v>170</v>
      </c>
      <c r="B97" s="172">
        <v>390</v>
      </c>
      <c r="C97" s="304">
        <v>0.15</v>
      </c>
      <c r="D97" s="172">
        <v>0</v>
      </c>
      <c r="E97" s="304">
        <v>0</v>
      </c>
      <c r="F97" s="172">
        <v>0</v>
      </c>
      <c r="G97" s="304">
        <v>0</v>
      </c>
      <c r="H97" s="172">
        <v>390</v>
      </c>
      <c r="I97" s="305">
        <v>0.15</v>
      </c>
      <c r="J97" s="264">
        <v>508.1</v>
      </c>
      <c r="K97" s="69">
        <v>497.85</v>
      </c>
      <c r="L97" s="135">
        <f t="shared" si="4"/>
        <v>10.25</v>
      </c>
      <c r="M97" s="308">
        <f t="shared" si="5"/>
        <v>2.0588530681932307</v>
      </c>
      <c r="N97" s="78">
        <f>Margins!B97</f>
        <v>600</v>
      </c>
      <c r="O97" s="25">
        <f t="shared" si="6"/>
        <v>0</v>
      </c>
      <c r="P97" s="25">
        <f t="shared" si="7"/>
        <v>0</v>
      </c>
    </row>
    <row r="98" spans="1:16" ht="13.5">
      <c r="A98" s="193" t="s">
        <v>223</v>
      </c>
      <c r="B98" s="172">
        <v>3830</v>
      </c>
      <c r="C98" s="304">
        <v>0.05</v>
      </c>
      <c r="D98" s="172">
        <v>58</v>
      </c>
      <c r="E98" s="304">
        <v>-0.11</v>
      </c>
      <c r="F98" s="172">
        <v>1</v>
      </c>
      <c r="G98" s="304">
        <v>0</v>
      </c>
      <c r="H98" s="172">
        <v>3889</v>
      </c>
      <c r="I98" s="305">
        <v>0.05</v>
      </c>
      <c r="J98" s="264">
        <v>789.45</v>
      </c>
      <c r="K98" s="69">
        <v>755.9</v>
      </c>
      <c r="L98" s="135">
        <f t="shared" si="4"/>
        <v>33.55000000000007</v>
      </c>
      <c r="M98" s="308">
        <f t="shared" si="5"/>
        <v>4.438417780129656</v>
      </c>
      <c r="N98" s="78">
        <f>Margins!B98</f>
        <v>400</v>
      </c>
      <c r="O98" s="25">
        <f t="shared" si="6"/>
        <v>23200</v>
      </c>
      <c r="P98" s="25">
        <f t="shared" si="7"/>
        <v>400</v>
      </c>
    </row>
    <row r="99" spans="1:16" ht="13.5">
      <c r="A99" s="193" t="s">
        <v>207</v>
      </c>
      <c r="B99" s="172">
        <v>285</v>
      </c>
      <c r="C99" s="304">
        <v>1.88</v>
      </c>
      <c r="D99" s="172">
        <v>8</v>
      </c>
      <c r="E99" s="304">
        <v>3</v>
      </c>
      <c r="F99" s="172">
        <v>1</v>
      </c>
      <c r="G99" s="304">
        <v>0</v>
      </c>
      <c r="H99" s="172">
        <v>294</v>
      </c>
      <c r="I99" s="305">
        <v>1.91</v>
      </c>
      <c r="J99" s="264">
        <v>178.4</v>
      </c>
      <c r="K99" s="69">
        <v>174.4</v>
      </c>
      <c r="L99" s="135">
        <f t="shared" si="4"/>
        <v>4</v>
      </c>
      <c r="M99" s="308">
        <f t="shared" si="5"/>
        <v>2.2935779816513757</v>
      </c>
      <c r="N99" s="78">
        <f>Margins!B99</f>
        <v>1250</v>
      </c>
      <c r="O99" s="25">
        <f t="shared" si="6"/>
        <v>10000</v>
      </c>
      <c r="P99" s="25">
        <f t="shared" si="7"/>
        <v>1250</v>
      </c>
    </row>
    <row r="100" spans="1:16" ht="13.5">
      <c r="A100" s="193" t="s">
        <v>295</v>
      </c>
      <c r="B100" s="172">
        <v>895</v>
      </c>
      <c r="C100" s="304">
        <v>7.77</v>
      </c>
      <c r="D100" s="172">
        <v>1</v>
      </c>
      <c r="E100" s="304">
        <v>0</v>
      </c>
      <c r="F100" s="172">
        <v>0</v>
      </c>
      <c r="G100" s="304">
        <v>0</v>
      </c>
      <c r="H100" s="172">
        <v>896</v>
      </c>
      <c r="I100" s="305">
        <v>7.78</v>
      </c>
      <c r="J100" s="264">
        <v>827.1</v>
      </c>
      <c r="K100" s="69">
        <v>805.05</v>
      </c>
      <c r="L100" s="135">
        <f t="shared" si="4"/>
        <v>22.050000000000068</v>
      </c>
      <c r="M100" s="308">
        <f t="shared" si="5"/>
        <v>2.7389603130240445</v>
      </c>
      <c r="N100" s="78">
        <f>Margins!B100</f>
        <v>250</v>
      </c>
      <c r="O100" s="25">
        <f t="shared" si="6"/>
        <v>250</v>
      </c>
      <c r="P100" s="25">
        <f t="shared" si="7"/>
        <v>0</v>
      </c>
    </row>
    <row r="101" spans="1:16" ht="13.5">
      <c r="A101" s="193" t="s">
        <v>277</v>
      </c>
      <c r="B101" s="172">
        <v>658</v>
      </c>
      <c r="C101" s="304">
        <v>-0.3</v>
      </c>
      <c r="D101" s="172">
        <v>1</v>
      </c>
      <c r="E101" s="304">
        <v>0</v>
      </c>
      <c r="F101" s="172">
        <v>0</v>
      </c>
      <c r="G101" s="304">
        <v>0</v>
      </c>
      <c r="H101" s="172">
        <v>659</v>
      </c>
      <c r="I101" s="305">
        <v>-0.3</v>
      </c>
      <c r="J101" s="264">
        <v>282.25</v>
      </c>
      <c r="K101" s="69">
        <v>277.8</v>
      </c>
      <c r="L101" s="135">
        <f t="shared" si="4"/>
        <v>4.449999999999989</v>
      </c>
      <c r="M101" s="308">
        <f t="shared" si="5"/>
        <v>1.6018718502519755</v>
      </c>
      <c r="N101" s="78">
        <f>Margins!B101</f>
        <v>800</v>
      </c>
      <c r="O101" s="25">
        <f t="shared" si="6"/>
        <v>800</v>
      </c>
      <c r="P101" s="25">
        <f t="shared" si="7"/>
        <v>0</v>
      </c>
    </row>
    <row r="102" spans="1:16" ht="13.5">
      <c r="A102" s="193" t="s">
        <v>146</v>
      </c>
      <c r="B102" s="172">
        <v>78</v>
      </c>
      <c r="C102" s="304">
        <v>1.6</v>
      </c>
      <c r="D102" s="172">
        <v>7</v>
      </c>
      <c r="E102" s="304">
        <v>6</v>
      </c>
      <c r="F102" s="172">
        <v>1</v>
      </c>
      <c r="G102" s="304">
        <v>0</v>
      </c>
      <c r="H102" s="172">
        <v>86</v>
      </c>
      <c r="I102" s="305">
        <v>1.77</v>
      </c>
      <c r="J102" s="264">
        <v>34.05</v>
      </c>
      <c r="K102" s="69">
        <v>33.5</v>
      </c>
      <c r="L102" s="135">
        <f t="shared" si="4"/>
        <v>0.5499999999999972</v>
      </c>
      <c r="M102" s="308">
        <f t="shared" si="5"/>
        <v>1.641791044776111</v>
      </c>
      <c r="N102" s="78">
        <f>Margins!B102</f>
        <v>8900</v>
      </c>
      <c r="O102" s="25">
        <f t="shared" si="6"/>
        <v>62300</v>
      </c>
      <c r="P102" s="25">
        <f t="shared" si="7"/>
        <v>8900</v>
      </c>
    </row>
    <row r="103" spans="1:16" ht="13.5">
      <c r="A103" s="193" t="s">
        <v>8</v>
      </c>
      <c r="B103" s="172">
        <v>4212</v>
      </c>
      <c r="C103" s="304">
        <v>1.31</v>
      </c>
      <c r="D103" s="172">
        <v>667</v>
      </c>
      <c r="E103" s="304">
        <v>2.51</v>
      </c>
      <c r="F103" s="172">
        <v>138</v>
      </c>
      <c r="G103" s="304">
        <v>6.67</v>
      </c>
      <c r="H103" s="172">
        <v>5017</v>
      </c>
      <c r="I103" s="305">
        <v>1.47</v>
      </c>
      <c r="J103" s="264">
        <v>153.65</v>
      </c>
      <c r="K103" s="69">
        <v>147.9</v>
      </c>
      <c r="L103" s="135">
        <f t="shared" si="4"/>
        <v>5.75</v>
      </c>
      <c r="M103" s="308">
        <f t="shared" si="5"/>
        <v>3.887762001352265</v>
      </c>
      <c r="N103" s="78">
        <f>Margins!B103</f>
        <v>1600</v>
      </c>
      <c r="O103" s="25">
        <f t="shared" si="6"/>
        <v>1067200</v>
      </c>
      <c r="P103" s="25">
        <f t="shared" si="7"/>
        <v>220800</v>
      </c>
    </row>
    <row r="104" spans="1:16" ht="13.5">
      <c r="A104" s="193" t="s">
        <v>296</v>
      </c>
      <c r="B104" s="172">
        <v>662</v>
      </c>
      <c r="C104" s="304">
        <v>-0.33</v>
      </c>
      <c r="D104" s="172">
        <v>3</v>
      </c>
      <c r="E104" s="304">
        <v>2</v>
      </c>
      <c r="F104" s="172">
        <v>0</v>
      </c>
      <c r="G104" s="304">
        <v>0</v>
      </c>
      <c r="H104" s="172">
        <v>665</v>
      </c>
      <c r="I104" s="305">
        <v>-0.33</v>
      </c>
      <c r="J104" s="264">
        <v>162.2</v>
      </c>
      <c r="K104" s="69">
        <v>157.05</v>
      </c>
      <c r="L104" s="135">
        <f t="shared" si="4"/>
        <v>5.149999999999977</v>
      </c>
      <c r="M104" s="308">
        <f t="shared" si="5"/>
        <v>3.2792104425342097</v>
      </c>
      <c r="N104" s="78">
        <f>Margins!B104</f>
        <v>1000</v>
      </c>
      <c r="O104" s="25">
        <f t="shared" si="6"/>
        <v>3000</v>
      </c>
      <c r="P104" s="25">
        <f t="shared" si="7"/>
        <v>0</v>
      </c>
    </row>
    <row r="105" spans="1:16" ht="13.5">
      <c r="A105" s="193" t="s">
        <v>179</v>
      </c>
      <c r="B105" s="172">
        <v>280</v>
      </c>
      <c r="C105" s="304">
        <v>-0.36</v>
      </c>
      <c r="D105" s="172">
        <v>55</v>
      </c>
      <c r="E105" s="304">
        <v>-0.59</v>
      </c>
      <c r="F105" s="172">
        <v>5</v>
      </c>
      <c r="G105" s="304">
        <v>-0.75</v>
      </c>
      <c r="H105" s="172">
        <v>340</v>
      </c>
      <c r="I105" s="305">
        <v>-0.43</v>
      </c>
      <c r="J105" s="264">
        <v>14.4</v>
      </c>
      <c r="K105" s="69">
        <v>14.25</v>
      </c>
      <c r="L105" s="135">
        <f t="shared" si="4"/>
        <v>0.15000000000000036</v>
      </c>
      <c r="M105" s="308">
        <f t="shared" si="5"/>
        <v>1.052631578947371</v>
      </c>
      <c r="N105" s="78">
        <f>Margins!B105</f>
        <v>14000</v>
      </c>
      <c r="O105" s="25">
        <f t="shared" si="6"/>
        <v>770000</v>
      </c>
      <c r="P105" s="25">
        <f t="shared" si="7"/>
        <v>70000</v>
      </c>
    </row>
    <row r="106" spans="1:16" ht="13.5">
      <c r="A106" s="193" t="s">
        <v>202</v>
      </c>
      <c r="B106" s="172">
        <v>262</v>
      </c>
      <c r="C106" s="304">
        <v>-0.5</v>
      </c>
      <c r="D106" s="172">
        <v>2</v>
      </c>
      <c r="E106" s="304">
        <v>-0.9</v>
      </c>
      <c r="F106" s="172">
        <v>0</v>
      </c>
      <c r="G106" s="304">
        <v>0</v>
      </c>
      <c r="H106" s="172">
        <v>264</v>
      </c>
      <c r="I106" s="305">
        <v>-0.51</v>
      </c>
      <c r="J106" s="264">
        <v>232.75</v>
      </c>
      <c r="K106" s="69">
        <v>233.65</v>
      </c>
      <c r="L106" s="135">
        <f t="shared" si="4"/>
        <v>-0.9000000000000057</v>
      </c>
      <c r="M106" s="308">
        <f t="shared" si="5"/>
        <v>-0.3851915257864351</v>
      </c>
      <c r="N106" s="78">
        <f>Margins!B106</f>
        <v>1150</v>
      </c>
      <c r="O106" s="25">
        <f t="shared" si="6"/>
        <v>2300</v>
      </c>
      <c r="P106" s="25">
        <f t="shared" si="7"/>
        <v>0</v>
      </c>
    </row>
    <row r="107" spans="1:16" ht="13.5">
      <c r="A107" s="193" t="s">
        <v>171</v>
      </c>
      <c r="B107" s="172">
        <v>2311</v>
      </c>
      <c r="C107" s="304">
        <v>-0.38</v>
      </c>
      <c r="D107" s="172">
        <v>1</v>
      </c>
      <c r="E107" s="304">
        <v>-0.5</v>
      </c>
      <c r="F107" s="172">
        <v>1</v>
      </c>
      <c r="G107" s="304">
        <v>0</v>
      </c>
      <c r="H107" s="172">
        <v>2313</v>
      </c>
      <c r="I107" s="305">
        <v>-0.38</v>
      </c>
      <c r="J107" s="264">
        <v>324.2</v>
      </c>
      <c r="K107" s="69">
        <v>316.3</v>
      </c>
      <c r="L107" s="135">
        <f t="shared" si="4"/>
        <v>7.899999999999977</v>
      </c>
      <c r="M107" s="308">
        <f t="shared" si="5"/>
        <v>2.4976288333860186</v>
      </c>
      <c r="N107" s="78">
        <f>Margins!B107</f>
        <v>1100</v>
      </c>
      <c r="O107" s="25">
        <f t="shared" si="6"/>
        <v>1100</v>
      </c>
      <c r="P107" s="25">
        <f t="shared" si="7"/>
        <v>1100</v>
      </c>
    </row>
    <row r="108" spans="1:16" ht="13.5">
      <c r="A108" s="193" t="s">
        <v>147</v>
      </c>
      <c r="B108" s="172">
        <v>176</v>
      </c>
      <c r="C108" s="304">
        <v>2.32</v>
      </c>
      <c r="D108" s="172">
        <v>8</v>
      </c>
      <c r="E108" s="304">
        <v>1.67</v>
      </c>
      <c r="F108" s="172">
        <v>0</v>
      </c>
      <c r="G108" s="304">
        <v>0</v>
      </c>
      <c r="H108" s="172">
        <v>184</v>
      </c>
      <c r="I108" s="305">
        <v>2.29</v>
      </c>
      <c r="J108" s="264">
        <v>53.55</v>
      </c>
      <c r="K108" s="69">
        <v>52.5</v>
      </c>
      <c r="L108" s="135">
        <f t="shared" si="4"/>
        <v>1.0499999999999972</v>
      </c>
      <c r="M108" s="308">
        <f t="shared" si="5"/>
        <v>1.9999999999999944</v>
      </c>
      <c r="N108" s="78">
        <f>Margins!B108</f>
        <v>5900</v>
      </c>
      <c r="O108" s="25">
        <f t="shared" si="6"/>
        <v>47200</v>
      </c>
      <c r="P108" s="25">
        <f t="shared" si="7"/>
        <v>0</v>
      </c>
    </row>
    <row r="109" spans="1:16" ht="13.5">
      <c r="A109" s="193" t="s">
        <v>148</v>
      </c>
      <c r="B109" s="172">
        <v>150</v>
      </c>
      <c r="C109" s="304">
        <v>-0.34</v>
      </c>
      <c r="D109" s="172">
        <v>2</v>
      </c>
      <c r="E109" s="304">
        <v>1</v>
      </c>
      <c r="F109" s="172">
        <v>0</v>
      </c>
      <c r="G109" s="304">
        <v>0</v>
      </c>
      <c r="H109" s="172">
        <v>152</v>
      </c>
      <c r="I109" s="305">
        <v>-0.33</v>
      </c>
      <c r="J109" s="264">
        <v>251.85</v>
      </c>
      <c r="K109" s="69">
        <v>249.85</v>
      </c>
      <c r="L109" s="135">
        <f t="shared" si="4"/>
        <v>2</v>
      </c>
      <c r="M109" s="308">
        <f t="shared" si="5"/>
        <v>0.8004802881729037</v>
      </c>
      <c r="N109" s="78">
        <f>Margins!B109</f>
        <v>1045</v>
      </c>
      <c r="O109" s="25">
        <f t="shared" si="6"/>
        <v>2090</v>
      </c>
      <c r="P109" s="25">
        <f t="shared" si="7"/>
        <v>0</v>
      </c>
    </row>
    <row r="110" spans="1:18" ht="13.5">
      <c r="A110" s="193" t="s">
        <v>122</v>
      </c>
      <c r="B110" s="172">
        <v>2303</v>
      </c>
      <c r="C110" s="304">
        <v>-0.75</v>
      </c>
      <c r="D110" s="172">
        <v>301</v>
      </c>
      <c r="E110" s="304">
        <v>-0.69</v>
      </c>
      <c r="F110" s="172">
        <v>172</v>
      </c>
      <c r="G110" s="304">
        <v>-0.68</v>
      </c>
      <c r="H110" s="172">
        <v>2776</v>
      </c>
      <c r="I110" s="305">
        <v>-0.74</v>
      </c>
      <c r="J110" s="264">
        <v>159.2</v>
      </c>
      <c r="K110" s="69">
        <v>158.7</v>
      </c>
      <c r="L110" s="135">
        <f t="shared" si="4"/>
        <v>0.5</v>
      </c>
      <c r="M110" s="308">
        <f t="shared" si="5"/>
        <v>0.31505986137366104</v>
      </c>
      <c r="N110" s="78">
        <f>Margins!B110</f>
        <v>1625</v>
      </c>
      <c r="O110" s="25">
        <f t="shared" si="6"/>
        <v>489125</v>
      </c>
      <c r="P110" s="25">
        <f t="shared" si="7"/>
        <v>279500</v>
      </c>
      <c r="R110" s="25"/>
    </row>
    <row r="111" spans="1:18" ht="13.5">
      <c r="A111" s="201" t="s">
        <v>36</v>
      </c>
      <c r="B111" s="172">
        <v>4294</v>
      </c>
      <c r="C111" s="304">
        <v>-0.4</v>
      </c>
      <c r="D111" s="172">
        <v>159</v>
      </c>
      <c r="E111" s="304">
        <v>1.15</v>
      </c>
      <c r="F111" s="172">
        <v>2</v>
      </c>
      <c r="G111" s="304">
        <v>-0.5</v>
      </c>
      <c r="H111" s="172">
        <v>4455</v>
      </c>
      <c r="I111" s="305">
        <v>-0.39</v>
      </c>
      <c r="J111" s="264">
        <v>871.35</v>
      </c>
      <c r="K111" s="69">
        <v>846.15</v>
      </c>
      <c r="L111" s="135">
        <f t="shared" si="4"/>
        <v>25.200000000000045</v>
      </c>
      <c r="M111" s="308">
        <f t="shared" si="5"/>
        <v>2.978195355433439</v>
      </c>
      <c r="N111" s="78">
        <f>Margins!B111</f>
        <v>225</v>
      </c>
      <c r="O111" s="25">
        <f t="shared" si="6"/>
        <v>35775</v>
      </c>
      <c r="P111" s="25">
        <f t="shared" si="7"/>
        <v>450</v>
      </c>
      <c r="R111" s="25"/>
    </row>
    <row r="112" spans="1:18" ht="13.5">
      <c r="A112" s="193" t="s">
        <v>172</v>
      </c>
      <c r="B112" s="172">
        <v>3794</v>
      </c>
      <c r="C112" s="304">
        <v>0.42</v>
      </c>
      <c r="D112" s="172">
        <v>32</v>
      </c>
      <c r="E112" s="304">
        <v>0.78</v>
      </c>
      <c r="F112" s="172">
        <v>1</v>
      </c>
      <c r="G112" s="304">
        <v>0</v>
      </c>
      <c r="H112" s="172">
        <v>3827</v>
      </c>
      <c r="I112" s="305">
        <v>0.43</v>
      </c>
      <c r="J112" s="264">
        <v>275.55</v>
      </c>
      <c r="K112" s="69">
        <v>263.9</v>
      </c>
      <c r="L112" s="135">
        <f t="shared" si="4"/>
        <v>11.650000000000034</v>
      </c>
      <c r="M112" s="308">
        <f t="shared" si="5"/>
        <v>4.414550966275117</v>
      </c>
      <c r="N112" s="78">
        <f>Margins!B112</f>
        <v>1050</v>
      </c>
      <c r="O112" s="25">
        <f t="shared" si="6"/>
        <v>33600</v>
      </c>
      <c r="P112" s="25">
        <f t="shared" si="7"/>
        <v>1050</v>
      </c>
      <c r="R112" s="25"/>
    </row>
    <row r="113" spans="1:16" ht="13.5">
      <c r="A113" s="193" t="s">
        <v>80</v>
      </c>
      <c r="B113" s="172">
        <v>657</v>
      </c>
      <c r="C113" s="304">
        <v>-0.19</v>
      </c>
      <c r="D113" s="172">
        <v>4</v>
      </c>
      <c r="E113" s="304">
        <v>0</v>
      </c>
      <c r="F113" s="172">
        <v>0</v>
      </c>
      <c r="G113" s="304">
        <v>0</v>
      </c>
      <c r="H113" s="172">
        <v>661</v>
      </c>
      <c r="I113" s="305">
        <v>-0.19</v>
      </c>
      <c r="J113" s="264">
        <v>191.3</v>
      </c>
      <c r="K113" s="69">
        <v>186.4</v>
      </c>
      <c r="L113" s="135">
        <f t="shared" si="4"/>
        <v>4.900000000000006</v>
      </c>
      <c r="M113" s="308">
        <f t="shared" si="5"/>
        <v>2.6287553648068696</v>
      </c>
      <c r="N113" s="78">
        <f>Margins!B113</f>
        <v>1200</v>
      </c>
      <c r="O113" s="25">
        <f t="shared" si="6"/>
        <v>4800</v>
      </c>
      <c r="P113" s="25">
        <f t="shared" si="7"/>
        <v>0</v>
      </c>
    </row>
    <row r="114" spans="1:16" ht="13.5">
      <c r="A114" s="193" t="s">
        <v>274</v>
      </c>
      <c r="B114" s="172">
        <v>6919</v>
      </c>
      <c r="C114" s="304">
        <v>0.41</v>
      </c>
      <c r="D114" s="172">
        <v>112</v>
      </c>
      <c r="E114" s="304">
        <v>1.07</v>
      </c>
      <c r="F114" s="172">
        <v>6</v>
      </c>
      <c r="G114" s="304">
        <v>1</v>
      </c>
      <c r="H114" s="172">
        <v>7037</v>
      </c>
      <c r="I114" s="305">
        <v>0.42</v>
      </c>
      <c r="J114" s="264">
        <v>267.45</v>
      </c>
      <c r="K114" s="69">
        <v>249.9</v>
      </c>
      <c r="L114" s="135">
        <f t="shared" si="4"/>
        <v>17.549999999999983</v>
      </c>
      <c r="M114" s="308">
        <f t="shared" si="5"/>
        <v>7.022809123649452</v>
      </c>
      <c r="N114" s="78">
        <f>Margins!B114</f>
        <v>700</v>
      </c>
      <c r="O114" s="25">
        <f t="shared" si="6"/>
        <v>78400</v>
      </c>
      <c r="P114" s="25">
        <f t="shared" si="7"/>
        <v>4200</v>
      </c>
    </row>
    <row r="115" spans="1:16" ht="13.5">
      <c r="A115" s="193" t="s">
        <v>224</v>
      </c>
      <c r="B115" s="172">
        <v>190</v>
      </c>
      <c r="C115" s="304">
        <v>-0.51</v>
      </c>
      <c r="D115" s="172">
        <v>0</v>
      </c>
      <c r="E115" s="304">
        <v>-1</v>
      </c>
      <c r="F115" s="172">
        <v>0</v>
      </c>
      <c r="G115" s="304">
        <v>0</v>
      </c>
      <c r="H115" s="172">
        <v>190</v>
      </c>
      <c r="I115" s="305">
        <v>-0.51</v>
      </c>
      <c r="J115" s="264">
        <v>410.6</v>
      </c>
      <c r="K115" s="69">
        <v>400.65</v>
      </c>
      <c r="L115" s="135">
        <f t="shared" si="4"/>
        <v>9.950000000000045</v>
      </c>
      <c r="M115" s="308">
        <f t="shared" si="5"/>
        <v>2.4834643703981145</v>
      </c>
      <c r="N115" s="78">
        <f>Margins!B115</f>
        <v>650</v>
      </c>
      <c r="O115" s="25">
        <f t="shared" si="6"/>
        <v>0</v>
      </c>
      <c r="P115" s="25">
        <f t="shared" si="7"/>
        <v>0</v>
      </c>
    </row>
    <row r="116" spans="1:16" ht="13.5">
      <c r="A116" s="193" t="s">
        <v>394</v>
      </c>
      <c r="B116" s="172">
        <v>1197</v>
      </c>
      <c r="C116" s="304">
        <v>0.48</v>
      </c>
      <c r="D116" s="172">
        <v>51</v>
      </c>
      <c r="E116" s="304">
        <v>0.13</v>
      </c>
      <c r="F116" s="172">
        <v>1</v>
      </c>
      <c r="G116" s="304">
        <v>-0.67</v>
      </c>
      <c r="H116" s="172">
        <v>1249</v>
      </c>
      <c r="I116" s="305">
        <v>0.46</v>
      </c>
      <c r="J116" s="264">
        <v>106.15</v>
      </c>
      <c r="K116" s="69">
        <v>103.1</v>
      </c>
      <c r="L116" s="135">
        <f t="shared" si="4"/>
        <v>3.0500000000000114</v>
      </c>
      <c r="M116" s="308">
        <f t="shared" si="5"/>
        <v>2.9582929194956464</v>
      </c>
      <c r="N116" s="78">
        <f>Margins!B116</f>
        <v>2400</v>
      </c>
      <c r="O116" s="25">
        <f t="shared" si="6"/>
        <v>122400</v>
      </c>
      <c r="P116" s="25">
        <f t="shared" si="7"/>
        <v>2400</v>
      </c>
    </row>
    <row r="117" spans="1:16" ht="13.5">
      <c r="A117" s="193" t="s">
        <v>81</v>
      </c>
      <c r="B117" s="172">
        <v>1433</v>
      </c>
      <c r="C117" s="304">
        <v>-0.38</v>
      </c>
      <c r="D117" s="172">
        <v>4</v>
      </c>
      <c r="E117" s="304">
        <v>0</v>
      </c>
      <c r="F117" s="172">
        <v>0</v>
      </c>
      <c r="G117" s="304">
        <v>-1</v>
      </c>
      <c r="H117" s="172">
        <v>1437</v>
      </c>
      <c r="I117" s="305">
        <v>-0.38</v>
      </c>
      <c r="J117" s="264">
        <v>456.9</v>
      </c>
      <c r="K117" s="69">
        <v>440.25</v>
      </c>
      <c r="L117" s="135">
        <f t="shared" si="4"/>
        <v>16.649999999999977</v>
      </c>
      <c r="M117" s="308">
        <f t="shared" si="5"/>
        <v>3.7819420783645605</v>
      </c>
      <c r="N117" s="78">
        <f>Margins!B117</f>
        <v>600</v>
      </c>
      <c r="O117" s="25">
        <f t="shared" si="6"/>
        <v>2400</v>
      </c>
      <c r="P117" s="25">
        <f t="shared" si="7"/>
        <v>0</v>
      </c>
    </row>
    <row r="118" spans="1:16" ht="13.5">
      <c r="A118" s="193" t="s">
        <v>225</v>
      </c>
      <c r="B118" s="172">
        <v>1094</v>
      </c>
      <c r="C118" s="304">
        <v>0.25</v>
      </c>
      <c r="D118" s="172">
        <v>7</v>
      </c>
      <c r="E118" s="304">
        <v>6</v>
      </c>
      <c r="F118" s="172">
        <v>0</v>
      </c>
      <c r="G118" s="304">
        <v>-1</v>
      </c>
      <c r="H118" s="172">
        <v>1101</v>
      </c>
      <c r="I118" s="305">
        <v>0.26</v>
      </c>
      <c r="J118" s="264">
        <v>171.7</v>
      </c>
      <c r="K118" s="69">
        <v>168.45</v>
      </c>
      <c r="L118" s="135">
        <f t="shared" si="4"/>
        <v>3.25</v>
      </c>
      <c r="M118" s="308">
        <f t="shared" si="5"/>
        <v>1.92935589195607</v>
      </c>
      <c r="N118" s="78">
        <f>Margins!B118</f>
        <v>1400</v>
      </c>
      <c r="O118" s="25">
        <f t="shared" si="6"/>
        <v>9800</v>
      </c>
      <c r="P118" s="25">
        <f t="shared" si="7"/>
        <v>0</v>
      </c>
    </row>
    <row r="119" spans="1:16" ht="13.5">
      <c r="A119" s="193" t="s">
        <v>297</v>
      </c>
      <c r="B119" s="172">
        <v>14913</v>
      </c>
      <c r="C119" s="304">
        <v>0.35</v>
      </c>
      <c r="D119" s="172">
        <v>89</v>
      </c>
      <c r="E119" s="304">
        <v>0.11</v>
      </c>
      <c r="F119" s="172">
        <v>7</v>
      </c>
      <c r="G119" s="304">
        <v>-0.5</v>
      </c>
      <c r="H119" s="172">
        <v>15009</v>
      </c>
      <c r="I119" s="305">
        <v>0.35</v>
      </c>
      <c r="J119" s="264">
        <v>424.65</v>
      </c>
      <c r="K119" s="69">
        <v>395.05</v>
      </c>
      <c r="L119" s="135">
        <f t="shared" si="4"/>
        <v>29.599999999999966</v>
      </c>
      <c r="M119" s="308">
        <f t="shared" si="5"/>
        <v>7.492722440197435</v>
      </c>
      <c r="N119" s="78">
        <f>Margins!B119</f>
        <v>1100</v>
      </c>
      <c r="O119" s="25">
        <f t="shared" si="6"/>
        <v>97900</v>
      </c>
      <c r="P119" s="25">
        <f t="shared" si="7"/>
        <v>7700</v>
      </c>
    </row>
    <row r="120" spans="1:16" ht="13.5">
      <c r="A120" s="193" t="s">
        <v>226</v>
      </c>
      <c r="B120" s="172">
        <v>1186</v>
      </c>
      <c r="C120" s="304">
        <v>0.55</v>
      </c>
      <c r="D120" s="172">
        <v>1</v>
      </c>
      <c r="E120" s="304">
        <v>-0.67</v>
      </c>
      <c r="F120" s="172">
        <v>0</v>
      </c>
      <c r="G120" s="304">
        <v>0</v>
      </c>
      <c r="H120" s="172">
        <v>1187</v>
      </c>
      <c r="I120" s="305">
        <v>0.54</v>
      </c>
      <c r="J120" s="264">
        <v>160.3</v>
      </c>
      <c r="K120" s="69">
        <v>154.6</v>
      </c>
      <c r="L120" s="135">
        <f t="shared" si="4"/>
        <v>5.700000000000017</v>
      </c>
      <c r="M120" s="308">
        <f t="shared" si="5"/>
        <v>3.68693402328591</v>
      </c>
      <c r="N120" s="78">
        <f>Margins!B120</f>
        <v>1500</v>
      </c>
      <c r="O120" s="25">
        <f t="shared" si="6"/>
        <v>1500</v>
      </c>
      <c r="P120" s="25">
        <f t="shared" si="7"/>
        <v>0</v>
      </c>
    </row>
    <row r="121" spans="1:16" ht="13.5">
      <c r="A121" s="193" t="s">
        <v>227</v>
      </c>
      <c r="B121" s="172">
        <v>1496</v>
      </c>
      <c r="C121" s="304">
        <v>0.19</v>
      </c>
      <c r="D121" s="172">
        <v>106</v>
      </c>
      <c r="E121" s="304">
        <v>1.36</v>
      </c>
      <c r="F121" s="172">
        <v>14</v>
      </c>
      <c r="G121" s="304">
        <v>6</v>
      </c>
      <c r="H121" s="172">
        <v>1616</v>
      </c>
      <c r="I121" s="305">
        <v>0.24</v>
      </c>
      <c r="J121" s="264">
        <v>351.5</v>
      </c>
      <c r="K121" s="69">
        <v>346.9</v>
      </c>
      <c r="L121" s="135">
        <f t="shared" si="4"/>
        <v>4.600000000000023</v>
      </c>
      <c r="M121" s="308">
        <f t="shared" si="5"/>
        <v>1.3260305563563053</v>
      </c>
      <c r="N121" s="78">
        <f>Margins!B121</f>
        <v>800</v>
      </c>
      <c r="O121" s="25">
        <f t="shared" si="6"/>
        <v>84800</v>
      </c>
      <c r="P121" s="25">
        <f t="shared" si="7"/>
        <v>11200</v>
      </c>
    </row>
    <row r="122" spans="1:16" ht="13.5">
      <c r="A122" s="193" t="s">
        <v>234</v>
      </c>
      <c r="B122" s="172">
        <v>16654</v>
      </c>
      <c r="C122" s="304">
        <v>-0.09</v>
      </c>
      <c r="D122" s="172">
        <v>962</v>
      </c>
      <c r="E122" s="304">
        <v>0.47</v>
      </c>
      <c r="F122" s="172">
        <v>133</v>
      </c>
      <c r="G122" s="304">
        <v>0.49</v>
      </c>
      <c r="H122" s="172">
        <v>17749</v>
      </c>
      <c r="I122" s="305">
        <v>-0.07</v>
      </c>
      <c r="J122" s="264">
        <v>416.4</v>
      </c>
      <c r="K122" s="69">
        <v>396.75</v>
      </c>
      <c r="L122" s="135">
        <f t="shared" si="4"/>
        <v>19.649999999999977</v>
      </c>
      <c r="M122" s="308">
        <f t="shared" si="5"/>
        <v>4.952741020793945</v>
      </c>
      <c r="N122" s="78">
        <f>Margins!B122</f>
        <v>700</v>
      </c>
      <c r="O122" s="25">
        <f t="shared" si="6"/>
        <v>673400</v>
      </c>
      <c r="P122" s="25">
        <f t="shared" si="7"/>
        <v>93100</v>
      </c>
    </row>
    <row r="123" spans="1:16" ht="13.5">
      <c r="A123" s="193" t="s">
        <v>98</v>
      </c>
      <c r="B123" s="172">
        <v>1981</v>
      </c>
      <c r="C123" s="304">
        <v>0.04</v>
      </c>
      <c r="D123" s="172">
        <v>86</v>
      </c>
      <c r="E123" s="304">
        <v>0.23</v>
      </c>
      <c r="F123" s="172">
        <v>0</v>
      </c>
      <c r="G123" s="304">
        <v>0</v>
      </c>
      <c r="H123" s="172">
        <v>2067</v>
      </c>
      <c r="I123" s="305">
        <v>0.05</v>
      </c>
      <c r="J123" s="264">
        <v>514.55</v>
      </c>
      <c r="K123" s="69">
        <v>500.55</v>
      </c>
      <c r="L123" s="135">
        <f t="shared" si="4"/>
        <v>13.999999999999943</v>
      </c>
      <c r="M123" s="308">
        <f t="shared" si="5"/>
        <v>2.796923384277284</v>
      </c>
      <c r="N123" s="78">
        <f>Margins!B123</f>
        <v>550</v>
      </c>
      <c r="O123" s="25">
        <f t="shared" si="6"/>
        <v>47300</v>
      </c>
      <c r="P123" s="25">
        <f t="shared" si="7"/>
        <v>0</v>
      </c>
    </row>
    <row r="124" spans="1:16" ht="13.5">
      <c r="A124" s="193" t="s">
        <v>149</v>
      </c>
      <c r="B124" s="172">
        <v>5783</v>
      </c>
      <c r="C124" s="304">
        <v>-0.32</v>
      </c>
      <c r="D124" s="172">
        <v>46</v>
      </c>
      <c r="E124" s="304">
        <v>-0.04</v>
      </c>
      <c r="F124" s="172">
        <v>12</v>
      </c>
      <c r="G124" s="304">
        <v>1.4</v>
      </c>
      <c r="H124" s="172">
        <v>5841</v>
      </c>
      <c r="I124" s="305">
        <v>-0.32</v>
      </c>
      <c r="J124" s="264">
        <v>654</v>
      </c>
      <c r="K124" s="69">
        <v>635.7</v>
      </c>
      <c r="L124" s="135">
        <f t="shared" si="4"/>
        <v>18.299999999999955</v>
      </c>
      <c r="M124" s="308">
        <f t="shared" si="5"/>
        <v>2.878716375648884</v>
      </c>
      <c r="N124" s="78">
        <f>Margins!B124</f>
        <v>550</v>
      </c>
      <c r="O124" s="25">
        <f t="shared" si="6"/>
        <v>25300</v>
      </c>
      <c r="P124" s="25">
        <f t="shared" si="7"/>
        <v>6600</v>
      </c>
    </row>
    <row r="125" spans="1:18" ht="13.5">
      <c r="A125" s="193" t="s">
        <v>203</v>
      </c>
      <c r="B125" s="172">
        <v>17465</v>
      </c>
      <c r="C125" s="304">
        <v>-0.19</v>
      </c>
      <c r="D125" s="172">
        <v>2526</v>
      </c>
      <c r="E125" s="304">
        <v>2.14</v>
      </c>
      <c r="F125" s="172">
        <v>933</v>
      </c>
      <c r="G125" s="304">
        <v>0.54</v>
      </c>
      <c r="H125" s="172">
        <v>20924</v>
      </c>
      <c r="I125" s="305">
        <v>-0.09</v>
      </c>
      <c r="J125" s="264">
        <v>1384.3</v>
      </c>
      <c r="K125" s="69">
        <v>1358.85</v>
      </c>
      <c r="L125" s="135">
        <f t="shared" si="4"/>
        <v>25.450000000000045</v>
      </c>
      <c r="M125" s="308">
        <f t="shared" si="5"/>
        <v>1.8729072377377964</v>
      </c>
      <c r="N125" s="78">
        <f>Margins!B125</f>
        <v>150</v>
      </c>
      <c r="O125" s="25">
        <f t="shared" si="6"/>
        <v>378900</v>
      </c>
      <c r="P125" s="25">
        <f t="shared" si="7"/>
        <v>139950</v>
      </c>
      <c r="R125" s="25"/>
    </row>
    <row r="126" spans="1:18" ht="13.5">
      <c r="A126" s="193" t="s">
        <v>298</v>
      </c>
      <c r="B126" s="172">
        <v>3686</v>
      </c>
      <c r="C126" s="304">
        <v>0.11</v>
      </c>
      <c r="D126" s="172">
        <v>1</v>
      </c>
      <c r="E126" s="304">
        <v>-0.5</v>
      </c>
      <c r="F126" s="172">
        <v>0</v>
      </c>
      <c r="G126" s="304">
        <v>0</v>
      </c>
      <c r="H126" s="172">
        <v>3687</v>
      </c>
      <c r="I126" s="305">
        <v>0.11</v>
      </c>
      <c r="J126" s="264">
        <v>482.35</v>
      </c>
      <c r="K126" s="69">
        <v>483.65</v>
      </c>
      <c r="L126" s="135">
        <f t="shared" si="4"/>
        <v>-1.2999999999999545</v>
      </c>
      <c r="M126" s="308">
        <f t="shared" si="5"/>
        <v>-0.26878941383230737</v>
      </c>
      <c r="N126" s="78">
        <f>Margins!B126</f>
        <v>500</v>
      </c>
      <c r="O126" s="25">
        <f t="shared" si="6"/>
        <v>500</v>
      </c>
      <c r="P126" s="25">
        <f t="shared" si="7"/>
        <v>0</v>
      </c>
      <c r="R126" s="25"/>
    </row>
    <row r="127" spans="1:16" ht="13.5">
      <c r="A127" s="193" t="s">
        <v>216</v>
      </c>
      <c r="B127" s="172">
        <v>3577</v>
      </c>
      <c r="C127" s="304">
        <v>-0.18</v>
      </c>
      <c r="D127" s="172">
        <v>527</v>
      </c>
      <c r="E127" s="304">
        <v>-0.45</v>
      </c>
      <c r="F127" s="172">
        <v>112</v>
      </c>
      <c r="G127" s="304">
        <v>-0.33</v>
      </c>
      <c r="H127" s="172">
        <v>4216</v>
      </c>
      <c r="I127" s="305">
        <v>-0.23</v>
      </c>
      <c r="J127" s="264">
        <v>71.85</v>
      </c>
      <c r="K127" s="69">
        <v>71.4</v>
      </c>
      <c r="L127" s="135">
        <f t="shared" si="4"/>
        <v>0.44999999999998863</v>
      </c>
      <c r="M127" s="308">
        <f t="shared" si="5"/>
        <v>0.6302521008403202</v>
      </c>
      <c r="N127" s="78">
        <f>Margins!B127</f>
        <v>3350</v>
      </c>
      <c r="O127" s="25">
        <f t="shared" si="6"/>
        <v>1765450</v>
      </c>
      <c r="P127" s="25">
        <f t="shared" si="7"/>
        <v>375200</v>
      </c>
    </row>
    <row r="128" spans="1:16" ht="13.5">
      <c r="A128" s="193" t="s">
        <v>235</v>
      </c>
      <c r="B128" s="172">
        <v>8222</v>
      </c>
      <c r="C128" s="304">
        <v>-0.22</v>
      </c>
      <c r="D128" s="172">
        <v>1043</v>
      </c>
      <c r="E128" s="304">
        <v>0.04</v>
      </c>
      <c r="F128" s="172">
        <v>196</v>
      </c>
      <c r="G128" s="304">
        <v>-0.16</v>
      </c>
      <c r="H128" s="172">
        <v>9461</v>
      </c>
      <c r="I128" s="305">
        <v>-0.19</v>
      </c>
      <c r="J128" s="264">
        <v>118.05</v>
      </c>
      <c r="K128" s="69">
        <v>114.9</v>
      </c>
      <c r="L128" s="135">
        <f t="shared" si="4"/>
        <v>3.1499999999999915</v>
      </c>
      <c r="M128" s="308">
        <f t="shared" si="5"/>
        <v>2.7415143603133085</v>
      </c>
      <c r="N128" s="78">
        <f>Margins!B128</f>
        <v>2700</v>
      </c>
      <c r="O128" s="25">
        <f t="shared" si="6"/>
        <v>2816100</v>
      </c>
      <c r="P128" s="25">
        <f t="shared" si="7"/>
        <v>529200</v>
      </c>
    </row>
    <row r="129" spans="1:16" ht="13.5">
      <c r="A129" s="193" t="s">
        <v>204</v>
      </c>
      <c r="B129" s="172">
        <v>2612</v>
      </c>
      <c r="C129" s="304">
        <v>-0.53</v>
      </c>
      <c r="D129" s="172">
        <v>360</v>
      </c>
      <c r="E129" s="304">
        <v>4.14</v>
      </c>
      <c r="F129" s="172">
        <v>15</v>
      </c>
      <c r="G129" s="304">
        <v>-0.64</v>
      </c>
      <c r="H129" s="172">
        <v>2987</v>
      </c>
      <c r="I129" s="305">
        <v>-0.47</v>
      </c>
      <c r="J129" s="264">
        <v>462.3</v>
      </c>
      <c r="K129" s="69">
        <v>455.55</v>
      </c>
      <c r="L129" s="135">
        <f t="shared" si="4"/>
        <v>6.75</v>
      </c>
      <c r="M129" s="308">
        <f t="shared" si="5"/>
        <v>1.481725386894962</v>
      </c>
      <c r="N129" s="78">
        <f>Margins!B129</f>
        <v>600</v>
      </c>
      <c r="O129" s="25">
        <f t="shared" si="6"/>
        <v>216000</v>
      </c>
      <c r="P129" s="25">
        <f t="shared" si="7"/>
        <v>9000</v>
      </c>
    </row>
    <row r="130" spans="1:16" ht="13.5">
      <c r="A130" s="193" t="s">
        <v>205</v>
      </c>
      <c r="B130" s="172">
        <v>13010</v>
      </c>
      <c r="C130" s="304">
        <v>-0.09</v>
      </c>
      <c r="D130" s="172">
        <v>656</v>
      </c>
      <c r="E130" s="304">
        <v>0.91</v>
      </c>
      <c r="F130" s="172">
        <v>188</v>
      </c>
      <c r="G130" s="304">
        <v>0.96</v>
      </c>
      <c r="H130" s="172">
        <v>13854</v>
      </c>
      <c r="I130" s="305">
        <v>-0.06</v>
      </c>
      <c r="J130" s="264">
        <v>988.9</v>
      </c>
      <c r="K130" s="69">
        <v>948.45</v>
      </c>
      <c r="L130" s="135">
        <f t="shared" si="4"/>
        <v>40.44999999999993</v>
      </c>
      <c r="M130" s="308">
        <f t="shared" si="5"/>
        <v>4.264853181506662</v>
      </c>
      <c r="N130" s="78">
        <f>Margins!B130</f>
        <v>250</v>
      </c>
      <c r="O130" s="25">
        <f t="shared" si="6"/>
        <v>164000</v>
      </c>
      <c r="P130" s="25">
        <f t="shared" si="7"/>
        <v>47000</v>
      </c>
    </row>
    <row r="131" spans="1:16" ht="13.5">
      <c r="A131" s="193" t="s">
        <v>37</v>
      </c>
      <c r="B131" s="172">
        <v>86</v>
      </c>
      <c r="C131" s="304">
        <v>0.04</v>
      </c>
      <c r="D131" s="172">
        <v>5</v>
      </c>
      <c r="E131" s="304">
        <v>1.5</v>
      </c>
      <c r="F131" s="172">
        <v>0</v>
      </c>
      <c r="G131" s="304">
        <v>0</v>
      </c>
      <c r="H131" s="172">
        <v>91</v>
      </c>
      <c r="I131" s="305">
        <v>0.07</v>
      </c>
      <c r="J131" s="264">
        <v>162.85</v>
      </c>
      <c r="K131" s="69">
        <v>161.45</v>
      </c>
      <c r="L131" s="135">
        <f t="shared" si="4"/>
        <v>1.4000000000000057</v>
      </c>
      <c r="M131" s="308">
        <f t="shared" si="5"/>
        <v>0.867141529885417</v>
      </c>
      <c r="N131" s="78">
        <f>Margins!B131</f>
        <v>1600</v>
      </c>
      <c r="O131" s="25">
        <f t="shared" si="6"/>
        <v>8000</v>
      </c>
      <c r="P131" s="25">
        <f t="shared" si="7"/>
        <v>0</v>
      </c>
    </row>
    <row r="132" spans="1:16" ht="13.5">
      <c r="A132" s="193" t="s">
        <v>299</v>
      </c>
      <c r="B132" s="172">
        <v>3064</v>
      </c>
      <c r="C132" s="304">
        <v>-0.24</v>
      </c>
      <c r="D132" s="172">
        <v>8</v>
      </c>
      <c r="E132" s="304">
        <v>-0.74</v>
      </c>
      <c r="F132" s="172">
        <v>0</v>
      </c>
      <c r="G132" s="304">
        <v>0</v>
      </c>
      <c r="H132" s="172">
        <v>3072</v>
      </c>
      <c r="I132" s="305">
        <v>-0.24</v>
      </c>
      <c r="J132" s="264">
        <v>1716.1</v>
      </c>
      <c r="K132" s="69">
        <v>1719.5</v>
      </c>
      <c r="L132" s="135">
        <f aca="true" t="shared" si="8" ref="L132:L160">J132-K132</f>
        <v>-3.400000000000091</v>
      </c>
      <c r="M132" s="308">
        <f aca="true" t="shared" si="9" ref="M132:M160">L132/K132*100</f>
        <v>-0.19773189880779823</v>
      </c>
      <c r="N132" s="78">
        <f>Margins!B132</f>
        <v>150</v>
      </c>
      <c r="O132" s="25">
        <f aca="true" t="shared" si="10" ref="O132:O160">D132*N132</f>
        <v>1200</v>
      </c>
      <c r="P132" s="25">
        <f aca="true" t="shared" si="11" ref="P132:P160">F132*N132</f>
        <v>0</v>
      </c>
    </row>
    <row r="133" spans="1:17" ht="15" customHeight="1">
      <c r="A133" s="193" t="s">
        <v>228</v>
      </c>
      <c r="B133" s="172">
        <v>2419</v>
      </c>
      <c r="C133" s="304">
        <v>0.19</v>
      </c>
      <c r="D133" s="172">
        <v>4</v>
      </c>
      <c r="E133" s="304">
        <v>-0.2</v>
      </c>
      <c r="F133" s="172">
        <v>0</v>
      </c>
      <c r="G133" s="304">
        <v>0</v>
      </c>
      <c r="H133" s="172">
        <v>2423</v>
      </c>
      <c r="I133" s="305">
        <v>0.19</v>
      </c>
      <c r="J133" s="264">
        <v>1103.05</v>
      </c>
      <c r="K133" s="69">
        <v>1063</v>
      </c>
      <c r="L133" s="135">
        <f t="shared" si="8"/>
        <v>40.049999999999955</v>
      </c>
      <c r="M133" s="308">
        <f t="shared" si="9"/>
        <v>3.767638758231416</v>
      </c>
      <c r="N133" s="78">
        <f>Margins!B133</f>
        <v>375</v>
      </c>
      <c r="O133" s="25">
        <f t="shared" si="10"/>
        <v>1500</v>
      </c>
      <c r="P133" s="25">
        <f t="shared" si="11"/>
        <v>0</v>
      </c>
      <c r="Q133" s="69"/>
    </row>
    <row r="134" spans="1:17" ht="15" customHeight="1">
      <c r="A134" s="193" t="s">
        <v>276</v>
      </c>
      <c r="B134" s="172">
        <v>4682</v>
      </c>
      <c r="C134" s="304">
        <v>0.96</v>
      </c>
      <c r="D134" s="172">
        <v>4</v>
      </c>
      <c r="E134" s="304">
        <v>0</v>
      </c>
      <c r="F134" s="172">
        <v>2</v>
      </c>
      <c r="G134" s="304">
        <v>0</v>
      </c>
      <c r="H134" s="172">
        <v>4688</v>
      </c>
      <c r="I134" s="305">
        <v>0.96</v>
      </c>
      <c r="J134" s="264">
        <v>792.7</v>
      </c>
      <c r="K134" s="69">
        <v>752.6</v>
      </c>
      <c r="L134" s="135">
        <f t="shared" si="8"/>
        <v>40.10000000000002</v>
      </c>
      <c r="M134" s="308">
        <f t="shared" si="9"/>
        <v>5.328195588626099</v>
      </c>
      <c r="N134" s="78">
        <f>Margins!B134</f>
        <v>350</v>
      </c>
      <c r="O134" s="25">
        <f t="shared" si="10"/>
        <v>1400</v>
      </c>
      <c r="P134" s="25">
        <f t="shared" si="11"/>
        <v>700</v>
      </c>
      <c r="Q134" s="69"/>
    </row>
    <row r="135" spans="1:17" ht="15" customHeight="1">
      <c r="A135" s="193" t="s">
        <v>180</v>
      </c>
      <c r="B135" s="172">
        <v>6130</v>
      </c>
      <c r="C135" s="304">
        <v>9.17</v>
      </c>
      <c r="D135" s="172">
        <v>362</v>
      </c>
      <c r="E135" s="304">
        <v>11.07</v>
      </c>
      <c r="F135" s="172">
        <v>24</v>
      </c>
      <c r="G135" s="304">
        <v>23</v>
      </c>
      <c r="H135" s="172">
        <v>6516</v>
      </c>
      <c r="I135" s="305">
        <v>9.28</v>
      </c>
      <c r="J135" s="264">
        <v>139.35</v>
      </c>
      <c r="K135" s="69">
        <v>118.95</v>
      </c>
      <c r="L135" s="135">
        <f t="shared" si="8"/>
        <v>20.39999999999999</v>
      </c>
      <c r="M135" s="308">
        <f t="shared" si="9"/>
        <v>17.15006305170239</v>
      </c>
      <c r="N135" s="78">
        <f>Margins!B135</f>
        <v>1500</v>
      </c>
      <c r="O135" s="25">
        <f t="shared" si="10"/>
        <v>543000</v>
      </c>
      <c r="P135" s="25">
        <f t="shared" si="11"/>
        <v>36000</v>
      </c>
      <c r="Q135" s="69"/>
    </row>
    <row r="136" spans="1:17" ht="15" customHeight="1">
      <c r="A136" s="193" t="s">
        <v>181</v>
      </c>
      <c r="B136" s="172">
        <v>288</v>
      </c>
      <c r="C136" s="304">
        <v>6.02</v>
      </c>
      <c r="D136" s="172">
        <v>0</v>
      </c>
      <c r="E136" s="304">
        <v>0</v>
      </c>
      <c r="F136" s="172">
        <v>0</v>
      </c>
      <c r="G136" s="304">
        <v>0</v>
      </c>
      <c r="H136" s="172">
        <v>288</v>
      </c>
      <c r="I136" s="305">
        <v>6.02</v>
      </c>
      <c r="J136" s="264">
        <v>350.2</v>
      </c>
      <c r="K136" s="69">
        <v>344.55</v>
      </c>
      <c r="L136" s="135">
        <f t="shared" si="8"/>
        <v>5.649999999999977</v>
      </c>
      <c r="M136" s="308">
        <f t="shared" si="9"/>
        <v>1.6398200551443847</v>
      </c>
      <c r="N136" s="78">
        <f>Margins!B136</f>
        <v>850</v>
      </c>
      <c r="O136" s="25">
        <f t="shared" si="10"/>
        <v>0</v>
      </c>
      <c r="P136" s="25">
        <f t="shared" si="11"/>
        <v>0</v>
      </c>
      <c r="Q136" s="69"/>
    </row>
    <row r="137" spans="1:17" ht="15" customHeight="1">
      <c r="A137" s="193" t="s">
        <v>150</v>
      </c>
      <c r="B137" s="172">
        <v>3366</v>
      </c>
      <c r="C137" s="304">
        <v>-0.48</v>
      </c>
      <c r="D137" s="172">
        <v>3</v>
      </c>
      <c r="E137" s="304">
        <v>-0.88</v>
      </c>
      <c r="F137" s="172">
        <v>0</v>
      </c>
      <c r="G137" s="304">
        <v>-1</v>
      </c>
      <c r="H137" s="172">
        <v>3369</v>
      </c>
      <c r="I137" s="305">
        <v>-0.49</v>
      </c>
      <c r="J137" s="264">
        <v>471.65</v>
      </c>
      <c r="K137" s="69">
        <v>465.2</v>
      </c>
      <c r="L137" s="135">
        <f t="shared" si="8"/>
        <v>6.449999999999989</v>
      </c>
      <c r="M137" s="308">
        <f t="shared" si="9"/>
        <v>1.3865004299226114</v>
      </c>
      <c r="N137" s="78">
        <f>Margins!B137</f>
        <v>875</v>
      </c>
      <c r="O137" s="25">
        <f t="shared" si="10"/>
        <v>2625</v>
      </c>
      <c r="P137" s="25">
        <f t="shared" si="11"/>
        <v>0</v>
      </c>
      <c r="Q137" s="69"/>
    </row>
    <row r="138" spans="1:17" ht="15" customHeight="1">
      <c r="A138" s="193" t="s">
        <v>151</v>
      </c>
      <c r="B138" s="172">
        <v>1687</v>
      </c>
      <c r="C138" s="304">
        <v>0.02</v>
      </c>
      <c r="D138" s="172">
        <v>0</v>
      </c>
      <c r="E138" s="304">
        <v>0</v>
      </c>
      <c r="F138" s="172">
        <v>0</v>
      </c>
      <c r="G138" s="304">
        <v>0</v>
      </c>
      <c r="H138" s="172">
        <v>1687</v>
      </c>
      <c r="I138" s="305">
        <v>0.02</v>
      </c>
      <c r="J138" s="264">
        <v>1048.9</v>
      </c>
      <c r="K138" s="69">
        <v>1042.05</v>
      </c>
      <c r="L138" s="135">
        <f t="shared" si="8"/>
        <v>6.850000000000136</v>
      </c>
      <c r="M138" s="308">
        <f t="shared" si="9"/>
        <v>0.6573580922220754</v>
      </c>
      <c r="N138" s="78">
        <f>Margins!B138</f>
        <v>225</v>
      </c>
      <c r="O138" s="25">
        <f t="shared" si="10"/>
        <v>0</v>
      </c>
      <c r="P138" s="25">
        <f t="shared" si="11"/>
        <v>0</v>
      </c>
      <c r="Q138" s="69"/>
    </row>
    <row r="139" spans="1:17" ht="15" customHeight="1">
      <c r="A139" s="193" t="s">
        <v>214</v>
      </c>
      <c r="B139" s="172">
        <v>297</v>
      </c>
      <c r="C139" s="304">
        <v>-0.79</v>
      </c>
      <c r="D139" s="172">
        <v>0</v>
      </c>
      <c r="E139" s="304">
        <v>0</v>
      </c>
      <c r="F139" s="172">
        <v>0</v>
      </c>
      <c r="G139" s="304">
        <v>0</v>
      </c>
      <c r="H139" s="172">
        <v>297</v>
      </c>
      <c r="I139" s="305">
        <v>-0.79</v>
      </c>
      <c r="J139" s="264">
        <v>1545.45</v>
      </c>
      <c r="K139" s="69">
        <v>1526.5</v>
      </c>
      <c r="L139" s="135">
        <f t="shared" si="8"/>
        <v>18.950000000000045</v>
      </c>
      <c r="M139" s="308">
        <f t="shared" si="9"/>
        <v>1.2414018997707201</v>
      </c>
      <c r="N139" s="78">
        <f>Margins!B139</f>
        <v>125</v>
      </c>
      <c r="O139" s="25">
        <f t="shared" si="10"/>
        <v>0</v>
      </c>
      <c r="P139" s="25">
        <f t="shared" si="11"/>
        <v>0</v>
      </c>
      <c r="Q139" s="69"/>
    </row>
    <row r="140" spans="1:17" ht="15" customHeight="1">
      <c r="A140" s="193" t="s">
        <v>229</v>
      </c>
      <c r="B140" s="172">
        <v>1880</v>
      </c>
      <c r="C140" s="304">
        <v>0</v>
      </c>
      <c r="D140" s="172">
        <v>2</v>
      </c>
      <c r="E140" s="304">
        <v>-0.33</v>
      </c>
      <c r="F140" s="172">
        <v>0</v>
      </c>
      <c r="G140" s="304">
        <v>0</v>
      </c>
      <c r="H140" s="172">
        <v>1882</v>
      </c>
      <c r="I140" s="305">
        <v>0</v>
      </c>
      <c r="J140" s="264">
        <v>987.7</v>
      </c>
      <c r="K140" s="69">
        <v>968.5</v>
      </c>
      <c r="L140" s="135">
        <f t="shared" si="8"/>
        <v>19.200000000000045</v>
      </c>
      <c r="M140" s="308">
        <f t="shared" si="9"/>
        <v>1.9824470831182286</v>
      </c>
      <c r="N140" s="78">
        <f>Margins!B140</f>
        <v>200</v>
      </c>
      <c r="O140" s="25">
        <f t="shared" si="10"/>
        <v>400</v>
      </c>
      <c r="P140" s="25">
        <f t="shared" si="11"/>
        <v>0</v>
      </c>
      <c r="Q140" s="69"/>
    </row>
    <row r="141" spans="1:17" ht="15" customHeight="1">
      <c r="A141" s="193" t="s">
        <v>91</v>
      </c>
      <c r="B141" s="172">
        <v>644</v>
      </c>
      <c r="C141" s="304">
        <v>-0.12</v>
      </c>
      <c r="D141" s="172">
        <v>66</v>
      </c>
      <c r="E141" s="304">
        <v>0.27</v>
      </c>
      <c r="F141" s="172">
        <v>9</v>
      </c>
      <c r="G141" s="304">
        <v>2</v>
      </c>
      <c r="H141" s="172">
        <v>719</v>
      </c>
      <c r="I141" s="305">
        <v>-0.08</v>
      </c>
      <c r="J141" s="264">
        <v>62.4</v>
      </c>
      <c r="K141" s="69">
        <v>60.55</v>
      </c>
      <c r="L141" s="135">
        <f t="shared" si="8"/>
        <v>1.8500000000000014</v>
      </c>
      <c r="M141" s="308">
        <f t="shared" si="9"/>
        <v>3.0553261767134625</v>
      </c>
      <c r="N141" s="78">
        <f>Margins!B141</f>
        <v>3800</v>
      </c>
      <c r="O141" s="25">
        <f t="shared" si="10"/>
        <v>250800</v>
      </c>
      <c r="P141" s="25">
        <f t="shared" si="11"/>
        <v>34200</v>
      </c>
      <c r="Q141" s="69"/>
    </row>
    <row r="142" spans="1:17" ht="15" customHeight="1">
      <c r="A142" s="193" t="s">
        <v>152</v>
      </c>
      <c r="B142" s="172">
        <v>84</v>
      </c>
      <c r="C142" s="304">
        <v>0.58</v>
      </c>
      <c r="D142" s="172">
        <v>1</v>
      </c>
      <c r="E142" s="304">
        <v>0</v>
      </c>
      <c r="F142" s="172">
        <v>0</v>
      </c>
      <c r="G142" s="304">
        <v>0</v>
      </c>
      <c r="H142" s="172">
        <v>85</v>
      </c>
      <c r="I142" s="305">
        <v>0.57</v>
      </c>
      <c r="J142" s="264">
        <v>200.5</v>
      </c>
      <c r="K142" s="69">
        <v>200.15</v>
      </c>
      <c r="L142" s="135">
        <f t="shared" si="8"/>
        <v>0.3499999999999943</v>
      </c>
      <c r="M142" s="308">
        <f t="shared" si="9"/>
        <v>0.17486884836372435</v>
      </c>
      <c r="N142" s="78">
        <f>Margins!B142</f>
        <v>1350</v>
      </c>
      <c r="O142" s="25">
        <f t="shared" si="10"/>
        <v>1350</v>
      </c>
      <c r="P142" s="25">
        <f t="shared" si="11"/>
        <v>0</v>
      </c>
      <c r="Q142" s="69"/>
    </row>
    <row r="143" spans="1:17" ht="15" customHeight="1">
      <c r="A143" s="193" t="s">
        <v>208</v>
      </c>
      <c r="B143" s="172">
        <v>6116</v>
      </c>
      <c r="C143" s="304">
        <v>-0.09</v>
      </c>
      <c r="D143" s="172">
        <v>168</v>
      </c>
      <c r="E143" s="304">
        <v>0.87</v>
      </c>
      <c r="F143" s="172">
        <v>27</v>
      </c>
      <c r="G143" s="304">
        <v>0.93</v>
      </c>
      <c r="H143" s="172">
        <v>6311</v>
      </c>
      <c r="I143" s="305">
        <v>-0.08</v>
      </c>
      <c r="J143" s="264">
        <v>703.7</v>
      </c>
      <c r="K143" s="69">
        <v>686.1</v>
      </c>
      <c r="L143" s="135">
        <f t="shared" si="8"/>
        <v>17.600000000000023</v>
      </c>
      <c r="M143" s="308">
        <f t="shared" si="9"/>
        <v>2.56522372831949</v>
      </c>
      <c r="N143" s="78">
        <f>Margins!B143</f>
        <v>412</v>
      </c>
      <c r="O143" s="25">
        <f t="shared" si="10"/>
        <v>69216</v>
      </c>
      <c r="P143" s="25">
        <f t="shared" si="11"/>
        <v>11124</v>
      </c>
      <c r="Q143" s="69"/>
    </row>
    <row r="144" spans="1:17" ht="15" customHeight="1">
      <c r="A144" s="193" t="s">
        <v>230</v>
      </c>
      <c r="B144" s="172">
        <v>781</v>
      </c>
      <c r="C144" s="304">
        <v>-0.13</v>
      </c>
      <c r="D144" s="172">
        <v>9</v>
      </c>
      <c r="E144" s="304">
        <v>2</v>
      </c>
      <c r="F144" s="172">
        <v>0</v>
      </c>
      <c r="G144" s="304">
        <v>0</v>
      </c>
      <c r="H144" s="172">
        <v>790</v>
      </c>
      <c r="I144" s="305">
        <v>-0.13</v>
      </c>
      <c r="J144" s="264">
        <v>508.7</v>
      </c>
      <c r="K144" s="69">
        <v>502.9</v>
      </c>
      <c r="L144" s="135">
        <f t="shared" si="8"/>
        <v>5.800000000000011</v>
      </c>
      <c r="M144" s="308">
        <f t="shared" si="9"/>
        <v>1.1533107973752261</v>
      </c>
      <c r="N144" s="78">
        <f>Margins!B144</f>
        <v>400</v>
      </c>
      <c r="O144" s="25">
        <f t="shared" si="10"/>
        <v>3600</v>
      </c>
      <c r="P144" s="25">
        <f t="shared" si="11"/>
        <v>0</v>
      </c>
      <c r="Q144" s="69"/>
    </row>
    <row r="145" spans="1:17" ht="15" customHeight="1">
      <c r="A145" s="193" t="s">
        <v>185</v>
      </c>
      <c r="B145" s="172">
        <v>19530</v>
      </c>
      <c r="C145" s="304">
        <v>-0.23</v>
      </c>
      <c r="D145" s="172">
        <v>2813</v>
      </c>
      <c r="E145" s="304">
        <v>-0.02</v>
      </c>
      <c r="F145" s="172">
        <v>1064</v>
      </c>
      <c r="G145" s="304">
        <v>0.07</v>
      </c>
      <c r="H145" s="172">
        <v>23407</v>
      </c>
      <c r="I145" s="305">
        <v>-0.2</v>
      </c>
      <c r="J145" s="264">
        <v>493.45</v>
      </c>
      <c r="K145" s="69">
        <v>465.5</v>
      </c>
      <c r="L145" s="135">
        <f t="shared" si="8"/>
        <v>27.94999999999999</v>
      </c>
      <c r="M145" s="308">
        <f t="shared" si="9"/>
        <v>6.004296455424273</v>
      </c>
      <c r="N145" s="78">
        <f>Margins!B145</f>
        <v>675</v>
      </c>
      <c r="O145" s="25">
        <f t="shared" si="10"/>
        <v>1898775</v>
      </c>
      <c r="P145" s="25">
        <f t="shared" si="11"/>
        <v>718200</v>
      </c>
      <c r="Q145" s="69"/>
    </row>
    <row r="146" spans="1:17" ht="15" customHeight="1">
      <c r="A146" s="193" t="s">
        <v>206</v>
      </c>
      <c r="B146" s="172">
        <v>574</v>
      </c>
      <c r="C146" s="304">
        <v>1.81</v>
      </c>
      <c r="D146" s="172">
        <v>9</v>
      </c>
      <c r="E146" s="304">
        <v>2</v>
      </c>
      <c r="F146" s="172">
        <v>0</v>
      </c>
      <c r="G146" s="304">
        <v>0</v>
      </c>
      <c r="H146" s="172">
        <v>583</v>
      </c>
      <c r="I146" s="305">
        <v>1.82</v>
      </c>
      <c r="J146" s="264">
        <v>622.4</v>
      </c>
      <c r="K146" s="69">
        <v>614.75</v>
      </c>
      <c r="L146" s="135">
        <f t="shared" si="8"/>
        <v>7.649999999999977</v>
      </c>
      <c r="M146" s="308">
        <f t="shared" si="9"/>
        <v>1.2444082960553033</v>
      </c>
      <c r="N146" s="78">
        <f>Margins!B146</f>
        <v>275</v>
      </c>
      <c r="O146" s="25">
        <f t="shared" si="10"/>
        <v>2475</v>
      </c>
      <c r="P146" s="25">
        <f t="shared" si="11"/>
        <v>0</v>
      </c>
      <c r="Q146" s="69"/>
    </row>
    <row r="147" spans="1:17" ht="15" customHeight="1">
      <c r="A147" s="193" t="s">
        <v>118</v>
      </c>
      <c r="B147" s="172">
        <v>3552</v>
      </c>
      <c r="C147" s="304">
        <v>-0.04</v>
      </c>
      <c r="D147" s="172">
        <v>67</v>
      </c>
      <c r="E147" s="304">
        <v>0.29</v>
      </c>
      <c r="F147" s="172">
        <v>0</v>
      </c>
      <c r="G147" s="304">
        <v>-1</v>
      </c>
      <c r="H147" s="172">
        <v>3619</v>
      </c>
      <c r="I147" s="305">
        <v>-0.04</v>
      </c>
      <c r="J147" s="264">
        <v>1217.2</v>
      </c>
      <c r="K147" s="69">
        <v>1194.2</v>
      </c>
      <c r="L147" s="135">
        <f t="shared" si="8"/>
        <v>23</v>
      </c>
      <c r="M147" s="308">
        <f t="shared" si="9"/>
        <v>1.9259755484843408</v>
      </c>
      <c r="N147" s="78">
        <f>Margins!B147</f>
        <v>250</v>
      </c>
      <c r="O147" s="25">
        <f t="shared" si="10"/>
        <v>16750</v>
      </c>
      <c r="P147" s="25">
        <f t="shared" si="11"/>
        <v>0</v>
      </c>
      <c r="Q147" s="69"/>
    </row>
    <row r="148" spans="1:17" ht="15" customHeight="1">
      <c r="A148" s="193" t="s">
        <v>231</v>
      </c>
      <c r="B148" s="172">
        <v>3226</v>
      </c>
      <c r="C148" s="304">
        <v>-0.28</v>
      </c>
      <c r="D148" s="172">
        <v>1</v>
      </c>
      <c r="E148" s="304">
        <v>0</v>
      </c>
      <c r="F148" s="172">
        <v>0</v>
      </c>
      <c r="G148" s="304">
        <v>0</v>
      </c>
      <c r="H148" s="172">
        <v>3227</v>
      </c>
      <c r="I148" s="305">
        <v>-0.28</v>
      </c>
      <c r="J148" s="264">
        <v>910.7</v>
      </c>
      <c r="K148" s="69">
        <v>884.45</v>
      </c>
      <c r="L148" s="135">
        <f t="shared" si="8"/>
        <v>26.25</v>
      </c>
      <c r="M148" s="308">
        <f t="shared" si="9"/>
        <v>2.96794618124258</v>
      </c>
      <c r="N148" s="78">
        <f>Margins!B148</f>
        <v>411</v>
      </c>
      <c r="O148" s="25">
        <f t="shared" si="10"/>
        <v>411</v>
      </c>
      <c r="P148" s="25">
        <f t="shared" si="11"/>
        <v>0</v>
      </c>
      <c r="Q148" s="69"/>
    </row>
    <row r="149" spans="1:17" ht="15" customHeight="1">
      <c r="A149" s="193" t="s">
        <v>300</v>
      </c>
      <c r="B149" s="172">
        <v>203</v>
      </c>
      <c r="C149" s="304">
        <v>-0.44</v>
      </c>
      <c r="D149" s="172">
        <v>3</v>
      </c>
      <c r="E149" s="304">
        <v>-0.25</v>
      </c>
      <c r="F149" s="172">
        <v>0</v>
      </c>
      <c r="G149" s="304">
        <v>0</v>
      </c>
      <c r="H149" s="172">
        <v>206</v>
      </c>
      <c r="I149" s="305">
        <v>-0.44</v>
      </c>
      <c r="J149" s="264">
        <v>53</v>
      </c>
      <c r="K149" s="69">
        <v>52.4</v>
      </c>
      <c r="L149" s="135">
        <f t="shared" si="8"/>
        <v>0.6000000000000014</v>
      </c>
      <c r="M149" s="308">
        <f t="shared" si="9"/>
        <v>1.145038167938934</v>
      </c>
      <c r="N149" s="78">
        <f>Margins!B149</f>
        <v>3850</v>
      </c>
      <c r="O149" s="25">
        <f t="shared" si="10"/>
        <v>11550</v>
      </c>
      <c r="P149" s="25">
        <f t="shared" si="11"/>
        <v>0</v>
      </c>
      <c r="Q149" s="69"/>
    </row>
    <row r="150" spans="1:17" ht="15" customHeight="1">
      <c r="A150" s="193" t="s">
        <v>301</v>
      </c>
      <c r="B150" s="172">
        <v>349</v>
      </c>
      <c r="C150" s="304">
        <v>-0.48</v>
      </c>
      <c r="D150" s="172">
        <v>87</v>
      </c>
      <c r="E150" s="304">
        <v>-0.55</v>
      </c>
      <c r="F150" s="172">
        <v>4</v>
      </c>
      <c r="G150" s="304">
        <v>-0.67</v>
      </c>
      <c r="H150" s="172">
        <v>440</v>
      </c>
      <c r="I150" s="305">
        <v>-0.5</v>
      </c>
      <c r="J150" s="264">
        <v>21.4</v>
      </c>
      <c r="K150" s="69">
        <v>21.05</v>
      </c>
      <c r="L150" s="135">
        <f t="shared" si="8"/>
        <v>0.34999999999999787</v>
      </c>
      <c r="M150" s="308">
        <f t="shared" si="9"/>
        <v>1.6627078384798</v>
      </c>
      <c r="N150" s="78">
        <f>Margins!B150</f>
        <v>10450</v>
      </c>
      <c r="O150" s="25">
        <f t="shared" si="10"/>
        <v>909150</v>
      </c>
      <c r="P150" s="25">
        <f t="shared" si="11"/>
        <v>41800</v>
      </c>
      <c r="Q150" s="69"/>
    </row>
    <row r="151" spans="1:17" ht="15" customHeight="1">
      <c r="A151" s="193" t="s">
        <v>173</v>
      </c>
      <c r="B151" s="172">
        <v>220</v>
      </c>
      <c r="C151" s="304">
        <v>1.06</v>
      </c>
      <c r="D151" s="172">
        <v>14</v>
      </c>
      <c r="E151" s="304">
        <v>13</v>
      </c>
      <c r="F151" s="172">
        <v>0</v>
      </c>
      <c r="G151" s="304">
        <v>0</v>
      </c>
      <c r="H151" s="172">
        <v>234</v>
      </c>
      <c r="I151" s="305">
        <v>1.17</v>
      </c>
      <c r="J151" s="264">
        <v>56.8</v>
      </c>
      <c r="K151" s="69">
        <v>56.75</v>
      </c>
      <c r="L151" s="135">
        <f t="shared" si="8"/>
        <v>0.04999999999999716</v>
      </c>
      <c r="M151" s="308">
        <f t="shared" si="9"/>
        <v>0.08810572687224169</v>
      </c>
      <c r="N151" s="78">
        <f>Margins!B151</f>
        <v>2950</v>
      </c>
      <c r="O151" s="25">
        <f t="shared" si="10"/>
        <v>41300</v>
      </c>
      <c r="P151" s="25">
        <f t="shared" si="11"/>
        <v>0</v>
      </c>
      <c r="Q151" s="69"/>
    </row>
    <row r="152" spans="1:17" ht="15" customHeight="1">
      <c r="A152" s="193" t="s">
        <v>302</v>
      </c>
      <c r="B152" s="172">
        <v>1168</v>
      </c>
      <c r="C152" s="304">
        <v>-0.26</v>
      </c>
      <c r="D152" s="172">
        <v>0</v>
      </c>
      <c r="E152" s="304">
        <v>0</v>
      </c>
      <c r="F152" s="172">
        <v>0</v>
      </c>
      <c r="G152" s="304">
        <v>0</v>
      </c>
      <c r="H152" s="172">
        <v>1168</v>
      </c>
      <c r="I152" s="305">
        <v>-0.26</v>
      </c>
      <c r="J152" s="264">
        <v>738.2</v>
      </c>
      <c r="K152" s="69">
        <v>693.4</v>
      </c>
      <c r="L152" s="135">
        <f t="shared" si="8"/>
        <v>44.80000000000007</v>
      </c>
      <c r="M152" s="308">
        <f t="shared" si="9"/>
        <v>6.4609172194981355</v>
      </c>
      <c r="N152" s="78">
        <f>Margins!B152</f>
        <v>200</v>
      </c>
      <c r="O152" s="25">
        <f t="shared" si="10"/>
        <v>0</v>
      </c>
      <c r="P152" s="25">
        <f t="shared" si="11"/>
        <v>0</v>
      </c>
      <c r="Q152" s="69"/>
    </row>
    <row r="153" spans="1:17" ht="15" customHeight="1">
      <c r="A153" s="193" t="s">
        <v>82</v>
      </c>
      <c r="B153" s="172">
        <v>342</v>
      </c>
      <c r="C153" s="304">
        <v>-0.52</v>
      </c>
      <c r="D153" s="172">
        <v>7</v>
      </c>
      <c r="E153" s="304">
        <v>-0.13</v>
      </c>
      <c r="F153" s="172">
        <v>0</v>
      </c>
      <c r="G153" s="304">
        <v>-1</v>
      </c>
      <c r="H153" s="172">
        <v>349</v>
      </c>
      <c r="I153" s="305">
        <v>-0.52</v>
      </c>
      <c r="J153" s="264">
        <v>104.95</v>
      </c>
      <c r="K153" s="69">
        <v>102.8</v>
      </c>
      <c r="L153" s="135">
        <f t="shared" si="8"/>
        <v>2.1500000000000057</v>
      </c>
      <c r="M153" s="308">
        <f t="shared" si="9"/>
        <v>2.091439688715959</v>
      </c>
      <c r="N153" s="78">
        <f>Margins!B153</f>
        <v>2100</v>
      </c>
      <c r="O153" s="25">
        <f t="shared" si="10"/>
        <v>14700</v>
      </c>
      <c r="P153" s="25">
        <f t="shared" si="11"/>
        <v>0</v>
      </c>
      <c r="Q153" s="69"/>
    </row>
    <row r="154" spans="1:17" ht="15" customHeight="1">
      <c r="A154" s="193" t="s">
        <v>153</v>
      </c>
      <c r="B154" s="172">
        <v>4394</v>
      </c>
      <c r="C154" s="304">
        <v>1.07</v>
      </c>
      <c r="D154" s="172">
        <v>1</v>
      </c>
      <c r="E154" s="304">
        <v>0</v>
      </c>
      <c r="F154" s="172">
        <v>0</v>
      </c>
      <c r="G154" s="304">
        <v>0</v>
      </c>
      <c r="H154" s="172">
        <v>4395</v>
      </c>
      <c r="I154" s="305">
        <v>1.07</v>
      </c>
      <c r="J154" s="264">
        <v>499.35</v>
      </c>
      <c r="K154" s="69">
        <v>451.45</v>
      </c>
      <c r="L154" s="135">
        <f t="shared" si="8"/>
        <v>47.900000000000034</v>
      </c>
      <c r="M154" s="308">
        <f t="shared" si="9"/>
        <v>10.610255842285975</v>
      </c>
      <c r="N154" s="78">
        <f>Margins!B154</f>
        <v>450</v>
      </c>
      <c r="O154" s="25">
        <f t="shared" si="10"/>
        <v>450</v>
      </c>
      <c r="P154" s="25">
        <f t="shared" si="11"/>
        <v>0</v>
      </c>
      <c r="Q154" s="69"/>
    </row>
    <row r="155" spans="1:17" ht="15" customHeight="1">
      <c r="A155" s="193" t="s">
        <v>154</v>
      </c>
      <c r="B155" s="172">
        <v>83</v>
      </c>
      <c r="C155" s="304">
        <v>0.19</v>
      </c>
      <c r="D155" s="172">
        <v>0</v>
      </c>
      <c r="E155" s="304">
        <v>-1</v>
      </c>
      <c r="F155" s="172">
        <v>0</v>
      </c>
      <c r="G155" s="304">
        <v>0</v>
      </c>
      <c r="H155" s="172">
        <v>83</v>
      </c>
      <c r="I155" s="305">
        <v>0.15</v>
      </c>
      <c r="J155" s="264">
        <v>41.1</v>
      </c>
      <c r="K155" s="69">
        <v>39.9</v>
      </c>
      <c r="L155" s="135">
        <f t="shared" si="8"/>
        <v>1.2000000000000028</v>
      </c>
      <c r="M155" s="308">
        <f t="shared" si="9"/>
        <v>3.007518796992488</v>
      </c>
      <c r="N155" s="78">
        <f>Margins!B155</f>
        <v>6900</v>
      </c>
      <c r="O155" s="25">
        <f t="shared" si="10"/>
        <v>0</v>
      </c>
      <c r="P155" s="25">
        <f t="shared" si="11"/>
        <v>0</v>
      </c>
      <c r="Q155" s="69"/>
    </row>
    <row r="156" spans="1:17" ht="15" customHeight="1">
      <c r="A156" s="193" t="s">
        <v>303</v>
      </c>
      <c r="B156" s="172">
        <v>238</v>
      </c>
      <c r="C156" s="304">
        <v>0.12</v>
      </c>
      <c r="D156" s="172">
        <v>1</v>
      </c>
      <c r="E156" s="304">
        <v>-0.67</v>
      </c>
      <c r="F156" s="172">
        <v>0</v>
      </c>
      <c r="G156" s="304">
        <v>0</v>
      </c>
      <c r="H156" s="172">
        <v>239</v>
      </c>
      <c r="I156" s="305">
        <v>0.11</v>
      </c>
      <c r="J156" s="264">
        <v>84.1</v>
      </c>
      <c r="K156" s="69">
        <v>82.2</v>
      </c>
      <c r="L156" s="135">
        <f t="shared" si="8"/>
        <v>1.8999999999999915</v>
      </c>
      <c r="M156" s="308">
        <f t="shared" si="9"/>
        <v>2.3114355231143446</v>
      </c>
      <c r="N156" s="78">
        <f>Margins!B156</f>
        <v>1800</v>
      </c>
      <c r="O156" s="25">
        <f t="shared" si="10"/>
        <v>1800</v>
      </c>
      <c r="P156" s="25">
        <f t="shared" si="11"/>
        <v>0</v>
      </c>
      <c r="Q156" s="69"/>
    </row>
    <row r="157" spans="1:17" ht="15" customHeight="1">
      <c r="A157" s="193" t="s">
        <v>155</v>
      </c>
      <c r="B157" s="172">
        <v>2012</v>
      </c>
      <c r="C157" s="304">
        <v>0.02</v>
      </c>
      <c r="D157" s="172">
        <v>14</v>
      </c>
      <c r="E157" s="304">
        <v>2.5</v>
      </c>
      <c r="F157" s="172">
        <v>0</v>
      </c>
      <c r="G157" s="304">
        <v>0</v>
      </c>
      <c r="H157" s="172">
        <v>2026</v>
      </c>
      <c r="I157" s="305">
        <v>0.02</v>
      </c>
      <c r="J157" s="264">
        <v>409.5</v>
      </c>
      <c r="K157" s="69">
        <v>401.55</v>
      </c>
      <c r="L157" s="135">
        <f t="shared" si="8"/>
        <v>7.949999999999989</v>
      </c>
      <c r="M157" s="308">
        <f t="shared" si="9"/>
        <v>1.9798281658572998</v>
      </c>
      <c r="N157" s="78">
        <f>Margins!B157</f>
        <v>525</v>
      </c>
      <c r="O157" s="25">
        <f t="shared" si="10"/>
        <v>7350</v>
      </c>
      <c r="P157" s="25">
        <f t="shared" si="11"/>
        <v>0</v>
      </c>
      <c r="Q157" s="69"/>
    </row>
    <row r="158" spans="1:17" ht="15" customHeight="1">
      <c r="A158" s="193" t="s">
        <v>38</v>
      </c>
      <c r="B158" s="172">
        <v>1736</v>
      </c>
      <c r="C158" s="304">
        <v>-0.35</v>
      </c>
      <c r="D158" s="172">
        <v>16</v>
      </c>
      <c r="E158" s="304">
        <v>0.33</v>
      </c>
      <c r="F158" s="172">
        <v>2</v>
      </c>
      <c r="G158" s="304">
        <v>0</v>
      </c>
      <c r="H158" s="172">
        <v>1754</v>
      </c>
      <c r="I158" s="305">
        <v>-0.35</v>
      </c>
      <c r="J158" s="264">
        <v>560.8</v>
      </c>
      <c r="K158" s="69">
        <v>552.6</v>
      </c>
      <c r="L158" s="135">
        <f t="shared" si="8"/>
        <v>8.199999999999932</v>
      </c>
      <c r="M158" s="308">
        <f t="shared" si="9"/>
        <v>1.4838943177705268</v>
      </c>
      <c r="N158" s="78">
        <f>Margins!B158</f>
        <v>600</v>
      </c>
      <c r="O158" s="25">
        <f t="shared" si="10"/>
        <v>9600</v>
      </c>
      <c r="P158" s="25">
        <f t="shared" si="11"/>
        <v>1200</v>
      </c>
      <c r="Q158" s="69"/>
    </row>
    <row r="159" spans="1:17" ht="15" customHeight="1">
      <c r="A159" s="193" t="s">
        <v>156</v>
      </c>
      <c r="B159" s="172">
        <v>699</v>
      </c>
      <c r="C159" s="304">
        <v>2.12</v>
      </c>
      <c r="D159" s="172">
        <v>0</v>
      </c>
      <c r="E159" s="304">
        <v>-1</v>
      </c>
      <c r="F159" s="172">
        <v>0</v>
      </c>
      <c r="G159" s="304">
        <v>0</v>
      </c>
      <c r="H159" s="172">
        <v>699</v>
      </c>
      <c r="I159" s="305">
        <v>2.11</v>
      </c>
      <c r="J159" s="264">
        <v>410</v>
      </c>
      <c r="K159" s="69">
        <v>391.7</v>
      </c>
      <c r="L159" s="135">
        <f t="shared" si="8"/>
        <v>18.30000000000001</v>
      </c>
      <c r="M159" s="308">
        <f t="shared" si="9"/>
        <v>4.671942813377588</v>
      </c>
      <c r="N159" s="78">
        <f>Margins!B159</f>
        <v>600</v>
      </c>
      <c r="O159" s="25">
        <f t="shared" si="10"/>
        <v>0</v>
      </c>
      <c r="P159" s="25">
        <f t="shared" si="11"/>
        <v>0</v>
      </c>
      <c r="Q159" s="69"/>
    </row>
    <row r="160" spans="1:17" ht="15" customHeight="1" thickBot="1">
      <c r="A160" s="325" t="s">
        <v>396</v>
      </c>
      <c r="B160" s="172">
        <v>1360</v>
      </c>
      <c r="C160" s="304">
        <v>-0.57</v>
      </c>
      <c r="D160" s="172">
        <v>0</v>
      </c>
      <c r="E160" s="304">
        <v>-1</v>
      </c>
      <c r="F160" s="172">
        <v>0</v>
      </c>
      <c r="G160" s="304">
        <v>0</v>
      </c>
      <c r="H160" s="172">
        <v>1360</v>
      </c>
      <c r="I160" s="305">
        <v>-0.57</v>
      </c>
      <c r="J160" s="264">
        <v>268</v>
      </c>
      <c r="K160" s="69">
        <v>269.9</v>
      </c>
      <c r="L160" s="135">
        <f t="shared" si="8"/>
        <v>-1.8999999999999773</v>
      </c>
      <c r="M160" s="308">
        <f t="shared" si="9"/>
        <v>-0.7039644312708326</v>
      </c>
      <c r="N160" s="78">
        <f>Margins!B160</f>
        <v>700</v>
      </c>
      <c r="O160" s="25">
        <f t="shared" si="10"/>
        <v>0</v>
      </c>
      <c r="P160" s="25">
        <f t="shared" si="11"/>
        <v>0</v>
      </c>
      <c r="Q160" s="69"/>
    </row>
    <row r="161" spans="2:17" ht="13.5" customHeight="1" hidden="1">
      <c r="B161" s="311">
        <f>SUM(B4:B160)</f>
        <v>771339</v>
      </c>
      <c r="C161" s="312"/>
      <c r="D161" s="311">
        <f>SUM(D4:D160)</f>
        <v>136548</v>
      </c>
      <c r="E161" s="312"/>
      <c r="F161" s="311">
        <f>SUM(F4:F160)</f>
        <v>142598</v>
      </c>
      <c r="G161" s="312"/>
      <c r="H161" s="172">
        <f>SUM(H4:H160)</f>
        <v>1050485</v>
      </c>
      <c r="I161" s="312"/>
      <c r="J161" s="313"/>
      <c r="K161" s="69"/>
      <c r="L161" s="135"/>
      <c r="M161" s="136"/>
      <c r="N161" s="69"/>
      <c r="O161" s="25">
        <f>SUM(O4:O160)</f>
        <v>44918498</v>
      </c>
      <c r="P161" s="25">
        <f>SUM(P4:P160)</f>
        <v>14120144</v>
      </c>
      <c r="Q161" s="69"/>
    </row>
    <row r="162" spans="11:17" ht="14.25" customHeight="1">
      <c r="K162" s="69"/>
      <c r="L162" s="135"/>
      <c r="M162" s="136"/>
      <c r="N162" s="69"/>
      <c r="O162" s="69"/>
      <c r="P162" s="50">
        <f>P161/O161</f>
        <v>0.314350315097357</v>
      </c>
      <c r="Q162" s="69"/>
    </row>
    <row r="163" spans="11:13" ht="12.75" customHeight="1">
      <c r="K163" s="69"/>
      <c r="L163" s="135"/>
      <c r="M163"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17" sqref="F217"/>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6" t="s">
        <v>189</v>
      </c>
      <c r="B1" s="397"/>
      <c r="C1" s="397"/>
      <c r="D1" s="397"/>
      <c r="E1" s="397"/>
      <c r="F1" s="397"/>
      <c r="G1" s="397"/>
      <c r="H1" s="397"/>
      <c r="I1" s="397"/>
      <c r="J1" s="397"/>
      <c r="K1" s="418"/>
      <c r="L1" s="155"/>
      <c r="M1" s="112"/>
      <c r="N1" s="62"/>
      <c r="O1" s="2"/>
      <c r="P1" s="107"/>
      <c r="Q1" s="108"/>
      <c r="R1" s="69"/>
      <c r="S1" s="103"/>
      <c r="T1" s="103"/>
      <c r="U1" s="103"/>
      <c r="V1" s="103"/>
      <c r="W1" s="103"/>
      <c r="X1" s="103"/>
      <c r="Y1" s="103"/>
      <c r="Z1" s="103"/>
      <c r="AA1" s="103"/>
      <c r="AB1" s="74"/>
    </row>
    <row r="2" spans="1:28" s="58" customFormat="1" ht="16.5" customHeight="1" thickBot="1">
      <c r="A2" s="134"/>
      <c r="B2" s="415" t="s">
        <v>59</v>
      </c>
      <c r="C2" s="416"/>
      <c r="D2" s="416"/>
      <c r="E2" s="417"/>
      <c r="F2" s="405" t="s">
        <v>186</v>
      </c>
      <c r="G2" s="406"/>
      <c r="H2" s="384"/>
      <c r="I2" s="405" t="s">
        <v>187</v>
      </c>
      <c r="J2" s="406"/>
      <c r="K2" s="384"/>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7" t="s">
        <v>188</v>
      </c>
      <c r="D3" s="315" t="s">
        <v>22</v>
      </c>
      <c r="E3" s="328"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9">
        <f>'Open Int.'!E4</f>
        <v>0</v>
      </c>
      <c r="C4" s="329">
        <f>'Open Int.'!F4</f>
        <v>0</v>
      </c>
      <c r="D4" s="330">
        <f>'Open Int.'!H4</f>
        <v>0</v>
      </c>
      <c r="E4" s="330">
        <f>'Open Int.'!I4</f>
        <v>0</v>
      </c>
      <c r="F4" s="265">
        <f>IF('Open Int.'!E4=0,0,'Open Int.'!H4/'Open Int.'!E4)</f>
        <v>0</v>
      </c>
      <c r="G4" s="322">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31">
        <f>'Open Int.'!I5</f>
        <v>0</v>
      </c>
      <c r="F5" s="191">
        <f>IF('Open Int.'!E5=0,0,'Open Int.'!H5/'Open Int.'!E5)</f>
        <v>0</v>
      </c>
      <c r="G5" s="155">
        <v>0</v>
      </c>
      <c r="H5" s="170">
        <f aca="true" t="shared" si="0" ref="H5:H67">IF(G5=0,0,(F5-G5)/G5)</f>
        <v>0</v>
      </c>
      <c r="I5" s="185">
        <f>IF(Volume!D5=0,0,Volume!F5/Volume!D5)</f>
        <v>0</v>
      </c>
      <c r="J5" s="176">
        <v>0</v>
      </c>
      <c r="K5" s="170">
        <f aca="true" t="shared" si="1" ref="K5:K67">IF(J5=0,0,(I5-J5)/J5)</f>
        <v>0</v>
      </c>
      <c r="L5" s="60"/>
      <c r="M5" s="6"/>
      <c r="N5" s="59"/>
      <c r="O5" s="3"/>
      <c r="P5" s="3"/>
      <c r="Q5" s="3"/>
      <c r="R5" s="3"/>
      <c r="S5" s="3"/>
      <c r="T5" s="3"/>
      <c r="U5" s="61"/>
      <c r="V5" s="3"/>
      <c r="W5" s="3"/>
      <c r="X5" s="3"/>
      <c r="Y5" s="3"/>
      <c r="Z5" s="3"/>
      <c r="AA5" s="2"/>
      <c r="AB5" s="78"/>
      <c r="AC5" s="77"/>
    </row>
    <row r="6" spans="1:29" s="58" customFormat="1" ht="15">
      <c r="A6" s="177" t="s">
        <v>9</v>
      </c>
      <c r="B6" s="188">
        <f>'Open Int.'!E6</f>
        <v>14222700</v>
      </c>
      <c r="C6" s="189">
        <f>'Open Int.'!F6</f>
        <v>107800</v>
      </c>
      <c r="D6" s="190">
        <f>'Open Int.'!H6</f>
        <v>13596200</v>
      </c>
      <c r="E6" s="331">
        <f>'Open Int.'!I6</f>
        <v>1345100</v>
      </c>
      <c r="F6" s="191">
        <f>IF('Open Int.'!E6=0,0,'Open Int.'!H6/'Open Int.'!E6)</f>
        <v>0.9559506985312212</v>
      </c>
      <c r="G6" s="155">
        <v>0.867955139604248</v>
      </c>
      <c r="H6" s="170">
        <f t="shared" si="0"/>
        <v>0.10138261174085053</v>
      </c>
      <c r="I6" s="185">
        <f>IF(Volume!D6=0,0,Volume!F6/Volume!D6)</f>
        <v>1.1868542177485266</v>
      </c>
      <c r="J6" s="176">
        <v>0.9608392960742603</v>
      </c>
      <c r="K6" s="170">
        <f t="shared" si="1"/>
        <v>0.2352265593192374</v>
      </c>
      <c r="L6" s="60"/>
      <c r="M6" s="6"/>
      <c r="N6" s="59"/>
      <c r="O6" s="3"/>
      <c r="P6" s="3"/>
      <c r="Q6" s="3"/>
      <c r="R6" s="3"/>
      <c r="S6" s="3"/>
      <c r="T6" s="3"/>
      <c r="U6" s="61"/>
      <c r="V6" s="3"/>
      <c r="W6" s="3"/>
      <c r="X6" s="3"/>
      <c r="Y6" s="3"/>
      <c r="Z6" s="3"/>
      <c r="AA6" s="2"/>
      <c r="AB6" s="78"/>
      <c r="AC6" s="77"/>
    </row>
    <row r="7" spans="1:27" s="7" customFormat="1" ht="15">
      <c r="A7" s="177" t="s">
        <v>279</v>
      </c>
      <c r="B7" s="188">
        <f>'Open Int.'!E7</f>
        <v>1400</v>
      </c>
      <c r="C7" s="189">
        <f>'Open Int.'!F7</f>
        <v>0</v>
      </c>
      <c r="D7" s="190">
        <f>'Open Int.'!H7</f>
        <v>200</v>
      </c>
      <c r="E7" s="331">
        <f>'Open Int.'!I7</f>
        <v>0</v>
      </c>
      <c r="F7" s="191">
        <f>IF('Open Int.'!E7=0,0,'Open Int.'!H7/'Open Int.'!E7)</f>
        <v>0.14285714285714285</v>
      </c>
      <c r="G7" s="155">
        <v>0.14285714285714285</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4400</v>
      </c>
      <c r="C8" s="189">
        <f>'Open Int.'!F8</f>
        <v>200</v>
      </c>
      <c r="D8" s="190">
        <f>'Open Int.'!H8</f>
        <v>2100</v>
      </c>
      <c r="E8" s="331">
        <f>'Open Int.'!I8</f>
        <v>0</v>
      </c>
      <c r="F8" s="191">
        <f>IF('Open Int.'!E8=0,0,'Open Int.'!H8/'Open Int.'!E8)</f>
        <v>0.4772727272727273</v>
      </c>
      <c r="G8" s="155">
        <v>0.5</v>
      </c>
      <c r="H8" s="170">
        <f t="shared" si="0"/>
        <v>-0.045454545454545414</v>
      </c>
      <c r="I8" s="185">
        <f>IF(Volume!D8=0,0,Volume!F8/Volume!D8)</f>
        <v>0.09523809523809523</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151125</v>
      </c>
      <c r="C9" s="189">
        <f>'Open Int.'!F9</f>
        <v>17625</v>
      </c>
      <c r="D9" s="190">
        <f>'Open Int.'!H9</f>
        <v>64125</v>
      </c>
      <c r="E9" s="331">
        <f>'Open Int.'!I9</f>
        <v>1875</v>
      </c>
      <c r="F9" s="191">
        <f>IF('Open Int.'!E9=0,0,'Open Int.'!H9/'Open Int.'!E9)</f>
        <v>0.42431761786600497</v>
      </c>
      <c r="G9" s="155">
        <v>0.46629213483146065</v>
      </c>
      <c r="H9" s="170">
        <f t="shared" si="0"/>
        <v>-0.09001763879338688</v>
      </c>
      <c r="I9" s="185">
        <f>IF(Volume!D9=0,0,Volume!F9/Volume!D9)</f>
        <v>0.1595744680851064</v>
      </c>
      <c r="J9" s="176">
        <v>0.4206896551724138</v>
      </c>
      <c r="K9" s="170">
        <f t="shared" si="1"/>
        <v>-0.6206836414370422</v>
      </c>
      <c r="L9" s="60"/>
      <c r="M9" s="6"/>
      <c r="N9" s="59"/>
      <c r="O9" s="3"/>
      <c r="P9" s="3"/>
      <c r="Q9" s="3"/>
      <c r="R9" s="3"/>
      <c r="S9" s="3"/>
      <c r="T9" s="3"/>
      <c r="U9" s="61"/>
      <c r="V9" s="3"/>
      <c r="W9" s="3"/>
      <c r="X9" s="3"/>
      <c r="Y9" s="3"/>
      <c r="Z9" s="3"/>
      <c r="AA9" s="2"/>
      <c r="AB9" s="78"/>
      <c r="AC9" s="77"/>
    </row>
    <row r="10" spans="1:27" s="7" customFormat="1" ht="15">
      <c r="A10" s="177" t="s">
        <v>135</v>
      </c>
      <c r="B10" s="188">
        <f>'Open Int.'!E10</f>
        <v>14700</v>
      </c>
      <c r="C10" s="189">
        <f>'Open Int.'!F10</f>
        <v>0</v>
      </c>
      <c r="D10" s="190">
        <f>'Open Int.'!H10</f>
        <v>0</v>
      </c>
      <c r="E10" s="331">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97150</v>
      </c>
      <c r="C11" s="189">
        <f>'Open Int.'!F11</f>
        <v>6700</v>
      </c>
      <c r="D11" s="190">
        <f>'Open Int.'!H11</f>
        <v>10050</v>
      </c>
      <c r="E11" s="331">
        <f>'Open Int.'!I11</f>
        <v>0</v>
      </c>
      <c r="F11" s="191">
        <f>IF('Open Int.'!E11=0,0,'Open Int.'!H11/'Open Int.'!E11)</f>
        <v>0.10344827586206896</v>
      </c>
      <c r="G11" s="155">
        <v>0.1111111111111111</v>
      </c>
      <c r="H11" s="170">
        <f t="shared" si="0"/>
        <v>-0.06896551724137927</v>
      </c>
      <c r="I11" s="185">
        <f>IF(Volume!D11=0,0,Volume!F11/Volume!D11)</f>
        <v>0</v>
      </c>
      <c r="J11" s="176">
        <v>0</v>
      </c>
      <c r="K11" s="170">
        <f t="shared" si="1"/>
        <v>0</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31">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16100</v>
      </c>
      <c r="C13" s="189">
        <f>'Open Int.'!F13</f>
        <v>0</v>
      </c>
      <c r="D13" s="190">
        <f>'Open Int.'!H13</f>
        <v>0</v>
      </c>
      <c r="E13" s="331">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1208300</v>
      </c>
      <c r="C14" s="189">
        <f>'Open Int.'!F14</f>
        <v>167700</v>
      </c>
      <c r="D14" s="190">
        <f>'Open Int.'!H14</f>
        <v>159100</v>
      </c>
      <c r="E14" s="331">
        <f>'Open Int.'!I14</f>
        <v>4300</v>
      </c>
      <c r="F14" s="191">
        <f>IF('Open Int.'!E14=0,0,'Open Int.'!H14/'Open Int.'!E14)</f>
        <v>0.13167259786476868</v>
      </c>
      <c r="G14" s="155">
        <v>0.1487603305785124</v>
      </c>
      <c r="H14" s="170">
        <f t="shared" si="0"/>
        <v>-0.1148675365757217</v>
      </c>
      <c r="I14" s="185">
        <f>IF(Volume!D14=0,0,Volume!F14/Volume!D14)</f>
        <v>0.028985507246376812</v>
      </c>
      <c r="J14" s="176">
        <v>0.03773584905660377</v>
      </c>
      <c r="K14" s="170">
        <f t="shared" si="1"/>
        <v>-0.23188405797101447</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3867750</v>
      </c>
      <c r="C15" s="189">
        <f>'Open Int.'!F15</f>
        <v>148025</v>
      </c>
      <c r="D15" s="190">
        <f>'Open Int.'!H15</f>
        <v>735350</v>
      </c>
      <c r="E15" s="331">
        <f>'Open Int.'!I15</f>
        <v>23875</v>
      </c>
      <c r="F15" s="191">
        <f>IF('Open Int.'!E15=0,0,'Open Int.'!H15/'Open Int.'!E15)</f>
        <v>0.19012345679012346</v>
      </c>
      <c r="G15" s="155">
        <v>0.19127086007702182</v>
      </c>
      <c r="H15" s="170">
        <f t="shared" si="0"/>
        <v>-0.005998840003314232</v>
      </c>
      <c r="I15" s="185">
        <f>IF(Volume!D15=0,0,Volume!F15/Volume!D15)</f>
        <v>0.1694915254237288</v>
      </c>
      <c r="J15" s="176">
        <v>0.16666666666666666</v>
      </c>
      <c r="K15" s="170">
        <f t="shared" si="1"/>
        <v>0.01694915254237289</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3150</v>
      </c>
      <c r="C16" s="189">
        <f>'Open Int.'!F16</f>
        <v>0</v>
      </c>
      <c r="D16" s="190">
        <f>'Open Int.'!H16</f>
        <v>0</v>
      </c>
      <c r="E16" s="331">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3800</v>
      </c>
      <c r="C17" s="189">
        <f>'Open Int.'!F17</f>
        <v>600</v>
      </c>
      <c r="D17" s="190">
        <f>'Open Int.'!H17</f>
        <v>0</v>
      </c>
      <c r="E17" s="331">
        <f>'Open Int.'!I17</f>
        <v>0</v>
      </c>
      <c r="F17" s="191">
        <f>IF('Open Int.'!E17=0,0,'Open Int.'!H17/'Open Int.'!E17)</f>
        <v>0</v>
      </c>
      <c r="G17" s="155">
        <v>0</v>
      </c>
      <c r="H17" s="170">
        <f t="shared" si="0"/>
        <v>0</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254600</v>
      </c>
      <c r="C18" s="189">
        <f>'Open Int.'!F18</f>
        <v>10450</v>
      </c>
      <c r="D18" s="190">
        <f>'Open Int.'!H18</f>
        <v>50350</v>
      </c>
      <c r="E18" s="331">
        <f>'Open Int.'!I18</f>
        <v>6650</v>
      </c>
      <c r="F18" s="191">
        <f>IF('Open Int.'!E18=0,0,'Open Int.'!H18/'Open Int.'!E18)</f>
        <v>0.19776119402985073</v>
      </c>
      <c r="G18" s="155">
        <v>0.17898832684824903</v>
      </c>
      <c r="H18" s="170">
        <f t="shared" si="0"/>
        <v>0.10488319273199213</v>
      </c>
      <c r="I18" s="185">
        <f>IF(Volume!D18=0,0,Volume!F18/Volume!D18)</f>
        <v>0.18604651162790697</v>
      </c>
      <c r="J18" s="176">
        <v>0.08888888888888889</v>
      </c>
      <c r="K18" s="170">
        <f t="shared" si="1"/>
        <v>1.0930232558139534</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1012800</v>
      </c>
      <c r="C19" s="189">
        <f>'Open Int.'!F19</f>
        <v>31200</v>
      </c>
      <c r="D19" s="190">
        <f>'Open Int.'!H19</f>
        <v>276000</v>
      </c>
      <c r="E19" s="331">
        <f>'Open Int.'!I19</f>
        <v>57600</v>
      </c>
      <c r="F19" s="191">
        <f>IF('Open Int.'!E19=0,0,'Open Int.'!H19/'Open Int.'!E19)</f>
        <v>0.2725118483412322</v>
      </c>
      <c r="G19" s="155">
        <v>0.22249388753056235</v>
      </c>
      <c r="H19" s="170">
        <f t="shared" si="0"/>
        <v>0.22480599968751622</v>
      </c>
      <c r="I19" s="185">
        <f>IF(Volume!D19=0,0,Volume!F19/Volume!D19)</f>
        <v>0.22777777777777777</v>
      </c>
      <c r="J19" s="176">
        <v>0.13646055437100213</v>
      </c>
      <c r="K19" s="170">
        <f t="shared" si="1"/>
        <v>0.6691840277777777</v>
      </c>
      <c r="L19" s="60"/>
      <c r="M19" s="6"/>
      <c r="N19" s="59"/>
      <c r="O19" s="3"/>
      <c r="P19" s="3"/>
      <c r="Q19" s="3"/>
      <c r="R19" s="3"/>
      <c r="S19" s="3"/>
      <c r="T19" s="3"/>
      <c r="U19" s="61"/>
      <c r="V19" s="3"/>
      <c r="W19" s="3"/>
      <c r="X19" s="3"/>
      <c r="Y19" s="3"/>
      <c r="Z19" s="3"/>
      <c r="AA19" s="2"/>
    </row>
    <row r="20" spans="1:27" s="7" customFormat="1" ht="15">
      <c r="A20" s="177" t="s">
        <v>76</v>
      </c>
      <c r="B20" s="188">
        <f>'Open Int.'!E20</f>
        <v>28000</v>
      </c>
      <c r="C20" s="189">
        <f>'Open Int.'!F20</f>
        <v>8400</v>
      </c>
      <c r="D20" s="190">
        <f>'Open Int.'!H20</f>
        <v>5600</v>
      </c>
      <c r="E20" s="331">
        <f>'Open Int.'!I20</f>
        <v>2800</v>
      </c>
      <c r="F20" s="191">
        <f>IF('Open Int.'!E20=0,0,'Open Int.'!H20/'Open Int.'!E20)</f>
        <v>0.2</v>
      </c>
      <c r="G20" s="155">
        <v>0.14285714285714285</v>
      </c>
      <c r="H20" s="170">
        <f t="shared" si="0"/>
        <v>0.40000000000000013</v>
      </c>
      <c r="I20" s="185">
        <f>IF(Volume!D20=0,0,Volume!F20/Volume!D20)</f>
        <v>0.14285714285714285</v>
      </c>
      <c r="J20" s="176">
        <v>0</v>
      </c>
      <c r="K20" s="170">
        <f t="shared" si="1"/>
        <v>0</v>
      </c>
      <c r="L20" s="60"/>
      <c r="M20" s="6"/>
      <c r="N20" s="59"/>
      <c r="O20" s="3"/>
      <c r="P20" s="3"/>
      <c r="Q20" s="3"/>
      <c r="R20" s="3"/>
      <c r="S20" s="3"/>
      <c r="T20" s="3"/>
      <c r="U20" s="61"/>
      <c r="V20" s="3"/>
      <c r="W20" s="3"/>
      <c r="X20" s="3"/>
      <c r="Y20" s="3"/>
      <c r="Z20" s="3"/>
      <c r="AA20" s="2"/>
    </row>
    <row r="21" spans="1:29" s="58" customFormat="1" ht="15">
      <c r="A21" s="177" t="s">
        <v>77</v>
      </c>
      <c r="B21" s="188">
        <f>'Open Int.'!E21</f>
        <v>216600</v>
      </c>
      <c r="C21" s="189">
        <f>'Open Int.'!F21</f>
        <v>20900</v>
      </c>
      <c r="D21" s="190">
        <f>'Open Int.'!H21</f>
        <v>32300</v>
      </c>
      <c r="E21" s="331">
        <f>'Open Int.'!I21</f>
        <v>5700</v>
      </c>
      <c r="F21" s="191">
        <f>IF('Open Int.'!E21=0,0,'Open Int.'!H21/'Open Int.'!E21)</f>
        <v>0.14912280701754385</v>
      </c>
      <c r="G21" s="155">
        <v>0.13592233009708737</v>
      </c>
      <c r="H21" s="170">
        <f t="shared" si="0"/>
        <v>0.09711779448621552</v>
      </c>
      <c r="I21" s="185">
        <f>IF(Volume!D21=0,0,Volume!F21/Volume!D21)</f>
        <v>0.125</v>
      </c>
      <c r="J21" s="176">
        <v>0.11538461538461539</v>
      </c>
      <c r="K21" s="170">
        <f t="shared" si="1"/>
        <v>0.08333333333333327</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2100</v>
      </c>
      <c r="C22" s="189">
        <f>'Open Int.'!F22</f>
        <v>2100</v>
      </c>
      <c r="D22" s="190">
        <f>'Open Int.'!H22</f>
        <v>0</v>
      </c>
      <c r="E22" s="331">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825</v>
      </c>
      <c r="C23" s="189">
        <f>'Open Int.'!F23</f>
        <v>0</v>
      </c>
      <c r="D23" s="190">
        <f>'Open Int.'!H23</f>
        <v>0</v>
      </c>
      <c r="E23" s="331">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750</v>
      </c>
      <c r="C24" s="189">
        <f>'Open Int.'!F24</f>
        <v>250</v>
      </c>
      <c r="D24" s="190">
        <f>'Open Int.'!H24</f>
        <v>0</v>
      </c>
      <c r="E24" s="331">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6000</v>
      </c>
      <c r="C25" s="189">
        <f>'Open Int.'!F25</f>
        <v>0</v>
      </c>
      <c r="D25" s="190">
        <f>'Open Int.'!H25</f>
        <v>3000</v>
      </c>
      <c r="E25" s="331">
        <f>'Open Int.'!I25</f>
        <v>1000</v>
      </c>
      <c r="F25" s="191">
        <f>IF('Open Int.'!E25=0,0,'Open Int.'!H25/'Open Int.'!E25)</f>
        <v>0.5</v>
      </c>
      <c r="G25" s="155">
        <v>0.3333333333333333</v>
      </c>
      <c r="H25" s="170">
        <f t="shared" si="0"/>
        <v>0.5000000000000001</v>
      </c>
      <c r="I25" s="185">
        <f>IF(Volume!D25=0,0,Volume!F25/Volume!D25)</f>
        <v>1</v>
      </c>
      <c r="J25" s="176">
        <v>0.5</v>
      </c>
      <c r="K25" s="170">
        <f t="shared" si="1"/>
        <v>1</v>
      </c>
      <c r="L25" s="60"/>
      <c r="M25" s="6"/>
      <c r="N25" s="59"/>
      <c r="O25" s="3"/>
      <c r="P25" s="3"/>
      <c r="Q25" s="3"/>
      <c r="R25" s="3"/>
      <c r="S25" s="3"/>
      <c r="T25" s="3"/>
      <c r="U25" s="61"/>
      <c r="V25" s="3"/>
      <c r="W25" s="3"/>
      <c r="X25" s="3"/>
      <c r="Y25" s="3"/>
      <c r="Z25" s="3"/>
      <c r="AA25" s="2"/>
    </row>
    <row r="26" spans="1:27" s="7" customFormat="1" ht="15">
      <c r="A26" s="177" t="s">
        <v>232</v>
      </c>
      <c r="B26" s="188">
        <f>'Open Int.'!E26</f>
        <v>130000</v>
      </c>
      <c r="C26" s="189">
        <f>'Open Int.'!F26</f>
        <v>0</v>
      </c>
      <c r="D26" s="190">
        <f>'Open Int.'!H26</f>
        <v>17000</v>
      </c>
      <c r="E26" s="331">
        <f>'Open Int.'!I26</f>
        <v>-500</v>
      </c>
      <c r="F26" s="191">
        <f>IF('Open Int.'!E26=0,0,'Open Int.'!H26/'Open Int.'!E26)</f>
        <v>0.13076923076923078</v>
      </c>
      <c r="G26" s="155">
        <v>0.1346153846153846</v>
      </c>
      <c r="H26" s="170">
        <f t="shared" si="0"/>
        <v>-0.02857142857142847</v>
      </c>
      <c r="I26" s="185">
        <f>IF(Volume!D26=0,0,Volume!F26/Volume!D26)</f>
        <v>0.05333333333333334</v>
      </c>
      <c r="J26" s="176">
        <v>0.0821917808219178</v>
      </c>
      <c r="K26" s="170">
        <f t="shared" si="1"/>
        <v>-0.35111111111111104</v>
      </c>
      <c r="L26" s="60"/>
      <c r="M26" s="6"/>
      <c r="N26" s="59"/>
      <c r="O26" s="3"/>
      <c r="P26" s="3"/>
      <c r="Q26" s="3"/>
      <c r="R26" s="3"/>
      <c r="S26" s="3"/>
      <c r="T26" s="3"/>
      <c r="U26" s="61"/>
      <c r="V26" s="3"/>
      <c r="W26" s="3"/>
      <c r="X26" s="3"/>
      <c r="Y26" s="3"/>
      <c r="Z26" s="3"/>
      <c r="AA26" s="2"/>
    </row>
    <row r="27" spans="1:27" s="7" customFormat="1" ht="15">
      <c r="A27" s="177" t="s">
        <v>1</v>
      </c>
      <c r="B27" s="188">
        <f>'Open Int.'!E27</f>
        <v>13200</v>
      </c>
      <c r="C27" s="189">
        <f>'Open Int.'!F27</f>
        <v>300</v>
      </c>
      <c r="D27" s="190">
        <f>'Open Int.'!H27</f>
        <v>2550</v>
      </c>
      <c r="E27" s="331">
        <f>'Open Int.'!I27</f>
        <v>300</v>
      </c>
      <c r="F27" s="191">
        <f>IF('Open Int.'!E27=0,0,'Open Int.'!H27/'Open Int.'!E27)</f>
        <v>0.19318181818181818</v>
      </c>
      <c r="G27" s="155">
        <v>0.1744186046511628</v>
      </c>
      <c r="H27" s="170">
        <f t="shared" si="0"/>
        <v>0.10757575757575752</v>
      </c>
      <c r="I27" s="185">
        <f>IF(Volume!D27=0,0,Volume!F27/Volume!D27)</f>
        <v>0.11764705882352941</v>
      </c>
      <c r="J27" s="176">
        <v>0.75</v>
      </c>
      <c r="K27" s="170">
        <f t="shared" si="1"/>
        <v>-0.8431372549019608</v>
      </c>
      <c r="L27" s="60"/>
      <c r="M27" s="6"/>
      <c r="N27" s="59"/>
      <c r="O27" s="3"/>
      <c r="P27" s="3"/>
      <c r="Q27" s="3"/>
      <c r="R27" s="3"/>
      <c r="S27" s="3"/>
      <c r="T27" s="3"/>
      <c r="U27" s="61"/>
      <c r="V27" s="3"/>
      <c r="W27" s="3"/>
      <c r="X27" s="3"/>
      <c r="Y27" s="3"/>
      <c r="Z27" s="3"/>
      <c r="AA27" s="2"/>
    </row>
    <row r="28" spans="1:27" s="7" customFormat="1" ht="15">
      <c r="A28" s="177" t="s">
        <v>158</v>
      </c>
      <c r="B28" s="188">
        <f>'Open Int.'!E28</f>
        <v>51300</v>
      </c>
      <c r="C28" s="189">
        <f>'Open Int.'!F28</f>
        <v>19000</v>
      </c>
      <c r="D28" s="190">
        <f>'Open Int.'!H28</f>
        <v>0</v>
      </c>
      <c r="E28" s="331">
        <f>'Open Int.'!I28</f>
        <v>0</v>
      </c>
      <c r="F28" s="191">
        <f>IF('Open Int.'!E28=0,0,'Open Int.'!H28/'Open Int.'!E28)</f>
        <v>0</v>
      </c>
      <c r="G28" s="155">
        <v>0</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7" s="7" customFormat="1" ht="15">
      <c r="A29" s="177" t="s">
        <v>285</v>
      </c>
      <c r="B29" s="188">
        <f>'Open Int.'!E29</f>
        <v>600</v>
      </c>
      <c r="C29" s="189">
        <f>'Open Int.'!F29</f>
        <v>0</v>
      </c>
      <c r="D29" s="190">
        <f>'Open Int.'!H29</f>
        <v>0</v>
      </c>
      <c r="E29" s="331">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36000</v>
      </c>
      <c r="C30" s="189">
        <f>'Open Int.'!F30</f>
        <v>4500</v>
      </c>
      <c r="D30" s="190">
        <f>'Open Int.'!H30</f>
        <v>13500</v>
      </c>
      <c r="E30" s="331">
        <f>'Open Int.'!I30</f>
        <v>0</v>
      </c>
      <c r="F30" s="191">
        <f>IF('Open Int.'!E30=0,0,'Open Int.'!H30/'Open Int.'!E30)</f>
        <v>0.375</v>
      </c>
      <c r="G30" s="155">
        <v>0.42857142857142855</v>
      </c>
      <c r="H30" s="170">
        <f t="shared" si="0"/>
        <v>-0.12499999999999994</v>
      </c>
      <c r="I30" s="185">
        <f>IF(Volume!D30=0,0,Volume!F30/Volume!D30)</f>
        <v>0</v>
      </c>
      <c r="J30" s="176">
        <v>0</v>
      </c>
      <c r="K30" s="170">
        <f t="shared" si="1"/>
        <v>0</v>
      </c>
      <c r="L30" s="60"/>
      <c r="M30" s="6"/>
      <c r="N30" s="59"/>
      <c r="O30" s="3"/>
      <c r="P30" s="3"/>
      <c r="Q30" s="3"/>
      <c r="R30" s="3"/>
      <c r="S30" s="3"/>
      <c r="T30" s="3"/>
      <c r="U30" s="61"/>
      <c r="V30" s="3"/>
      <c r="W30" s="3"/>
      <c r="X30" s="3"/>
      <c r="Y30" s="3"/>
      <c r="Z30" s="3"/>
      <c r="AA30" s="2"/>
    </row>
    <row r="31" spans="1:27" s="7" customFormat="1" ht="15">
      <c r="A31" s="177" t="s">
        <v>2</v>
      </c>
      <c r="B31" s="188">
        <f>'Open Int.'!E31</f>
        <v>11000</v>
      </c>
      <c r="C31" s="189">
        <f>'Open Int.'!F31</f>
        <v>1100</v>
      </c>
      <c r="D31" s="190">
        <f>'Open Int.'!H31</f>
        <v>0</v>
      </c>
      <c r="E31" s="331">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108750</v>
      </c>
      <c r="C32" s="189">
        <f>'Open Int.'!F32</f>
        <v>10000</v>
      </c>
      <c r="D32" s="190">
        <f>'Open Int.'!H32</f>
        <v>10000</v>
      </c>
      <c r="E32" s="331">
        <f>'Open Int.'!I32</f>
        <v>0</v>
      </c>
      <c r="F32" s="191">
        <f>IF('Open Int.'!E32=0,0,'Open Int.'!H32/'Open Int.'!E32)</f>
        <v>0.09195402298850575</v>
      </c>
      <c r="G32" s="155">
        <v>0.10126582278481013</v>
      </c>
      <c r="H32" s="170">
        <f t="shared" si="0"/>
        <v>-0.09195402298850575</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78</v>
      </c>
      <c r="B33" s="188">
        <f>'Open Int.'!E33</f>
        <v>28800</v>
      </c>
      <c r="C33" s="189">
        <f>'Open Int.'!F33</f>
        <v>3200</v>
      </c>
      <c r="D33" s="190">
        <f>'Open Int.'!H33</f>
        <v>3200</v>
      </c>
      <c r="E33" s="331">
        <f>'Open Int.'!I33</f>
        <v>1600</v>
      </c>
      <c r="F33" s="191">
        <f>IF('Open Int.'!E33=0,0,'Open Int.'!H33/'Open Int.'!E33)</f>
        <v>0.1111111111111111</v>
      </c>
      <c r="G33" s="155">
        <v>0.0625</v>
      </c>
      <c r="H33" s="170">
        <f t="shared" si="0"/>
        <v>0.7777777777777777</v>
      </c>
      <c r="I33" s="185">
        <f>IF(Volume!D33=0,0,Volume!F33/Volume!D33)</f>
        <v>0.16666666666666666</v>
      </c>
      <c r="J33" s="176">
        <v>0.1</v>
      </c>
      <c r="K33" s="170">
        <f t="shared" si="1"/>
        <v>0.6666666666666665</v>
      </c>
      <c r="L33" s="60"/>
      <c r="M33" s="6"/>
      <c r="N33" s="59"/>
      <c r="O33" s="3"/>
      <c r="P33" s="3"/>
      <c r="Q33" s="3"/>
      <c r="R33" s="3"/>
      <c r="S33" s="3"/>
      <c r="T33" s="3"/>
      <c r="U33" s="61"/>
      <c r="V33" s="3"/>
      <c r="W33" s="3"/>
      <c r="X33" s="3"/>
      <c r="Y33" s="3"/>
      <c r="Z33" s="3"/>
      <c r="AA33" s="2"/>
    </row>
    <row r="34" spans="1:27" s="7" customFormat="1" ht="15">
      <c r="A34" s="177" t="s">
        <v>138</v>
      </c>
      <c r="B34" s="188">
        <f>'Open Int.'!E34</f>
        <v>53550</v>
      </c>
      <c r="C34" s="189">
        <f>'Open Int.'!F34</f>
        <v>425</v>
      </c>
      <c r="D34" s="190">
        <f>'Open Int.'!H34</f>
        <v>10200</v>
      </c>
      <c r="E34" s="331">
        <f>'Open Int.'!I34</f>
        <v>425</v>
      </c>
      <c r="F34" s="191">
        <f>IF('Open Int.'!E34=0,0,'Open Int.'!H34/'Open Int.'!E34)</f>
        <v>0.19047619047619047</v>
      </c>
      <c r="G34" s="155">
        <v>0.184</v>
      </c>
      <c r="H34" s="170">
        <f t="shared" si="0"/>
        <v>0.035196687370600374</v>
      </c>
      <c r="I34" s="185">
        <f>IF(Volume!D34=0,0,Volume!F34/Volume!D34)</f>
        <v>0.20588235294117646</v>
      </c>
      <c r="J34" s="176">
        <v>0.4</v>
      </c>
      <c r="K34" s="170">
        <f t="shared" si="1"/>
        <v>-0.4852941176470589</v>
      </c>
      <c r="L34" s="60"/>
      <c r="M34" s="6"/>
      <c r="N34" s="59"/>
      <c r="O34" s="3"/>
      <c r="P34" s="3"/>
      <c r="Q34" s="3"/>
      <c r="R34" s="3"/>
      <c r="S34" s="3"/>
      <c r="T34" s="3"/>
      <c r="U34" s="61"/>
      <c r="V34" s="3"/>
      <c r="W34" s="3"/>
      <c r="X34" s="3"/>
      <c r="Y34" s="3"/>
      <c r="Z34" s="3"/>
      <c r="AA34" s="2"/>
    </row>
    <row r="35" spans="1:27" s="7" customFormat="1" ht="15">
      <c r="A35" s="177" t="s">
        <v>160</v>
      </c>
      <c r="B35" s="188">
        <f>'Open Int.'!E35</f>
        <v>39600</v>
      </c>
      <c r="C35" s="189">
        <f>'Open Int.'!F35</f>
        <v>14850</v>
      </c>
      <c r="D35" s="190">
        <f>'Open Int.'!H35</f>
        <v>0</v>
      </c>
      <c r="E35" s="331">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20700</v>
      </c>
      <c r="C36" s="189">
        <f>'Open Int.'!F36</f>
        <v>6900</v>
      </c>
      <c r="D36" s="190">
        <f>'Open Int.'!H36</f>
        <v>0</v>
      </c>
      <c r="E36" s="331">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393</v>
      </c>
      <c r="B37" s="188">
        <f>'Open Int.'!E37</f>
        <v>0</v>
      </c>
      <c r="C37" s="189">
        <f>'Open Int.'!F37</f>
        <v>0</v>
      </c>
      <c r="D37" s="190">
        <f>'Open Int.'!H37</f>
        <v>0</v>
      </c>
      <c r="E37" s="331">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17500</v>
      </c>
      <c r="C38" s="189">
        <f>'Open Int.'!F38</f>
        <v>5000</v>
      </c>
      <c r="D38" s="190">
        <f>'Open Int.'!H38</f>
        <v>2500</v>
      </c>
      <c r="E38" s="331">
        <f>'Open Int.'!I38</f>
        <v>0</v>
      </c>
      <c r="F38" s="191">
        <f>IF('Open Int.'!E38=0,0,'Open Int.'!H38/'Open Int.'!E38)</f>
        <v>0.14285714285714285</v>
      </c>
      <c r="G38" s="155">
        <v>0.2</v>
      </c>
      <c r="H38" s="170">
        <f t="shared" si="0"/>
        <v>-0.2857142857142858</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218</v>
      </c>
      <c r="B39" s="188">
        <f>'Open Int.'!E39</f>
        <v>3150</v>
      </c>
      <c r="C39" s="189">
        <f>'Open Int.'!F39</f>
        <v>0</v>
      </c>
      <c r="D39" s="190">
        <f>'Open Int.'!H39</f>
        <v>0</v>
      </c>
      <c r="E39" s="331">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31">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3000</v>
      </c>
      <c r="C41" s="189">
        <f>'Open Int.'!F41</f>
        <v>0</v>
      </c>
      <c r="D41" s="190">
        <f>'Open Int.'!H41</f>
        <v>0</v>
      </c>
      <c r="E41" s="331">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31">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40500</v>
      </c>
      <c r="C43" s="189">
        <f>'Open Int.'!F43</f>
        <v>16200</v>
      </c>
      <c r="D43" s="190">
        <f>'Open Int.'!H43</f>
        <v>0</v>
      </c>
      <c r="E43" s="331">
        <f>'Open Int.'!I43</f>
        <v>0</v>
      </c>
      <c r="F43" s="191">
        <f>IF('Open Int.'!E43=0,0,'Open Int.'!H43/'Open Int.'!E43)</f>
        <v>0</v>
      </c>
      <c r="G43" s="155">
        <v>0</v>
      </c>
      <c r="H43" s="170">
        <f t="shared" si="0"/>
        <v>0</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9250</v>
      </c>
      <c r="C44" s="189">
        <f>'Open Int.'!F44</f>
        <v>4500</v>
      </c>
      <c r="D44" s="190">
        <f>'Open Int.'!H44</f>
        <v>1250</v>
      </c>
      <c r="E44" s="331">
        <f>'Open Int.'!I44</f>
        <v>250</v>
      </c>
      <c r="F44" s="191">
        <f>IF('Open Int.'!E44=0,0,'Open Int.'!H44/'Open Int.'!E44)</f>
        <v>0.13513513513513514</v>
      </c>
      <c r="G44" s="155">
        <v>0.21052631578947367</v>
      </c>
      <c r="H44" s="170">
        <f t="shared" si="0"/>
        <v>-0.35810810810810806</v>
      </c>
      <c r="I44" s="185">
        <f>IF(Volume!D44=0,0,Volume!F44/Volume!D44)</f>
        <v>0.043478260869565216</v>
      </c>
      <c r="J44" s="176">
        <v>0</v>
      </c>
      <c r="K44" s="170">
        <f t="shared" si="1"/>
        <v>0</v>
      </c>
      <c r="L44" s="60"/>
      <c r="M44" s="6"/>
      <c r="N44" s="59"/>
      <c r="O44" s="3"/>
      <c r="P44" s="3"/>
      <c r="Q44" s="3"/>
      <c r="R44" s="3"/>
      <c r="S44" s="3"/>
      <c r="T44" s="3"/>
      <c r="U44" s="61"/>
      <c r="V44" s="3"/>
      <c r="W44" s="3"/>
      <c r="X44" s="3"/>
      <c r="Y44" s="3"/>
      <c r="Z44" s="3"/>
      <c r="AA44" s="2"/>
    </row>
    <row r="45" spans="1:27" s="7" customFormat="1" ht="15">
      <c r="A45" s="177" t="s">
        <v>194</v>
      </c>
      <c r="B45" s="188">
        <f>'Open Int.'!E45</f>
        <v>31600</v>
      </c>
      <c r="C45" s="189">
        <f>'Open Int.'!F45</f>
        <v>1200</v>
      </c>
      <c r="D45" s="190">
        <f>'Open Int.'!H45</f>
        <v>4000</v>
      </c>
      <c r="E45" s="331">
        <f>'Open Int.'!I45</f>
        <v>0</v>
      </c>
      <c r="F45" s="191">
        <f>IF('Open Int.'!E45=0,0,'Open Int.'!H45/'Open Int.'!E45)</f>
        <v>0.12658227848101267</v>
      </c>
      <c r="G45" s="155">
        <v>0.13157894736842105</v>
      </c>
      <c r="H45" s="170">
        <f t="shared" si="0"/>
        <v>-0.03797468354430368</v>
      </c>
      <c r="I45" s="185">
        <f>IF(Volume!D45=0,0,Volume!F45/Volume!D45)</f>
        <v>0.14285714285714285</v>
      </c>
      <c r="J45" s="176">
        <v>0.42857142857142855</v>
      </c>
      <c r="K45" s="170">
        <f t="shared" si="1"/>
        <v>-0.6666666666666666</v>
      </c>
      <c r="L45" s="60"/>
      <c r="M45" s="6"/>
      <c r="N45" s="59"/>
      <c r="O45" s="3"/>
      <c r="P45" s="3"/>
      <c r="Q45" s="3"/>
      <c r="R45" s="3"/>
      <c r="S45" s="3"/>
      <c r="T45" s="3"/>
      <c r="U45" s="61"/>
      <c r="V45" s="3"/>
      <c r="W45" s="3"/>
      <c r="X45" s="3"/>
      <c r="Y45" s="3"/>
      <c r="Z45" s="3"/>
      <c r="AA45" s="2"/>
    </row>
    <row r="46" spans="1:27" s="7" customFormat="1" ht="15">
      <c r="A46" s="177" t="s">
        <v>220</v>
      </c>
      <c r="B46" s="188">
        <f>'Open Int.'!E46</f>
        <v>136800</v>
      </c>
      <c r="C46" s="189">
        <f>'Open Int.'!F46</f>
        <v>0</v>
      </c>
      <c r="D46" s="190">
        <f>'Open Int.'!H46</f>
        <v>7200</v>
      </c>
      <c r="E46" s="331">
        <f>'Open Int.'!I46</f>
        <v>0</v>
      </c>
      <c r="F46" s="191">
        <f>IF('Open Int.'!E46=0,0,'Open Int.'!H46/'Open Int.'!E46)</f>
        <v>0.05263157894736842</v>
      </c>
      <c r="G46" s="155">
        <v>0.05263157894736842</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164</v>
      </c>
      <c r="B47" s="188">
        <f>'Open Int.'!E47</f>
        <v>146900</v>
      </c>
      <c r="C47" s="189">
        <f>'Open Int.'!F47</f>
        <v>11300</v>
      </c>
      <c r="D47" s="190">
        <f>'Open Int.'!H47</f>
        <v>11300</v>
      </c>
      <c r="E47" s="331">
        <f>'Open Int.'!I47</f>
        <v>0</v>
      </c>
      <c r="F47" s="191">
        <f>IF('Open Int.'!E47=0,0,'Open Int.'!H47/'Open Int.'!E47)</f>
        <v>0.07692307692307693</v>
      </c>
      <c r="G47" s="155">
        <v>0.08333333333333333</v>
      </c>
      <c r="H47" s="170">
        <f t="shared" si="0"/>
        <v>-0.07692307692307682</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165</v>
      </c>
      <c r="B48" s="188">
        <f>'Open Int.'!E48</f>
        <v>5200</v>
      </c>
      <c r="C48" s="189">
        <f>'Open Int.'!F48</f>
        <v>0</v>
      </c>
      <c r="D48" s="190">
        <f>'Open Int.'!H48</f>
        <v>0</v>
      </c>
      <c r="E48" s="331">
        <f>'Open Int.'!I48</f>
        <v>0</v>
      </c>
      <c r="F48" s="191">
        <f>IF('Open Int.'!E48=0,0,'Open Int.'!H48/'Open Int.'!E48)</f>
        <v>0</v>
      </c>
      <c r="G48" s="155">
        <v>0</v>
      </c>
      <c r="H48" s="170">
        <f t="shared" si="0"/>
        <v>0</v>
      </c>
      <c r="I48" s="185">
        <f>IF(Volume!D48=0,0,Volume!F48/Volume!D48)</f>
        <v>0</v>
      </c>
      <c r="J48" s="176">
        <v>1.3333333333333333</v>
      </c>
      <c r="K48" s="170">
        <f t="shared" si="1"/>
        <v>-1</v>
      </c>
      <c r="L48" s="60"/>
      <c r="M48" s="6"/>
      <c r="N48" s="59"/>
      <c r="O48" s="3"/>
      <c r="P48" s="3"/>
      <c r="Q48" s="3"/>
      <c r="R48" s="3"/>
      <c r="S48" s="3"/>
      <c r="T48" s="3"/>
      <c r="U48" s="61"/>
      <c r="V48" s="3"/>
      <c r="W48" s="3"/>
      <c r="X48" s="3"/>
      <c r="Y48" s="3"/>
      <c r="Z48" s="3"/>
      <c r="AA48" s="2"/>
    </row>
    <row r="49" spans="1:27" s="7" customFormat="1" ht="15">
      <c r="A49" s="177" t="s">
        <v>89</v>
      </c>
      <c r="B49" s="188">
        <f>'Open Int.'!E49</f>
        <v>180000</v>
      </c>
      <c r="C49" s="189">
        <f>'Open Int.'!F49</f>
        <v>-4500</v>
      </c>
      <c r="D49" s="190">
        <f>'Open Int.'!H49</f>
        <v>21000</v>
      </c>
      <c r="E49" s="331">
        <f>'Open Int.'!I49</f>
        <v>0</v>
      </c>
      <c r="F49" s="191">
        <f>IF('Open Int.'!E49=0,0,'Open Int.'!H49/'Open Int.'!E49)</f>
        <v>0.11666666666666667</v>
      </c>
      <c r="G49" s="155">
        <v>0.11382113821138211</v>
      </c>
      <c r="H49" s="170">
        <f t="shared" si="0"/>
        <v>0.025000000000000064</v>
      </c>
      <c r="I49" s="185">
        <f>IF(Volume!D49=0,0,Volume!F49/Volume!D49)</f>
        <v>0</v>
      </c>
      <c r="J49" s="176">
        <v>0.03225806451612903</v>
      </c>
      <c r="K49" s="170">
        <f t="shared" si="1"/>
        <v>-1</v>
      </c>
      <c r="L49" s="60"/>
      <c r="M49" s="6"/>
      <c r="N49" s="59"/>
      <c r="O49" s="3"/>
      <c r="P49" s="3"/>
      <c r="Q49" s="3"/>
      <c r="R49" s="3"/>
      <c r="S49" s="3"/>
      <c r="T49" s="3"/>
      <c r="U49" s="61"/>
      <c r="V49" s="3"/>
      <c r="W49" s="3"/>
      <c r="X49" s="3"/>
      <c r="Y49" s="3"/>
      <c r="Z49" s="3"/>
      <c r="AA49" s="2"/>
    </row>
    <row r="50" spans="1:27" s="7" customFormat="1" ht="15">
      <c r="A50" s="177" t="s">
        <v>287</v>
      </c>
      <c r="B50" s="188">
        <f>'Open Int.'!E50</f>
        <v>7000</v>
      </c>
      <c r="C50" s="189">
        <f>'Open Int.'!F50</f>
        <v>0</v>
      </c>
      <c r="D50" s="190">
        <f>'Open Int.'!H50</f>
        <v>0</v>
      </c>
      <c r="E50" s="331">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16800</v>
      </c>
      <c r="C51" s="189">
        <f>'Open Int.'!F51</f>
        <v>0</v>
      </c>
      <c r="D51" s="190">
        <f>'Open Int.'!H51</f>
        <v>0</v>
      </c>
      <c r="E51" s="331">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2400</v>
      </c>
      <c r="C52" s="189">
        <f>'Open Int.'!F52</f>
        <v>0</v>
      </c>
      <c r="D52" s="190">
        <f>'Open Int.'!H52</f>
        <v>0</v>
      </c>
      <c r="E52" s="331">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29000</v>
      </c>
      <c r="C53" s="189">
        <f>'Open Int.'!F53</f>
        <v>3000</v>
      </c>
      <c r="D53" s="190">
        <f>'Open Int.'!H53</f>
        <v>3000</v>
      </c>
      <c r="E53" s="331">
        <f>'Open Int.'!I53</f>
        <v>0</v>
      </c>
      <c r="F53" s="191">
        <f>IF('Open Int.'!E53=0,0,'Open Int.'!H53/'Open Int.'!E53)</f>
        <v>0.10344827586206896</v>
      </c>
      <c r="G53" s="155">
        <v>0.11538461538461539</v>
      </c>
      <c r="H53" s="170">
        <f t="shared" si="0"/>
        <v>-0.10344827586206903</v>
      </c>
      <c r="I53" s="185">
        <f>IF(Volume!D53=0,0,Volume!F53/Volume!D53)</f>
        <v>0</v>
      </c>
      <c r="J53" s="176">
        <v>0.0625</v>
      </c>
      <c r="K53" s="170">
        <f t="shared" si="1"/>
        <v>-1</v>
      </c>
      <c r="L53" s="60"/>
      <c r="M53" s="6"/>
      <c r="N53" s="59"/>
      <c r="O53" s="3"/>
      <c r="P53" s="3"/>
      <c r="Q53" s="3"/>
      <c r="R53" s="3"/>
      <c r="S53" s="3"/>
      <c r="T53" s="3"/>
      <c r="U53" s="61"/>
      <c r="V53" s="3"/>
      <c r="W53" s="3"/>
      <c r="X53" s="3"/>
      <c r="Y53" s="3"/>
      <c r="Z53" s="3"/>
      <c r="AA53" s="2"/>
    </row>
    <row r="54" spans="1:27" s="7" customFormat="1" ht="15">
      <c r="A54" s="177" t="s">
        <v>166</v>
      </c>
      <c r="B54" s="188">
        <f>'Open Int.'!E54</f>
        <v>53100</v>
      </c>
      <c r="C54" s="189">
        <f>'Open Int.'!F54</f>
        <v>29500</v>
      </c>
      <c r="D54" s="190">
        <f>'Open Int.'!H54</f>
        <v>2950</v>
      </c>
      <c r="E54" s="331">
        <f>'Open Int.'!I54</f>
        <v>2950</v>
      </c>
      <c r="F54" s="191">
        <f>IF('Open Int.'!E54=0,0,'Open Int.'!H54/'Open Int.'!E54)</f>
        <v>0.05555555555555555</v>
      </c>
      <c r="G54" s="155">
        <v>0</v>
      </c>
      <c r="H54" s="170">
        <f t="shared" si="0"/>
        <v>0</v>
      </c>
      <c r="I54" s="185">
        <f>IF(Volume!D54=0,0,Volume!F54/Volume!D54)</f>
        <v>0.09090909090909091</v>
      </c>
      <c r="J54" s="176">
        <v>0</v>
      </c>
      <c r="K54" s="170">
        <f t="shared" si="1"/>
        <v>0</v>
      </c>
      <c r="L54" s="60"/>
      <c r="M54" s="6"/>
      <c r="N54" s="59"/>
      <c r="O54" s="3"/>
      <c r="P54" s="3"/>
      <c r="Q54" s="3"/>
      <c r="R54" s="3"/>
      <c r="S54" s="3"/>
      <c r="T54" s="3"/>
      <c r="U54" s="61"/>
      <c r="V54" s="3"/>
      <c r="W54" s="3"/>
      <c r="X54" s="3"/>
      <c r="Y54" s="3"/>
      <c r="Z54" s="3"/>
      <c r="AA54" s="2"/>
    </row>
    <row r="55" spans="1:27" s="7" customFormat="1" ht="15">
      <c r="A55" s="177" t="s">
        <v>222</v>
      </c>
      <c r="B55" s="188">
        <f>'Open Int.'!E55</f>
        <v>525</v>
      </c>
      <c r="C55" s="189">
        <f>'Open Int.'!F55</f>
        <v>350</v>
      </c>
      <c r="D55" s="190">
        <f>'Open Int.'!H55</f>
        <v>175</v>
      </c>
      <c r="E55" s="331">
        <f>'Open Int.'!I55</f>
        <v>0</v>
      </c>
      <c r="F55" s="191">
        <f>IF('Open Int.'!E55=0,0,'Open Int.'!H55/'Open Int.'!E55)</f>
        <v>0.3333333333333333</v>
      </c>
      <c r="G55" s="155">
        <v>1</v>
      </c>
      <c r="H55" s="170">
        <f t="shared" si="0"/>
        <v>-0.6666666666666667</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75000</v>
      </c>
      <c r="C56" s="189">
        <f>'Open Int.'!F56</f>
        <v>0</v>
      </c>
      <c r="D56" s="190">
        <f>'Open Int.'!H56</f>
        <v>750</v>
      </c>
      <c r="E56" s="331">
        <f>'Open Int.'!I56</f>
        <v>0</v>
      </c>
      <c r="F56" s="191">
        <f>IF('Open Int.'!E56=0,0,'Open Int.'!H56/'Open Int.'!E56)</f>
        <v>0.01</v>
      </c>
      <c r="G56" s="155">
        <v>0.01</v>
      </c>
      <c r="H56" s="170">
        <f t="shared" si="0"/>
        <v>0</v>
      </c>
      <c r="I56" s="185">
        <f>IF(Volume!D56=0,0,Volume!F56/Volume!D56)</f>
        <v>0</v>
      </c>
      <c r="J56" s="176">
        <v>0</v>
      </c>
      <c r="K56" s="170">
        <f t="shared" si="1"/>
        <v>0</v>
      </c>
      <c r="L56" s="60"/>
      <c r="M56" s="6"/>
      <c r="N56" s="59"/>
      <c r="O56" s="3"/>
      <c r="P56" s="3"/>
      <c r="Q56" s="3"/>
      <c r="R56" s="3"/>
      <c r="S56" s="3"/>
      <c r="T56" s="3"/>
      <c r="U56" s="61"/>
      <c r="V56" s="3"/>
      <c r="W56" s="3"/>
      <c r="X56" s="3"/>
      <c r="Y56" s="3"/>
      <c r="Z56" s="3"/>
      <c r="AA56" s="2"/>
    </row>
    <row r="57" spans="1:27" s="7" customFormat="1" ht="15">
      <c r="A57" s="177" t="s">
        <v>289</v>
      </c>
      <c r="B57" s="188">
        <f>'Open Int.'!E57</f>
        <v>2800</v>
      </c>
      <c r="C57" s="189">
        <f>'Open Int.'!F57</f>
        <v>2800</v>
      </c>
      <c r="D57" s="190">
        <f>'Open Int.'!H57</f>
        <v>0</v>
      </c>
      <c r="E57" s="331">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195</v>
      </c>
      <c r="B58" s="188">
        <f>'Open Int.'!E58</f>
        <v>1057806</v>
      </c>
      <c r="C58" s="189">
        <f>'Open Int.'!F58</f>
        <v>84542</v>
      </c>
      <c r="D58" s="190">
        <f>'Open Int.'!H58</f>
        <v>340230</v>
      </c>
      <c r="E58" s="331">
        <f>'Open Int.'!I58</f>
        <v>-16496</v>
      </c>
      <c r="F58" s="191">
        <f>IF('Open Int.'!E58=0,0,'Open Int.'!H58/'Open Int.'!E58)</f>
        <v>0.3216374269005848</v>
      </c>
      <c r="G58" s="155">
        <v>0.3665254237288136</v>
      </c>
      <c r="H58" s="170">
        <f t="shared" si="0"/>
        <v>-0.12246898556603465</v>
      </c>
      <c r="I58" s="185">
        <f>IF(Volume!D58=0,0,Volume!F58/Volume!D58)</f>
        <v>0.22167487684729065</v>
      </c>
      <c r="J58" s="176">
        <v>0.29910714285714285</v>
      </c>
      <c r="K58" s="170">
        <f t="shared" si="1"/>
        <v>-0.25887802367472973</v>
      </c>
      <c r="L58" s="60"/>
      <c r="M58" s="6"/>
      <c r="N58" s="59"/>
      <c r="O58" s="3"/>
      <c r="P58" s="3"/>
      <c r="Q58" s="3"/>
      <c r="R58" s="3"/>
      <c r="S58" s="3"/>
      <c r="T58" s="3"/>
      <c r="U58" s="61"/>
      <c r="V58" s="3"/>
      <c r="W58" s="3"/>
      <c r="X58" s="3"/>
      <c r="Y58" s="3"/>
      <c r="Z58" s="3"/>
      <c r="AA58" s="2"/>
    </row>
    <row r="59" spans="1:27" s="7" customFormat="1" ht="15">
      <c r="A59" s="177" t="s">
        <v>290</v>
      </c>
      <c r="B59" s="188">
        <f>'Open Int.'!E59</f>
        <v>208600</v>
      </c>
      <c r="C59" s="189">
        <f>'Open Int.'!F59</f>
        <v>4200</v>
      </c>
      <c r="D59" s="190">
        <f>'Open Int.'!H59</f>
        <v>36400</v>
      </c>
      <c r="E59" s="331">
        <f>'Open Int.'!I59</f>
        <v>0</v>
      </c>
      <c r="F59" s="191">
        <f>IF('Open Int.'!E59=0,0,'Open Int.'!H59/'Open Int.'!E59)</f>
        <v>0.174496644295302</v>
      </c>
      <c r="G59" s="155">
        <v>0.1780821917808219</v>
      </c>
      <c r="H59" s="170">
        <f t="shared" si="0"/>
        <v>-0.02013422818791942</v>
      </c>
      <c r="I59" s="185">
        <f>IF(Volume!D59=0,0,Volume!F59/Volume!D59)</f>
        <v>0.15789473684210525</v>
      </c>
      <c r="J59" s="176">
        <v>0.13043478260869565</v>
      </c>
      <c r="K59" s="170">
        <f t="shared" si="1"/>
        <v>0.21052631578947364</v>
      </c>
      <c r="L59" s="60"/>
      <c r="M59" s="6"/>
      <c r="N59" s="59"/>
      <c r="O59" s="3"/>
      <c r="P59" s="3"/>
      <c r="Q59" s="3"/>
      <c r="R59" s="3"/>
      <c r="S59" s="3"/>
      <c r="T59" s="3"/>
      <c r="U59" s="61"/>
      <c r="V59" s="3"/>
      <c r="W59" s="3"/>
      <c r="X59" s="3"/>
      <c r="Y59" s="3"/>
      <c r="Z59" s="3"/>
      <c r="AA59" s="2"/>
    </row>
    <row r="60" spans="1:27" s="7" customFormat="1" ht="15">
      <c r="A60" s="177" t="s">
        <v>197</v>
      </c>
      <c r="B60" s="188">
        <f>'Open Int.'!E60</f>
        <v>12350</v>
      </c>
      <c r="C60" s="189">
        <f>'Open Int.'!F60</f>
        <v>0</v>
      </c>
      <c r="D60" s="190">
        <f>'Open Int.'!H60</f>
        <v>0</v>
      </c>
      <c r="E60" s="331">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v>
      </c>
      <c r="B61" s="188">
        <f>'Open Int.'!E61</f>
        <v>750</v>
      </c>
      <c r="C61" s="189">
        <f>'Open Int.'!F61</f>
        <v>150</v>
      </c>
      <c r="D61" s="190">
        <f>'Open Int.'!H61</f>
        <v>450</v>
      </c>
      <c r="E61" s="331">
        <f>'Open Int.'!I61</f>
        <v>0</v>
      </c>
      <c r="F61" s="191">
        <f>IF('Open Int.'!E61=0,0,'Open Int.'!H61/'Open Int.'!E61)</f>
        <v>0.6</v>
      </c>
      <c r="G61" s="155">
        <v>0.75</v>
      </c>
      <c r="H61" s="170">
        <f t="shared" si="0"/>
        <v>-0.20000000000000004</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400</v>
      </c>
      <c r="C62" s="189">
        <f>'Open Int.'!F62</f>
        <v>400</v>
      </c>
      <c r="D62" s="190">
        <f>'Open Int.'!H62</f>
        <v>0</v>
      </c>
      <c r="E62" s="331">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0</v>
      </c>
      <c r="C63" s="189">
        <f>'Open Int.'!F63</f>
        <v>0</v>
      </c>
      <c r="D63" s="190">
        <f>'Open Int.'!H63</f>
        <v>400</v>
      </c>
      <c r="E63" s="331">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1599785</v>
      </c>
      <c r="C64" s="189">
        <f>'Open Int.'!F64</f>
        <v>87725</v>
      </c>
      <c r="D64" s="190">
        <f>'Open Int.'!H64</f>
        <v>204160</v>
      </c>
      <c r="E64" s="331">
        <f>'Open Int.'!I64</f>
        <v>25520</v>
      </c>
      <c r="F64" s="191">
        <f>IF('Open Int.'!E64=0,0,'Open Int.'!H64/'Open Int.'!E64)</f>
        <v>0.12761714855433698</v>
      </c>
      <c r="G64" s="155">
        <v>0.11814345991561181</v>
      </c>
      <c r="H64" s="170">
        <f t="shared" si="0"/>
        <v>0.08018800740635228</v>
      </c>
      <c r="I64" s="185">
        <f>IF(Volume!D64=0,0,Volume!F64/Volume!D64)</f>
        <v>0.09981515711645102</v>
      </c>
      <c r="J64" s="176">
        <v>0.11140583554376658</v>
      </c>
      <c r="K64" s="170">
        <f t="shared" si="1"/>
        <v>-0.10404013731185638</v>
      </c>
      <c r="L64" s="60"/>
      <c r="M64" s="6"/>
      <c r="N64" s="59"/>
      <c r="O64" s="3"/>
      <c r="P64" s="3"/>
      <c r="Q64" s="3"/>
      <c r="R64" s="3"/>
      <c r="S64" s="3"/>
      <c r="T64" s="3"/>
      <c r="U64" s="61"/>
      <c r="V64" s="3"/>
      <c r="W64" s="3"/>
      <c r="X64" s="3"/>
      <c r="Y64" s="3"/>
      <c r="Z64" s="3"/>
      <c r="AA64" s="2"/>
    </row>
    <row r="65" spans="1:27" s="7" customFormat="1" ht="15">
      <c r="A65" s="177" t="s">
        <v>198</v>
      </c>
      <c r="B65" s="188">
        <f>'Open Int.'!E65</f>
        <v>931000</v>
      </c>
      <c r="C65" s="189">
        <f>'Open Int.'!F65</f>
        <v>48000</v>
      </c>
      <c r="D65" s="190">
        <f>'Open Int.'!H65</f>
        <v>134000</v>
      </c>
      <c r="E65" s="331">
        <f>'Open Int.'!I65</f>
        <v>17000</v>
      </c>
      <c r="F65" s="191">
        <f>IF('Open Int.'!E65=0,0,'Open Int.'!H65/'Open Int.'!E65)</f>
        <v>0.1439312567132116</v>
      </c>
      <c r="G65" s="155">
        <v>0.13250283125707815</v>
      </c>
      <c r="H65" s="170">
        <f t="shared" si="0"/>
        <v>0.08625042459628925</v>
      </c>
      <c r="I65" s="185">
        <f>IF(Volume!D65=0,0,Volume!F65/Volume!D65)</f>
        <v>0.10652920962199312</v>
      </c>
      <c r="J65" s="176">
        <v>0.06912442396313365</v>
      </c>
      <c r="K65" s="170">
        <f t="shared" si="1"/>
        <v>0.5411225658648338</v>
      </c>
      <c r="L65" s="60"/>
      <c r="M65" s="6"/>
      <c r="N65" s="59"/>
      <c r="O65" s="3"/>
      <c r="P65" s="3"/>
      <c r="Q65" s="3"/>
      <c r="R65" s="3"/>
      <c r="S65" s="3"/>
      <c r="T65" s="3"/>
      <c r="U65" s="61"/>
      <c r="V65" s="3"/>
      <c r="W65" s="3"/>
      <c r="X65" s="3"/>
      <c r="Y65" s="3"/>
      <c r="Z65" s="3"/>
      <c r="AA65" s="2"/>
    </row>
    <row r="66" spans="1:27" s="7" customFormat="1" ht="15">
      <c r="A66" s="177" t="s">
        <v>199</v>
      </c>
      <c r="B66" s="188">
        <f>'Open Int.'!E66</f>
        <v>37700</v>
      </c>
      <c r="C66" s="189">
        <f>'Open Int.'!F66</f>
        <v>0</v>
      </c>
      <c r="D66" s="190">
        <f>'Open Int.'!H66</f>
        <v>5200</v>
      </c>
      <c r="E66" s="331">
        <f>'Open Int.'!I66</f>
        <v>0</v>
      </c>
      <c r="F66" s="191">
        <f>IF('Open Int.'!E66=0,0,'Open Int.'!H66/'Open Int.'!E66)</f>
        <v>0.13793103448275862</v>
      </c>
      <c r="G66" s="155">
        <v>0.13793103448275862</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43</v>
      </c>
      <c r="B67" s="188">
        <f>'Open Int.'!E67</f>
        <v>300</v>
      </c>
      <c r="C67" s="189">
        <f>'Open Int.'!F67</f>
        <v>150</v>
      </c>
      <c r="D67" s="190">
        <f>'Open Int.'!H67</f>
        <v>0</v>
      </c>
      <c r="E67" s="331">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200</v>
      </c>
      <c r="B68" s="188">
        <f>'Open Int.'!E68</f>
        <v>170100</v>
      </c>
      <c r="C68" s="189">
        <f>'Open Int.'!F68</f>
        <v>6650</v>
      </c>
      <c r="D68" s="190">
        <f>'Open Int.'!H68</f>
        <v>33950</v>
      </c>
      <c r="E68" s="331">
        <f>'Open Int.'!I68</f>
        <v>3150</v>
      </c>
      <c r="F68" s="191">
        <f>IF('Open Int.'!E68=0,0,'Open Int.'!H68/'Open Int.'!E68)</f>
        <v>0.19958847736625515</v>
      </c>
      <c r="G68" s="155">
        <v>0.18843683083511778</v>
      </c>
      <c r="H68" s="170">
        <f aca="true" t="shared" si="2" ref="H68:H131">IF(G68=0,0,(F68-G68)/G68)</f>
        <v>0.05917976056864946</v>
      </c>
      <c r="I68" s="185">
        <f>IF(Volume!D68=0,0,Volume!F68/Volume!D68)</f>
        <v>0.11979166666666667</v>
      </c>
      <c r="J68" s="176">
        <v>0.0625</v>
      </c>
      <c r="K68" s="170">
        <f aca="true" t="shared" si="3" ref="K68:K131">IF(J68=0,0,(I68-J68)/J68)</f>
        <v>0.9166666666666667</v>
      </c>
      <c r="L68" s="60"/>
      <c r="M68" s="6"/>
      <c r="N68" s="59"/>
      <c r="O68" s="3"/>
      <c r="P68" s="3"/>
      <c r="Q68" s="3"/>
      <c r="R68" s="3"/>
      <c r="S68" s="3"/>
      <c r="T68" s="3"/>
      <c r="U68" s="61"/>
      <c r="V68" s="3"/>
      <c r="W68" s="3"/>
      <c r="X68" s="3"/>
      <c r="Y68" s="3"/>
      <c r="Z68" s="3"/>
      <c r="AA68" s="2"/>
    </row>
    <row r="69" spans="1:27" s="7" customFormat="1" ht="15">
      <c r="A69" s="177" t="s">
        <v>141</v>
      </c>
      <c r="B69" s="188">
        <f>'Open Int.'!E69</f>
        <v>2719200</v>
      </c>
      <c r="C69" s="189">
        <f>'Open Int.'!F69</f>
        <v>189600</v>
      </c>
      <c r="D69" s="190">
        <f>'Open Int.'!H69</f>
        <v>518400</v>
      </c>
      <c r="E69" s="331">
        <f>'Open Int.'!I69</f>
        <v>24000</v>
      </c>
      <c r="F69" s="191">
        <f>IF('Open Int.'!E69=0,0,'Open Int.'!H69/'Open Int.'!E69)</f>
        <v>0.19064430714916153</v>
      </c>
      <c r="G69" s="155">
        <v>0.1954459203036053</v>
      </c>
      <c r="H69" s="170">
        <f t="shared" si="2"/>
        <v>-0.02456747701351329</v>
      </c>
      <c r="I69" s="185">
        <f>IF(Volume!D69=0,0,Volume!F69/Volume!D69)</f>
        <v>0.1349911190053286</v>
      </c>
      <c r="J69" s="176">
        <v>0.07971014492753623</v>
      </c>
      <c r="K69" s="170">
        <f t="shared" si="3"/>
        <v>0.6935249475213952</v>
      </c>
      <c r="L69" s="60"/>
      <c r="M69" s="6"/>
      <c r="N69" s="59"/>
      <c r="O69" s="3"/>
      <c r="P69" s="3"/>
      <c r="Q69" s="3"/>
      <c r="R69" s="3"/>
      <c r="S69" s="3"/>
      <c r="T69" s="3"/>
      <c r="U69" s="61"/>
      <c r="V69" s="3"/>
      <c r="W69" s="3"/>
      <c r="X69" s="3"/>
      <c r="Y69" s="3"/>
      <c r="Z69" s="3"/>
      <c r="AA69" s="2"/>
    </row>
    <row r="70" spans="1:27" s="7" customFormat="1" ht="15">
      <c r="A70" s="177" t="s">
        <v>399</v>
      </c>
      <c r="B70" s="188">
        <f>'Open Int.'!E70</f>
        <v>2073600</v>
      </c>
      <c r="C70" s="189">
        <f>'Open Int.'!F70</f>
        <v>-29700</v>
      </c>
      <c r="D70" s="190">
        <f>'Open Int.'!H70</f>
        <v>237600</v>
      </c>
      <c r="E70" s="331">
        <f>'Open Int.'!I70</f>
        <v>13500</v>
      </c>
      <c r="F70" s="191">
        <f>IF('Open Int.'!E70=0,0,'Open Int.'!H70/'Open Int.'!E70)</f>
        <v>0.11458333333333333</v>
      </c>
      <c r="G70" s="155">
        <v>0.10654685494223363</v>
      </c>
      <c r="H70" s="170">
        <f t="shared" si="2"/>
        <v>0.07542670682730918</v>
      </c>
      <c r="I70" s="185">
        <f>IF(Volume!D70=0,0,Volume!F70/Volume!D70)</f>
        <v>0.09268292682926829</v>
      </c>
      <c r="J70" s="176">
        <v>0.0650887573964497</v>
      </c>
      <c r="K70" s="170">
        <f t="shared" si="3"/>
        <v>0.4239467849223947</v>
      </c>
      <c r="L70" s="60"/>
      <c r="M70" s="6"/>
      <c r="N70" s="59"/>
      <c r="O70" s="3"/>
      <c r="P70" s="3"/>
      <c r="Q70" s="3"/>
      <c r="R70" s="3"/>
      <c r="S70" s="3"/>
      <c r="T70" s="3"/>
      <c r="U70" s="61"/>
      <c r="V70" s="3"/>
      <c r="W70" s="3"/>
      <c r="X70" s="3"/>
      <c r="Y70" s="3"/>
      <c r="Z70" s="3"/>
      <c r="AA70" s="2"/>
    </row>
    <row r="71" spans="1:27" s="7" customFormat="1" ht="15">
      <c r="A71" s="177" t="s">
        <v>184</v>
      </c>
      <c r="B71" s="188">
        <f>'Open Int.'!E71</f>
        <v>1466150</v>
      </c>
      <c r="C71" s="189">
        <f>'Open Int.'!F71</f>
        <v>244850</v>
      </c>
      <c r="D71" s="190">
        <f>'Open Int.'!H71</f>
        <v>377600</v>
      </c>
      <c r="E71" s="331">
        <f>'Open Int.'!I71</f>
        <v>185850</v>
      </c>
      <c r="F71" s="191">
        <f>IF('Open Int.'!E71=0,0,'Open Int.'!H71/'Open Int.'!E71)</f>
        <v>0.2575452716297787</v>
      </c>
      <c r="G71" s="155">
        <v>0.1570048309178744</v>
      </c>
      <c r="H71" s="170">
        <f t="shared" si="2"/>
        <v>0.6403652685342828</v>
      </c>
      <c r="I71" s="185">
        <f>IF(Volume!D71=0,0,Volume!F71/Volume!D71)</f>
        <v>0.17705382436260622</v>
      </c>
      <c r="J71" s="176">
        <v>0.04678362573099415</v>
      </c>
      <c r="K71" s="170">
        <f t="shared" si="3"/>
        <v>2.7845254957507084</v>
      </c>
      <c r="L71" s="60"/>
      <c r="M71" s="6"/>
      <c r="N71" s="59"/>
      <c r="O71" s="3"/>
      <c r="P71" s="3"/>
      <c r="Q71" s="3"/>
      <c r="R71" s="3"/>
      <c r="S71" s="3"/>
      <c r="T71" s="3"/>
      <c r="U71" s="61"/>
      <c r="V71" s="3"/>
      <c r="W71" s="3"/>
      <c r="X71" s="3"/>
      <c r="Y71" s="3"/>
      <c r="Z71" s="3"/>
      <c r="AA71" s="2"/>
    </row>
    <row r="72" spans="1:27" s="7" customFormat="1" ht="15">
      <c r="A72" s="177" t="s">
        <v>175</v>
      </c>
      <c r="B72" s="188">
        <f>'Open Int.'!E72</f>
        <v>20167875</v>
      </c>
      <c r="C72" s="189">
        <f>'Open Int.'!F72</f>
        <v>1496250</v>
      </c>
      <c r="D72" s="190">
        <f>'Open Int.'!H72</f>
        <v>5788125</v>
      </c>
      <c r="E72" s="331">
        <f>'Open Int.'!I72</f>
        <v>1063125</v>
      </c>
      <c r="F72" s="191">
        <f>IF('Open Int.'!E72=0,0,'Open Int.'!H72/'Open Int.'!E72)</f>
        <v>0.28699726669269815</v>
      </c>
      <c r="G72" s="155">
        <v>0.25305778152678193</v>
      </c>
      <c r="H72" s="170">
        <f t="shared" si="2"/>
        <v>0.13411753221397893</v>
      </c>
      <c r="I72" s="185">
        <f>IF(Volume!D72=0,0,Volume!F72/Volume!D72)</f>
        <v>0.19206880076445293</v>
      </c>
      <c r="J72" s="176">
        <v>0.1620011911852293</v>
      </c>
      <c r="K72" s="170">
        <f t="shared" si="3"/>
        <v>0.18560116354234002</v>
      </c>
      <c r="L72" s="60"/>
      <c r="M72" s="6"/>
      <c r="N72" s="59"/>
      <c r="O72" s="3"/>
      <c r="P72" s="3"/>
      <c r="Q72" s="3"/>
      <c r="R72" s="3"/>
      <c r="S72" s="3"/>
      <c r="T72" s="3"/>
      <c r="U72" s="61"/>
      <c r="V72" s="3"/>
      <c r="W72" s="3"/>
      <c r="X72" s="3"/>
      <c r="Y72" s="3"/>
      <c r="Z72" s="3"/>
      <c r="AA72" s="2"/>
    </row>
    <row r="73" spans="1:27" s="7" customFormat="1" ht="15">
      <c r="A73" s="177" t="s">
        <v>142</v>
      </c>
      <c r="B73" s="188">
        <f>'Open Int.'!E73</f>
        <v>35000</v>
      </c>
      <c r="C73" s="189">
        <f>'Open Int.'!F73</f>
        <v>1750</v>
      </c>
      <c r="D73" s="190">
        <f>'Open Int.'!H73</f>
        <v>1750</v>
      </c>
      <c r="E73" s="331">
        <f>'Open Int.'!I73</f>
        <v>0</v>
      </c>
      <c r="F73" s="191">
        <f>IF('Open Int.'!E73=0,0,'Open Int.'!H73/'Open Int.'!E73)</f>
        <v>0.05</v>
      </c>
      <c r="G73" s="155">
        <v>0.05263157894736842</v>
      </c>
      <c r="H73" s="170">
        <f t="shared" si="2"/>
        <v>-0.04999999999999989</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176</v>
      </c>
      <c r="B74" s="188">
        <f>'Open Int.'!E74</f>
        <v>897550</v>
      </c>
      <c r="C74" s="189">
        <f>'Open Int.'!F74</f>
        <v>59450</v>
      </c>
      <c r="D74" s="190">
        <f>'Open Int.'!H74</f>
        <v>261000</v>
      </c>
      <c r="E74" s="331">
        <f>'Open Int.'!I74</f>
        <v>24650</v>
      </c>
      <c r="F74" s="191">
        <f>IF('Open Int.'!E74=0,0,'Open Int.'!H74/'Open Int.'!E74)</f>
        <v>0.29079159935379645</v>
      </c>
      <c r="G74" s="155">
        <v>0.2820069204152249</v>
      </c>
      <c r="H74" s="170">
        <f t="shared" si="2"/>
        <v>0.031150579303646335</v>
      </c>
      <c r="I74" s="185">
        <f>IF(Volume!D74=0,0,Volume!F74/Volume!D74)</f>
        <v>0.15708812260536398</v>
      </c>
      <c r="J74" s="176">
        <v>0.09688581314878893</v>
      </c>
      <c r="K74" s="170">
        <f t="shared" si="3"/>
        <v>0.6213738368910782</v>
      </c>
      <c r="L74" s="60"/>
      <c r="M74" s="6"/>
      <c r="N74" s="59"/>
      <c r="O74" s="3"/>
      <c r="P74" s="3"/>
      <c r="Q74" s="3"/>
      <c r="R74" s="3"/>
      <c r="S74" s="3"/>
      <c r="T74" s="3"/>
      <c r="U74" s="61"/>
      <c r="V74" s="3"/>
      <c r="W74" s="3"/>
      <c r="X74" s="3"/>
      <c r="Y74" s="3"/>
      <c r="Z74" s="3"/>
      <c r="AA74" s="2"/>
    </row>
    <row r="75" spans="1:27" s="7" customFormat="1" ht="15">
      <c r="A75" s="177" t="s">
        <v>398</v>
      </c>
      <c r="B75" s="188">
        <f>'Open Int.'!E75</f>
        <v>0</v>
      </c>
      <c r="C75" s="189">
        <f>'Open Int.'!F75</f>
        <v>0</v>
      </c>
      <c r="D75" s="190">
        <f>'Open Int.'!H75</f>
        <v>0</v>
      </c>
      <c r="E75" s="331">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167</v>
      </c>
      <c r="B76" s="188">
        <f>'Open Int.'!E76</f>
        <v>323400</v>
      </c>
      <c r="C76" s="189">
        <f>'Open Int.'!F76</f>
        <v>3850</v>
      </c>
      <c r="D76" s="190">
        <f>'Open Int.'!H76</f>
        <v>11550</v>
      </c>
      <c r="E76" s="331">
        <f>'Open Int.'!I76</f>
        <v>0</v>
      </c>
      <c r="F76" s="191">
        <f>IF('Open Int.'!E76=0,0,'Open Int.'!H76/'Open Int.'!E76)</f>
        <v>0.03571428571428571</v>
      </c>
      <c r="G76" s="155">
        <v>0.03614457831325301</v>
      </c>
      <c r="H76" s="170">
        <f t="shared" si="2"/>
        <v>-0.011904761904761916</v>
      </c>
      <c r="I76" s="185">
        <f>IF(Volume!D76=0,0,Volume!F76/Volume!D76)</f>
        <v>0</v>
      </c>
      <c r="J76" s="176">
        <v>0.06896551724137931</v>
      </c>
      <c r="K76" s="170">
        <f t="shared" si="3"/>
        <v>-1</v>
      </c>
      <c r="L76" s="60"/>
      <c r="M76" s="6"/>
      <c r="N76" s="59"/>
      <c r="O76" s="3"/>
      <c r="P76" s="3"/>
      <c r="Q76" s="3"/>
      <c r="R76" s="3"/>
      <c r="S76" s="3"/>
      <c r="T76" s="3"/>
      <c r="U76" s="61"/>
      <c r="V76" s="3"/>
      <c r="W76" s="3"/>
      <c r="X76" s="3"/>
      <c r="Y76" s="3"/>
      <c r="Z76" s="3"/>
      <c r="AA76" s="2"/>
    </row>
    <row r="77" spans="1:27" s="7" customFormat="1" ht="15">
      <c r="A77" s="177" t="s">
        <v>201</v>
      </c>
      <c r="B77" s="188">
        <f>'Open Int.'!E77</f>
        <v>409200</v>
      </c>
      <c r="C77" s="189">
        <f>'Open Int.'!F77</f>
        <v>21100</v>
      </c>
      <c r="D77" s="190">
        <f>'Open Int.'!H77</f>
        <v>127200</v>
      </c>
      <c r="E77" s="331">
        <f>'Open Int.'!I77</f>
        <v>26800</v>
      </c>
      <c r="F77" s="191">
        <f>IF('Open Int.'!E77=0,0,'Open Int.'!H77/'Open Int.'!E77)</f>
        <v>0.31085043988269795</v>
      </c>
      <c r="G77" s="155">
        <v>0.2586962123164133</v>
      </c>
      <c r="H77" s="170">
        <f t="shared" si="2"/>
        <v>0.20160414062226156</v>
      </c>
      <c r="I77" s="185">
        <f>IF(Volume!D77=0,0,Volume!F77/Volume!D77)</f>
        <v>0.3372274143302181</v>
      </c>
      <c r="J77" s="176">
        <v>0.3993453355155483</v>
      </c>
      <c r="K77" s="170">
        <f t="shared" si="3"/>
        <v>-0.1555493846075277</v>
      </c>
      <c r="L77" s="60"/>
      <c r="M77" s="6"/>
      <c r="N77" s="59"/>
      <c r="O77" s="3"/>
      <c r="P77" s="3"/>
      <c r="Q77" s="3"/>
      <c r="R77" s="3"/>
      <c r="S77" s="3"/>
      <c r="T77" s="3"/>
      <c r="U77" s="61"/>
      <c r="V77" s="3"/>
      <c r="W77" s="3"/>
      <c r="X77" s="3"/>
      <c r="Y77" s="3"/>
      <c r="Z77" s="3"/>
      <c r="AA77" s="2"/>
    </row>
    <row r="78" spans="1:27" s="7" customFormat="1" ht="15">
      <c r="A78" s="177" t="s">
        <v>143</v>
      </c>
      <c r="B78" s="188">
        <f>'Open Int.'!E78</f>
        <v>0</v>
      </c>
      <c r="C78" s="189">
        <f>'Open Int.'!F78</f>
        <v>0</v>
      </c>
      <c r="D78" s="190">
        <f>'Open Int.'!H78</f>
        <v>0</v>
      </c>
      <c r="E78" s="331">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90</v>
      </c>
      <c r="B79" s="188">
        <f>'Open Int.'!E79</f>
        <v>600</v>
      </c>
      <c r="C79" s="189">
        <f>'Open Int.'!F79</f>
        <v>0</v>
      </c>
      <c r="D79" s="190">
        <f>'Open Int.'!H79</f>
        <v>0</v>
      </c>
      <c r="E79" s="331">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35</v>
      </c>
      <c r="B80" s="188">
        <f>'Open Int.'!E80</f>
        <v>95700</v>
      </c>
      <c r="C80" s="189">
        <f>'Open Int.'!F80</f>
        <v>5500</v>
      </c>
      <c r="D80" s="190">
        <f>'Open Int.'!H80</f>
        <v>0</v>
      </c>
      <c r="E80" s="331">
        <f>'Open Int.'!I80</f>
        <v>0</v>
      </c>
      <c r="F80" s="191">
        <f>IF('Open Int.'!E80=0,0,'Open Int.'!H80/'Open Int.'!E80)</f>
        <v>0</v>
      </c>
      <c r="G80" s="155">
        <v>0</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6</v>
      </c>
      <c r="B81" s="188">
        <f>'Open Int.'!E81</f>
        <v>1334250</v>
      </c>
      <c r="C81" s="189">
        <f>'Open Int.'!F81</f>
        <v>46125</v>
      </c>
      <c r="D81" s="190">
        <f>'Open Int.'!H81</f>
        <v>225000</v>
      </c>
      <c r="E81" s="331">
        <f>'Open Int.'!I81</f>
        <v>51750</v>
      </c>
      <c r="F81" s="191">
        <f>IF('Open Int.'!E81=0,0,'Open Int.'!H81/'Open Int.'!E81)</f>
        <v>0.16863406408094436</v>
      </c>
      <c r="G81" s="155">
        <v>0.13449781659388646</v>
      </c>
      <c r="H81" s="170">
        <f t="shared" si="2"/>
        <v>0.2538052167057227</v>
      </c>
      <c r="I81" s="185">
        <f>IF(Volume!D81=0,0,Volume!F81/Volume!D81)</f>
        <v>0.15595238095238095</v>
      </c>
      <c r="J81" s="176">
        <v>0.18840579710144928</v>
      </c>
      <c r="K81" s="170">
        <f t="shared" si="3"/>
        <v>-0.17225274725274725</v>
      </c>
      <c r="L81" s="60"/>
      <c r="M81" s="6"/>
      <c r="N81" s="59"/>
      <c r="O81" s="3"/>
      <c r="P81" s="3"/>
      <c r="Q81" s="3"/>
      <c r="R81" s="3"/>
      <c r="S81" s="3"/>
      <c r="T81" s="3"/>
      <c r="U81" s="61"/>
      <c r="V81" s="3"/>
      <c r="W81" s="3"/>
      <c r="X81" s="3"/>
      <c r="Y81" s="3"/>
      <c r="Z81" s="3"/>
      <c r="AA81" s="2"/>
    </row>
    <row r="82" spans="1:27" s="7" customFormat="1" ht="15">
      <c r="A82" s="177" t="s">
        <v>177</v>
      </c>
      <c r="B82" s="188">
        <f>'Open Int.'!E82</f>
        <v>151000</v>
      </c>
      <c r="C82" s="189">
        <f>'Open Int.'!F82</f>
        <v>7000</v>
      </c>
      <c r="D82" s="190">
        <f>'Open Int.'!H82</f>
        <v>16000</v>
      </c>
      <c r="E82" s="331">
        <f>'Open Int.'!I82</f>
        <v>0</v>
      </c>
      <c r="F82" s="191">
        <f>IF('Open Int.'!E82=0,0,'Open Int.'!H82/'Open Int.'!E82)</f>
        <v>0.10596026490066225</v>
      </c>
      <c r="G82" s="155">
        <v>0.1111111111111111</v>
      </c>
      <c r="H82" s="170">
        <f t="shared" si="2"/>
        <v>-0.04635761589403968</v>
      </c>
      <c r="I82" s="185">
        <f>IF(Volume!D82=0,0,Volume!F82/Volume!D82)</f>
        <v>0.061855670103092786</v>
      </c>
      <c r="J82" s="176">
        <v>0.09615384615384616</v>
      </c>
      <c r="K82" s="170">
        <f t="shared" si="3"/>
        <v>-0.35670103092783506</v>
      </c>
      <c r="L82" s="60"/>
      <c r="M82" s="6"/>
      <c r="N82" s="59"/>
      <c r="O82" s="3"/>
      <c r="P82" s="3"/>
      <c r="Q82" s="3"/>
      <c r="R82" s="3"/>
      <c r="S82" s="3"/>
      <c r="T82" s="3"/>
      <c r="U82" s="61"/>
      <c r="V82" s="3"/>
      <c r="W82" s="3"/>
      <c r="X82" s="3"/>
      <c r="Y82" s="3"/>
      <c r="Z82" s="3"/>
      <c r="AA82" s="2"/>
    </row>
    <row r="83" spans="1:27" s="7" customFormat="1" ht="15">
      <c r="A83" s="177" t="s">
        <v>168</v>
      </c>
      <c r="B83" s="188">
        <f>'Open Int.'!E83</f>
        <v>0</v>
      </c>
      <c r="C83" s="189">
        <f>'Open Int.'!F83</f>
        <v>0</v>
      </c>
      <c r="D83" s="190">
        <f>'Open Int.'!H83</f>
        <v>0</v>
      </c>
      <c r="E83" s="331">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132</v>
      </c>
      <c r="B84" s="188">
        <f>'Open Int.'!E84</f>
        <v>1600</v>
      </c>
      <c r="C84" s="189">
        <f>'Open Int.'!F84</f>
        <v>400</v>
      </c>
      <c r="D84" s="190">
        <f>'Open Int.'!H84</f>
        <v>0</v>
      </c>
      <c r="E84" s="331">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144</v>
      </c>
      <c r="B85" s="188">
        <f>'Open Int.'!E85</f>
        <v>125</v>
      </c>
      <c r="C85" s="189">
        <f>'Open Int.'!F85</f>
        <v>125</v>
      </c>
      <c r="D85" s="190">
        <f>'Open Int.'!H85</f>
        <v>0</v>
      </c>
      <c r="E85" s="331">
        <f>'Open Int.'!I85</f>
        <v>0</v>
      </c>
      <c r="F85" s="191">
        <f>IF('Open Int.'!E85=0,0,'Open Int.'!H85/'Open Int.'!E85)</f>
        <v>0</v>
      </c>
      <c r="G85" s="155">
        <v>0</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291</v>
      </c>
      <c r="B86" s="188">
        <f>'Open Int.'!E86</f>
        <v>1200</v>
      </c>
      <c r="C86" s="189">
        <f>'Open Int.'!F86</f>
        <v>0</v>
      </c>
      <c r="D86" s="190">
        <f>'Open Int.'!H86</f>
        <v>0</v>
      </c>
      <c r="E86" s="331">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133</v>
      </c>
      <c r="B87" s="188">
        <f>'Open Int.'!E87</f>
        <v>1125000</v>
      </c>
      <c r="C87" s="189">
        <f>'Open Int.'!F87</f>
        <v>150000</v>
      </c>
      <c r="D87" s="190">
        <f>'Open Int.'!H87</f>
        <v>62500</v>
      </c>
      <c r="E87" s="331">
        <f>'Open Int.'!I87</f>
        <v>12500</v>
      </c>
      <c r="F87" s="191">
        <f>IF('Open Int.'!E87=0,0,'Open Int.'!H87/'Open Int.'!E87)</f>
        <v>0.05555555555555555</v>
      </c>
      <c r="G87" s="155">
        <v>0.05128205128205128</v>
      </c>
      <c r="H87" s="170">
        <f t="shared" si="2"/>
        <v>0.08333333333333331</v>
      </c>
      <c r="I87" s="185">
        <f>IF(Volume!D87=0,0,Volume!F87/Volume!D87)</f>
        <v>0.04878048780487805</v>
      </c>
      <c r="J87" s="176">
        <v>0.22580645161290322</v>
      </c>
      <c r="K87" s="170">
        <f t="shared" si="3"/>
        <v>-0.78397212543554</v>
      </c>
      <c r="L87" s="60"/>
      <c r="M87" s="6"/>
      <c r="N87" s="59"/>
      <c r="O87" s="3"/>
      <c r="P87" s="3"/>
      <c r="Q87" s="3"/>
      <c r="R87" s="3"/>
      <c r="S87" s="3"/>
      <c r="T87" s="3"/>
      <c r="U87" s="61"/>
      <c r="V87" s="3"/>
      <c r="W87" s="3"/>
      <c r="X87" s="3"/>
      <c r="Y87" s="3"/>
      <c r="Z87" s="3"/>
      <c r="AA87" s="2"/>
    </row>
    <row r="88" spans="1:27" s="7" customFormat="1" ht="15">
      <c r="A88" s="177" t="s">
        <v>169</v>
      </c>
      <c r="B88" s="188">
        <f>'Open Int.'!E88</f>
        <v>2000</v>
      </c>
      <c r="C88" s="189">
        <f>'Open Int.'!F88</f>
        <v>-4000</v>
      </c>
      <c r="D88" s="190">
        <f>'Open Int.'!H88</f>
        <v>0</v>
      </c>
      <c r="E88" s="331">
        <f>'Open Int.'!I88</f>
        <v>0</v>
      </c>
      <c r="F88" s="191">
        <f>IF('Open Int.'!E88=0,0,'Open Int.'!H88/'Open Int.'!E88)</f>
        <v>0</v>
      </c>
      <c r="G88" s="155">
        <v>0</v>
      </c>
      <c r="H88" s="170">
        <f t="shared" si="2"/>
        <v>0</v>
      </c>
      <c r="I88" s="185">
        <f>IF(Volume!D88=0,0,Volume!F88/Volume!D88)</f>
        <v>0</v>
      </c>
      <c r="J88" s="176">
        <v>0</v>
      </c>
      <c r="K88" s="170">
        <f t="shared" si="3"/>
        <v>0</v>
      </c>
      <c r="L88" s="60"/>
      <c r="M88" s="6"/>
      <c r="N88" s="59"/>
      <c r="O88" s="3"/>
      <c r="P88" s="3"/>
      <c r="Q88" s="3"/>
      <c r="R88" s="3"/>
      <c r="S88" s="3"/>
      <c r="T88" s="3"/>
      <c r="U88" s="61"/>
      <c r="V88" s="3"/>
      <c r="W88" s="3"/>
      <c r="X88" s="3"/>
      <c r="Y88" s="3"/>
      <c r="Z88" s="3"/>
      <c r="AA88" s="2"/>
    </row>
    <row r="89" spans="1:27" s="7" customFormat="1" ht="15">
      <c r="A89" s="177" t="s">
        <v>292</v>
      </c>
      <c r="B89" s="188">
        <f>'Open Int.'!E89</f>
        <v>9350</v>
      </c>
      <c r="C89" s="189">
        <f>'Open Int.'!F89</f>
        <v>0</v>
      </c>
      <c r="D89" s="190">
        <f>'Open Int.'!H89</f>
        <v>550</v>
      </c>
      <c r="E89" s="331">
        <f>'Open Int.'!I89</f>
        <v>0</v>
      </c>
      <c r="F89" s="191">
        <f>IF('Open Int.'!E89=0,0,'Open Int.'!H89/'Open Int.'!E89)</f>
        <v>0.058823529411764705</v>
      </c>
      <c r="G89" s="155">
        <v>0.058823529411764705</v>
      </c>
      <c r="H89" s="170">
        <f t="shared" si="2"/>
        <v>0</v>
      </c>
      <c r="I89" s="185">
        <f>IF(Volume!D89=0,0,Volume!F89/Volume!D89)</f>
        <v>0</v>
      </c>
      <c r="J89" s="176">
        <v>0</v>
      </c>
      <c r="K89" s="170">
        <f t="shared" si="3"/>
        <v>0</v>
      </c>
      <c r="L89" s="60"/>
      <c r="M89" s="6"/>
      <c r="N89" s="59"/>
      <c r="O89" s="3"/>
      <c r="P89" s="3"/>
      <c r="Q89" s="3"/>
      <c r="R89" s="3"/>
      <c r="S89" s="3"/>
      <c r="T89" s="3"/>
      <c r="U89" s="61"/>
      <c r="V89" s="3"/>
      <c r="W89" s="3"/>
      <c r="X89" s="3"/>
      <c r="Y89" s="3"/>
      <c r="Z89" s="3"/>
      <c r="AA89" s="2"/>
    </row>
    <row r="90" spans="1:27" s="7" customFormat="1" ht="15">
      <c r="A90" s="177" t="s">
        <v>293</v>
      </c>
      <c r="B90" s="188">
        <f>'Open Int.'!E90</f>
        <v>3850</v>
      </c>
      <c r="C90" s="189">
        <f>'Open Int.'!F90</f>
        <v>3300</v>
      </c>
      <c r="D90" s="190">
        <f>'Open Int.'!H90</f>
        <v>0</v>
      </c>
      <c r="E90" s="331">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178</v>
      </c>
      <c r="B91" s="188">
        <f>'Open Int.'!E91</f>
        <v>7500</v>
      </c>
      <c r="C91" s="189">
        <f>'Open Int.'!F91</f>
        <v>5000</v>
      </c>
      <c r="D91" s="190">
        <f>'Open Int.'!H91</f>
        <v>0</v>
      </c>
      <c r="E91" s="331">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9" s="58" customFormat="1" ht="15">
      <c r="A92" s="177" t="s">
        <v>145</v>
      </c>
      <c r="B92" s="188">
        <f>'Open Int.'!E92</f>
        <v>11900</v>
      </c>
      <c r="C92" s="189">
        <f>'Open Int.'!F92</f>
        <v>1700</v>
      </c>
      <c r="D92" s="190">
        <f>'Open Int.'!H92</f>
        <v>5100</v>
      </c>
      <c r="E92" s="331">
        <f>'Open Int.'!I92</f>
        <v>0</v>
      </c>
      <c r="F92" s="191">
        <f>IF('Open Int.'!E92=0,0,'Open Int.'!H92/'Open Int.'!E92)</f>
        <v>0.42857142857142855</v>
      </c>
      <c r="G92" s="155">
        <v>0.5</v>
      </c>
      <c r="H92" s="170">
        <f t="shared" si="2"/>
        <v>-0.1428571428571429</v>
      </c>
      <c r="I92" s="185">
        <f>IF(Volume!D92=0,0,Volume!F92/Volume!D92)</f>
        <v>0</v>
      </c>
      <c r="J92" s="176">
        <v>0.5</v>
      </c>
      <c r="K92" s="170">
        <f t="shared" si="3"/>
        <v>-1</v>
      </c>
      <c r="L92" s="60"/>
      <c r="M92" s="6"/>
      <c r="N92" s="59"/>
      <c r="O92" s="3"/>
      <c r="P92" s="3"/>
      <c r="Q92" s="3"/>
      <c r="R92" s="3"/>
      <c r="S92" s="3"/>
      <c r="T92" s="3"/>
      <c r="U92" s="61"/>
      <c r="V92" s="3"/>
      <c r="W92" s="3"/>
      <c r="X92" s="3"/>
      <c r="Y92" s="3"/>
      <c r="Z92" s="3"/>
      <c r="AA92" s="2"/>
      <c r="AB92" s="78"/>
      <c r="AC92" s="77"/>
    </row>
    <row r="93" spans="1:27" s="7" customFormat="1" ht="15">
      <c r="A93" s="177" t="s">
        <v>272</v>
      </c>
      <c r="B93" s="188">
        <f>'Open Int.'!E93</f>
        <v>36550</v>
      </c>
      <c r="C93" s="189">
        <f>'Open Int.'!F93</f>
        <v>3400</v>
      </c>
      <c r="D93" s="190">
        <f>'Open Int.'!H93</f>
        <v>850</v>
      </c>
      <c r="E93" s="331">
        <f>'Open Int.'!I93</f>
        <v>0</v>
      </c>
      <c r="F93" s="191">
        <f>IF('Open Int.'!E93=0,0,'Open Int.'!H93/'Open Int.'!E93)</f>
        <v>0.023255813953488372</v>
      </c>
      <c r="G93" s="155">
        <v>0.02564102564102564</v>
      </c>
      <c r="H93" s="170">
        <f t="shared" si="2"/>
        <v>-0.09302325581395347</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210</v>
      </c>
      <c r="B94" s="188">
        <f>'Open Int.'!E94</f>
        <v>17400</v>
      </c>
      <c r="C94" s="189">
        <f>'Open Int.'!F94</f>
        <v>3800</v>
      </c>
      <c r="D94" s="190">
        <f>'Open Int.'!H94</f>
        <v>2400</v>
      </c>
      <c r="E94" s="331">
        <f>'Open Int.'!I94</f>
        <v>600</v>
      </c>
      <c r="F94" s="191">
        <f>IF('Open Int.'!E94=0,0,'Open Int.'!H94/'Open Int.'!E94)</f>
        <v>0.13793103448275862</v>
      </c>
      <c r="G94" s="155">
        <v>0.1323529411764706</v>
      </c>
      <c r="H94" s="170">
        <f t="shared" si="2"/>
        <v>0.042145593869731775</v>
      </c>
      <c r="I94" s="185">
        <f>IF(Volume!D94=0,0,Volume!F94/Volume!D94)</f>
        <v>0.09375</v>
      </c>
      <c r="J94" s="176">
        <v>0.5454545454545454</v>
      </c>
      <c r="K94" s="170">
        <f t="shared" si="3"/>
        <v>-0.828125</v>
      </c>
      <c r="L94" s="60"/>
      <c r="M94" s="6"/>
      <c r="N94" s="59"/>
      <c r="O94" s="3"/>
      <c r="P94" s="3"/>
      <c r="Q94" s="3"/>
      <c r="R94" s="3"/>
      <c r="S94" s="3"/>
      <c r="T94" s="3"/>
      <c r="U94" s="61"/>
      <c r="V94" s="3"/>
      <c r="W94" s="3"/>
      <c r="X94" s="3"/>
      <c r="Y94" s="3"/>
      <c r="Z94" s="3"/>
      <c r="AA94" s="2"/>
    </row>
    <row r="95" spans="1:27" s="7" customFormat="1" ht="15">
      <c r="A95" s="177" t="s">
        <v>294</v>
      </c>
      <c r="B95" s="188">
        <f>'Open Int.'!E95</f>
        <v>350</v>
      </c>
      <c r="C95" s="189">
        <f>'Open Int.'!F95</f>
        <v>0</v>
      </c>
      <c r="D95" s="190">
        <f>'Open Int.'!H95</f>
        <v>0</v>
      </c>
      <c r="E95" s="331">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7</v>
      </c>
      <c r="B96" s="188">
        <f>'Open Int.'!E96</f>
        <v>58125</v>
      </c>
      <c r="C96" s="189">
        <f>'Open Int.'!F96</f>
        <v>5625</v>
      </c>
      <c r="D96" s="190">
        <f>'Open Int.'!H96</f>
        <v>11250</v>
      </c>
      <c r="E96" s="331">
        <f>'Open Int.'!I96</f>
        <v>625</v>
      </c>
      <c r="F96" s="191">
        <f>IF('Open Int.'!E96=0,0,'Open Int.'!H96/'Open Int.'!E96)</f>
        <v>0.1935483870967742</v>
      </c>
      <c r="G96" s="155">
        <v>0.20238095238095238</v>
      </c>
      <c r="H96" s="170">
        <f t="shared" si="2"/>
        <v>-0.04364326375711579</v>
      </c>
      <c r="I96" s="185">
        <f>IF(Volume!D96=0,0,Volume!F96/Volume!D96)</f>
        <v>0.125</v>
      </c>
      <c r="J96" s="176">
        <v>0</v>
      </c>
      <c r="K96" s="170">
        <f t="shared" si="3"/>
        <v>0</v>
      </c>
      <c r="L96" s="60"/>
      <c r="M96" s="6"/>
      <c r="N96" s="59"/>
      <c r="O96" s="3"/>
      <c r="P96" s="3"/>
      <c r="Q96" s="3"/>
      <c r="R96" s="3"/>
      <c r="S96" s="3"/>
      <c r="T96" s="3"/>
      <c r="U96" s="61"/>
      <c r="V96" s="3"/>
      <c r="W96" s="3"/>
      <c r="X96" s="3"/>
      <c r="Y96" s="3"/>
      <c r="Z96" s="3"/>
      <c r="AA96" s="2"/>
    </row>
    <row r="97" spans="1:27" s="7" customFormat="1" ht="15">
      <c r="A97" s="177" t="s">
        <v>170</v>
      </c>
      <c r="B97" s="188">
        <f>'Open Int.'!E97</f>
        <v>0</v>
      </c>
      <c r="C97" s="189">
        <f>'Open Int.'!F97</f>
        <v>0</v>
      </c>
      <c r="D97" s="190">
        <f>'Open Int.'!H97</f>
        <v>0</v>
      </c>
      <c r="E97" s="331">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9" s="58" customFormat="1" ht="15">
      <c r="A98" s="177" t="s">
        <v>223</v>
      </c>
      <c r="B98" s="188">
        <f>'Open Int.'!E98</f>
        <v>68400</v>
      </c>
      <c r="C98" s="189">
        <f>'Open Int.'!F98</f>
        <v>-1200</v>
      </c>
      <c r="D98" s="190">
        <f>'Open Int.'!H98</f>
        <v>20000</v>
      </c>
      <c r="E98" s="331">
        <f>'Open Int.'!I98</f>
        <v>0</v>
      </c>
      <c r="F98" s="191">
        <f>IF('Open Int.'!E98=0,0,'Open Int.'!H98/'Open Int.'!E98)</f>
        <v>0.29239766081871343</v>
      </c>
      <c r="G98" s="155">
        <v>0.28735632183908044</v>
      </c>
      <c r="H98" s="170">
        <f t="shared" si="2"/>
        <v>0.017543859649122813</v>
      </c>
      <c r="I98" s="185">
        <f>IF(Volume!D98=0,0,Volume!F98/Volume!D98)</f>
        <v>0.017241379310344827</v>
      </c>
      <c r="J98" s="176">
        <v>0</v>
      </c>
      <c r="K98" s="170">
        <f t="shared" si="3"/>
        <v>0</v>
      </c>
      <c r="L98" s="60"/>
      <c r="M98" s="6"/>
      <c r="N98" s="59"/>
      <c r="O98" s="3"/>
      <c r="P98" s="3"/>
      <c r="Q98" s="3"/>
      <c r="R98" s="3"/>
      <c r="S98" s="3"/>
      <c r="T98" s="3"/>
      <c r="U98" s="61"/>
      <c r="V98" s="3"/>
      <c r="W98" s="3"/>
      <c r="X98" s="3"/>
      <c r="Y98" s="3"/>
      <c r="Z98" s="3"/>
      <c r="AA98" s="2"/>
      <c r="AB98" s="78"/>
      <c r="AC98" s="77"/>
    </row>
    <row r="99" spans="1:27" s="7" customFormat="1" ht="15">
      <c r="A99" s="177" t="s">
        <v>207</v>
      </c>
      <c r="B99" s="188">
        <f>'Open Int.'!E99</f>
        <v>53750</v>
      </c>
      <c r="C99" s="189">
        <f>'Open Int.'!F99</f>
        <v>6250</v>
      </c>
      <c r="D99" s="190">
        <f>'Open Int.'!H99</f>
        <v>6250</v>
      </c>
      <c r="E99" s="331">
        <f>'Open Int.'!I99</f>
        <v>-1250</v>
      </c>
      <c r="F99" s="191">
        <f>IF('Open Int.'!E99=0,0,'Open Int.'!H99/'Open Int.'!E99)</f>
        <v>0.11627906976744186</v>
      </c>
      <c r="G99" s="155">
        <v>0.15789473684210525</v>
      </c>
      <c r="H99" s="170">
        <f t="shared" si="2"/>
        <v>-0.2635658914728682</v>
      </c>
      <c r="I99" s="185">
        <f>IF(Volume!D99=0,0,Volume!F99/Volume!D99)</f>
        <v>0.125</v>
      </c>
      <c r="J99" s="176">
        <v>0</v>
      </c>
      <c r="K99" s="170">
        <f t="shared" si="3"/>
        <v>0</v>
      </c>
      <c r="L99" s="60"/>
      <c r="M99" s="6"/>
      <c r="N99" s="59"/>
      <c r="O99" s="3"/>
      <c r="P99" s="3"/>
      <c r="Q99" s="3"/>
      <c r="R99" s="3"/>
      <c r="S99" s="3"/>
      <c r="T99" s="3"/>
      <c r="U99" s="61"/>
      <c r="V99" s="3"/>
      <c r="W99" s="3"/>
      <c r="X99" s="3"/>
      <c r="Y99" s="3"/>
      <c r="Z99" s="3"/>
      <c r="AA99" s="2"/>
    </row>
    <row r="100" spans="1:27" s="7" customFormat="1" ht="15">
      <c r="A100" s="177" t="s">
        <v>295</v>
      </c>
      <c r="B100" s="188">
        <f>'Open Int.'!E100</f>
        <v>500</v>
      </c>
      <c r="C100" s="189">
        <f>'Open Int.'!F100</f>
        <v>250</v>
      </c>
      <c r="D100" s="190">
        <f>'Open Int.'!H100</f>
        <v>0</v>
      </c>
      <c r="E100" s="331">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277</v>
      </c>
      <c r="B101" s="188">
        <f>'Open Int.'!E101</f>
        <v>5600</v>
      </c>
      <c r="C101" s="189">
        <f>'Open Int.'!F101</f>
        <v>800</v>
      </c>
      <c r="D101" s="190">
        <f>'Open Int.'!H101</f>
        <v>0</v>
      </c>
      <c r="E101" s="331">
        <f>'Open Int.'!I101</f>
        <v>0</v>
      </c>
      <c r="F101" s="191">
        <f>IF('Open Int.'!E101=0,0,'Open Int.'!H101/'Open Int.'!E101)</f>
        <v>0</v>
      </c>
      <c r="G101" s="155">
        <v>0</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9" s="58" customFormat="1" ht="15">
      <c r="A102" s="177" t="s">
        <v>146</v>
      </c>
      <c r="B102" s="188">
        <f>'Open Int.'!E102</f>
        <v>178000</v>
      </c>
      <c r="C102" s="189">
        <f>'Open Int.'!F102</f>
        <v>53400</v>
      </c>
      <c r="D102" s="190">
        <f>'Open Int.'!H102</f>
        <v>35600</v>
      </c>
      <c r="E102" s="331">
        <f>'Open Int.'!I102</f>
        <v>8900</v>
      </c>
      <c r="F102" s="191">
        <f>IF('Open Int.'!E102=0,0,'Open Int.'!H102/'Open Int.'!E102)</f>
        <v>0.2</v>
      </c>
      <c r="G102" s="155">
        <v>0.21428571428571427</v>
      </c>
      <c r="H102" s="170">
        <f t="shared" si="2"/>
        <v>-0.06666666666666657</v>
      </c>
      <c r="I102" s="185">
        <f>IF(Volume!D102=0,0,Volume!F102/Volume!D102)</f>
        <v>0.14285714285714285</v>
      </c>
      <c r="J102" s="176">
        <v>0</v>
      </c>
      <c r="K102" s="170">
        <f t="shared" si="3"/>
        <v>0</v>
      </c>
      <c r="L102" s="60"/>
      <c r="M102" s="6"/>
      <c r="N102" s="59"/>
      <c r="O102" s="3"/>
      <c r="P102" s="3"/>
      <c r="Q102" s="3"/>
      <c r="R102" s="3"/>
      <c r="S102" s="3"/>
      <c r="T102" s="3"/>
      <c r="U102" s="61"/>
      <c r="V102" s="3"/>
      <c r="W102" s="3"/>
      <c r="X102" s="3"/>
      <c r="Y102" s="3"/>
      <c r="Z102" s="3"/>
      <c r="AA102" s="2"/>
      <c r="AB102" s="78"/>
      <c r="AC102" s="77"/>
    </row>
    <row r="103" spans="1:29" s="58" customFormat="1" ht="15">
      <c r="A103" s="177" t="s">
        <v>8</v>
      </c>
      <c r="B103" s="188">
        <f>'Open Int.'!E103</f>
        <v>929600</v>
      </c>
      <c r="C103" s="189">
        <f>'Open Int.'!F103</f>
        <v>121600</v>
      </c>
      <c r="D103" s="190">
        <f>'Open Int.'!H103</f>
        <v>201600</v>
      </c>
      <c r="E103" s="331">
        <f>'Open Int.'!I103</f>
        <v>76800</v>
      </c>
      <c r="F103" s="191">
        <f>IF('Open Int.'!E103=0,0,'Open Int.'!H103/'Open Int.'!E103)</f>
        <v>0.21686746987951808</v>
      </c>
      <c r="G103" s="155">
        <v>0.15445544554455445</v>
      </c>
      <c r="H103" s="170">
        <f t="shared" si="2"/>
        <v>0.40407784986098244</v>
      </c>
      <c r="I103" s="185">
        <f>IF(Volume!D103=0,0,Volume!F103/Volume!D103)</f>
        <v>0.20689655172413793</v>
      </c>
      <c r="J103" s="176">
        <v>0.09473684210526316</v>
      </c>
      <c r="K103" s="170">
        <f t="shared" si="3"/>
        <v>1.1839080459770115</v>
      </c>
      <c r="L103" s="60"/>
      <c r="M103" s="6"/>
      <c r="N103" s="59"/>
      <c r="O103" s="3"/>
      <c r="P103" s="3"/>
      <c r="Q103" s="3"/>
      <c r="R103" s="3"/>
      <c r="S103" s="3"/>
      <c r="T103" s="3"/>
      <c r="U103" s="61"/>
      <c r="V103" s="3"/>
      <c r="W103" s="3"/>
      <c r="X103" s="3"/>
      <c r="Y103" s="3"/>
      <c r="Z103" s="3"/>
      <c r="AA103" s="2"/>
      <c r="AB103" s="78"/>
      <c r="AC103" s="77"/>
    </row>
    <row r="104" spans="1:27" s="7" customFormat="1" ht="15">
      <c r="A104" s="177" t="s">
        <v>296</v>
      </c>
      <c r="B104" s="188">
        <f>'Open Int.'!E104</f>
        <v>7000</v>
      </c>
      <c r="C104" s="189">
        <f>'Open Int.'!F104</f>
        <v>1000</v>
      </c>
      <c r="D104" s="190">
        <f>'Open Int.'!H104</f>
        <v>0</v>
      </c>
      <c r="E104" s="331">
        <f>'Open Int.'!I104</f>
        <v>0</v>
      </c>
      <c r="F104" s="191">
        <f>IF('Open Int.'!E104=0,0,'Open Int.'!H104/'Open Int.'!E104)</f>
        <v>0</v>
      </c>
      <c r="G104" s="155">
        <v>0</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179</v>
      </c>
      <c r="B105" s="188">
        <f>'Open Int.'!E105</f>
        <v>3738000</v>
      </c>
      <c r="C105" s="189">
        <f>'Open Int.'!F105</f>
        <v>168000</v>
      </c>
      <c r="D105" s="190">
        <f>'Open Int.'!H105</f>
        <v>518000</v>
      </c>
      <c r="E105" s="331">
        <f>'Open Int.'!I105</f>
        <v>56000</v>
      </c>
      <c r="F105" s="191">
        <f>IF('Open Int.'!E105=0,0,'Open Int.'!H105/'Open Int.'!E105)</f>
        <v>0.13857677902621723</v>
      </c>
      <c r="G105" s="155">
        <v>0.12941176470588237</v>
      </c>
      <c r="H105" s="170">
        <f t="shared" si="2"/>
        <v>0.07082056520258762</v>
      </c>
      <c r="I105" s="185">
        <f>IF(Volume!D105=0,0,Volume!F105/Volume!D105)</f>
        <v>0.09090909090909091</v>
      </c>
      <c r="J105" s="176">
        <v>0.14814814814814814</v>
      </c>
      <c r="K105" s="170">
        <f t="shared" si="3"/>
        <v>-0.3863636363636363</v>
      </c>
      <c r="L105" s="60"/>
      <c r="M105" s="6"/>
      <c r="N105" s="59"/>
      <c r="O105" s="3"/>
      <c r="P105" s="3"/>
      <c r="Q105" s="3"/>
      <c r="R105" s="3"/>
      <c r="S105" s="3"/>
      <c r="T105" s="3"/>
      <c r="U105" s="61"/>
      <c r="V105" s="3"/>
      <c r="W105" s="3"/>
      <c r="X105" s="3"/>
      <c r="Y105" s="3"/>
      <c r="Z105" s="3"/>
      <c r="AA105" s="2"/>
    </row>
    <row r="106" spans="1:27" s="7" customFormat="1" ht="15">
      <c r="A106" s="177" t="s">
        <v>202</v>
      </c>
      <c r="B106" s="188">
        <f>'Open Int.'!E106</f>
        <v>26450</v>
      </c>
      <c r="C106" s="189">
        <f>'Open Int.'!F106</f>
        <v>-16100</v>
      </c>
      <c r="D106" s="190">
        <f>'Open Int.'!H106</f>
        <v>8050</v>
      </c>
      <c r="E106" s="331">
        <f>'Open Int.'!I106</f>
        <v>0</v>
      </c>
      <c r="F106" s="191">
        <f>IF('Open Int.'!E106=0,0,'Open Int.'!H106/'Open Int.'!E106)</f>
        <v>0.30434782608695654</v>
      </c>
      <c r="G106" s="155">
        <v>0.1891891891891892</v>
      </c>
      <c r="H106" s="170">
        <f t="shared" si="2"/>
        <v>0.6086956521739131</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9" s="58" customFormat="1" ht="15">
      <c r="A107" s="177" t="s">
        <v>171</v>
      </c>
      <c r="B107" s="188">
        <f>'Open Int.'!E107</f>
        <v>6600</v>
      </c>
      <c r="C107" s="189">
        <f>'Open Int.'!F107</f>
        <v>1100</v>
      </c>
      <c r="D107" s="190">
        <f>'Open Int.'!H107</f>
        <v>3300</v>
      </c>
      <c r="E107" s="331">
        <f>'Open Int.'!I107</f>
        <v>1100</v>
      </c>
      <c r="F107" s="191">
        <f>IF('Open Int.'!E107=0,0,'Open Int.'!H107/'Open Int.'!E107)</f>
        <v>0.5</v>
      </c>
      <c r="G107" s="155">
        <v>0.4</v>
      </c>
      <c r="H107" s="170">
        <f t="shared" si="2"/>
        <v>0.24999999999999994</v>
      </c>
      <c r="I107" s="185">
        <f>IF(Volume!D107=0,0,Volume!F107/Volume!D107)</f>
        <v>1</v>
      </c>
      <c r="J107" s="176">
        <v>0</v>
      </c>
      <c r="K107" s="170">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77" t="s">
        <v>147</v>
      </c>
      <c r="B108" s="188">
        <f>'Open Int.'!E108</f>
        <v>82600</v>
      </c>
      <c r="C108" s="189">
        <f>'Open Int.'!F108</f>
        <v>29500</v>
      </c>
      <c r="D108" s="190">
        <f>'Open Int.'!H108</f>
        <v>0</v>
      </c>
      <c r="E108" s="331">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148</v>
      </c>
      <c r="B109" s="188">
        <f>'Open Int.'!E109</f>
        <v>8360</v>
      </c>
      <c r="C109" s="189">
        <f>'Open Int.'!F109</f>
        <v>1045</v>
      </c>
      <c r="D109" s="190">
        <f>'Open Int.'!H109</f>
        <v>0</v>
      </c>
      <c r="E109" s="331">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122</v>
      </c>
      <c r="B110" s="188">
        <f>'Open Int.'!E110</f>
        <v>2058875</v>
      </c>
      <c r="C110" s="189">
        <f>'Open Int.'!F110</f>
        <v>95875</v>
      </c>
      <c r="D110" s="190">
        <f>'Open Int.'!H110</f>
        <v>1179750</v>
      </c>
      <c r="E110" s="331">
        <f>'Open Int.'!I110</f>
        <v>117000</v>
      </c>
      <c r="F110" s="191">
        <f>IF('Open Int.'!E110=0,0,'Open Int.'!H110/'Open Int.'!E110)</f>
        <v>0.5730071033938438</v>
      </c>
      <c r="G110" s="155">
        <v>0.5413907284768212</v>
      </c>
      <c r="H110" s="170">
        <f t="shared" si="2"/>
        <v>0.05839844174275718</v>
      </c>
      <c r="I110" s="185">
        <f>IF(Volume!D110=0,0,Volume!F110/Volume!D110)</f>
        <v>0.5714285714285714</v>
      </c>
      <c r="J110" s="176">
        <v>0.5553235908141962</v>
      </c>
      <c r="K110" s="170">
        <f t="shared" si="3"/>
        <v>0.02900107411385601</v>
      </c>
      <c r="L110" s="60"/>
      <c r="M110" s="6"/>
      <c r="N110" s="59"/>
      <c r="O110" s="3"/>
      <c r="P110" s="3"/>
      <c r="Q110" s="3"/>
      <c r="R110" s="3"/>
      <c r="S110" s="3"/>
      <c r="T110" s="3"/>
      <c r="U110" s="61"/>
      <c r="V110" s="3"/>
      <c r="W110" s="3"/>
      <c r="X110" s="3"/>
      <c r="Y110" s="3"/>
      <c r="Z110" s="3"/>
      <c r="AA110" s="2"/>
      <c r="AB110" s="78"/>
      <c r="AC110" s="77"/>
    </row>
    <row r="111" spans="1:29" s="58" customFormat="1" ht="15">
      <c r="A111" s="177" t="s">
        <v>36</v>
      </c>
      <c r="B111" s="188">
        <f>'Open Int.'!E111</f>
        <v>125775</v>
      </c>
      <c r="C111" s="189">
        <f>'Open Int.'!F111</f>
        <v>-2250</v>
      </c>
      <c r="D111" s="190">
        <f>'Open Int.'!H111</f>
        <v>4050</v>
      </c>
      <c r="E111" s="331">
        <f>'Open Int.'!I111</f>
        <v>225</v>
      </c>
      <c r="F111" s="191">
        <f>IF('Open Int.'!E111=0,0,'Open Int.'!H111/'Open Int.'!E111)</f>
        <v>0.03220035778175313</v>
      </c>
      <c r="G111" s="155">
        <v>0.029876977152899824</v>
      </c>
      <c r="H111" s="170">
        <f t="shared" si="2"/>
        <v>0.07776491634220783</v>
      </c>
      <c r="I111" s="185">
        <f>IF(Volume!D111=0,0,Volume!F111/Volume!D111)</f>
        <v>0.012578616352201259</v>
      </c>
      <c r="J111" s="176">
        <v>0.05405405405405406</v>
      </c>
      <c r="K111" s="170">
        <f t="shared" si="3"/>
        <v>-0.7672955974842768</v>
      </c>
      <c r="L111" s="60"/>
      <c r="M111" s="6"/>
      <c r="N111" s="59"/>
      <c r="O111" s="3"/>
      <c r="P111" s="3"/>
      <c r="Q111" s="3"/>
      <c r="R111" s="3"/>
      <c r="S111" s="3"/>
      <c r="T111" s="3"/>
      <c r="U111" s="61"/>
      <c r="V111" s="3"/>
      <c r="W111" s="3"/>
      <c r="X111" s="3"/>
      <c r="Y111" s="3"/>
      <c r="Z111" s="3"/>
      <c r="AA111" s="2"/>
      <c r="AB111" s="78"/>
      <c r="AC111" s="77"/>
    </row>
    <row r="112" spans="1:29" s="58" customFormat="1" ht="15">
      <c r="A112" s="177" t="s">
        <v>172</v>
      </c>
      <c r="B112" s="188">
        <f>'Open Int.'!E112</f>
        <v>58800</v>
      </c>
      <c r="C112" s="189">
        <f>'Open Int.'!F112</f>
        <v>7350</v>
      </c>
      <c r="D112" s="190">
        <f>'Open Int.'!H112</f>
        <v>4200</v>
      </c>
      <c r="E112" s="331">
        <f>'Open Int.'!I112</f>
        <v>1050</v>
      </c>
      <c r="F112" s="191">
        <f>IF('Open Int.'!E112=0,0,'Open Int.'!H112/'Open Int.'!E112)</f>
        <v>0.07142857142857142</v>
      </c>
      <c r="G112" s="155">
        <v>0.061224489795918366</v>
      </c>
      <c r="H112" s="170">
        <f t="shared" si="2"/>
        <v>0.16666666666666663</v>
      </c>
      <c r="I112" s="185">
        <f>IF(Volume!D112=0,0,Volume!F112/Volume!D112)</f>
        <v>0.03125</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77" t="s">
        <v>80</v>
      </c>
      <c r="B113" s="188">
        <f>'Open Int.'!E113</f>
        <v>10800</v>
      </c>
      <c r="C113" s="189">
        <f>'Open Int.'!F113</f>
        <v>1200</v>
      </c>
      <c r="D113" s="190">
        <f>'Open Int.'!H113</f>
        <v>0</v>
      </c>
      <c r="E113" s="331">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274</v>
      </c>
      <c r="B114" s="188">
        <f>'Open Int.'!E114</f>
        <v>77000</v>
      </c>
      <c r="C114" s="189">
        <f>'Open Int.'!F114</f>
        <v>21000</v>
      </c>
      <c r="D114" s="190">
        <f>'Open Int.'!H114</f>
        <v>12600</v>
      </c>
      <c r="E114" s="331">
        <f>'Open Int.'!I114</f>
        <v>3500</v>
      </c>
      <c r="F114" s="191">
        <f>IF('Open Int.'!E114=0,0,'Open Int.'!H114/'Open Int.'!E114)</f>
        <v>0.16363636363636364</v>
      </c>
      <c r="G114" s="155">
        <v>0.1625</v>
      </c>
      <c r="H114" s="170">
        <f t="shared" si="2"/>
        <v>0.006993006993006952</v>
      </c>
      <c r="I114" s="185">
        <f>IF(Volume!D114=0,0,Volume!F114/Volume!D114)</f>
        <v>0.05357142857142857</v>
      </c>
      <c r="J114" s="176">
        <v>0.05555555555555555</v>
      </c>
      <c r="K114" s="170">
        <f t="shared" si="3"/>
        <v>-0.03571428571428571</v>
      </c>
      <c r="L114" s="60"/>
      <c r="M114" s="6"/>
      <c r="N114" s="59"/>
      <c r="O114" s="3"/>
      <c r="P114" s="3"/>
      <c r="Q114" s="3"/>
      <c r="R114" s="3"/>
      <c r="S114" s="3"/>
      <c r="T114" s="3"/>
      <c r="U114" s="61"/>
      <c r="V114" s="3"/>
      <c r="W114" s="3"/>
      <c r="X114" s="3"/>
      <c r="Y114" s="3"/>
      <c r="Z114" s="3"/>
      <c r="AA114" s="2"/>
      <c r="AB114" s="78"/>
      <c r="AC114" s="77"/>
    </row>
    <row r="115" spans="1:29" s="58" customFormat="1" ht="15">
      <c r="A115" s="177" t="s">
        <v>224</v>
      </c>
      <c r="B115" s="188">
        <f>'Open Int.'!E115</f>
        <v>650</v>
      </c>
      <c r="C115" s="189">
        <f>'Open Int.'!F115</f>
        <v>0</v>
      </c>
      <c r="D115" s="190">
        <f>'Open Int.'!H115</f>
        <v>0</v>
      </c>
      <c r="E115" s="331">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394</v>
      </c>
      <c r="B116" s="188">
        <f>'Open Int.'!E116</f>
        <v>235200</v>
      </c>
      <c r="C116" s="189">
        <f>'Open Int.'!F116</f>
        <v>2400</v>
      </c>
      <c r="D116" s="190">
        <f>'Open Int.'!H116</f>
        <v>28800</v>
      </c>
      <c r="E116" s="331">
        <f>'Open Int.'!I116</f>
        <v>0</v>
      </c>
      <c r="F116" s="191">
        <f>IF('Open Int.'!E116=0,0,'Open Int.'!H116/'Open Int.'!E116)</f>
        <v>0.12244897959183673</v>
      </c>
      <c r="G116" s="155">
        <v>0.12371134020618557</v>
      </c>
      <c r="H116" s="170">
        <f t="shared" si="2"/>
        <v>-0.010204081632653121</v>
      </c>
      <c r="I116" s="185">
        <f>IF(Volume!D116=0,0,Volume!F116/Volume!D116)</f>
        <v>0.0196078431372549</v>
      </c>
      <c r="J116" s="176">
        <v>0.06666666666666667</v>
      </c>
      <c r="K116" s="170">
        <f t="shared" si="3"/>
        <v>-0.7058823529411765</v>
      </c>
      <c r="L116" s="60"/>
      <c r="M116" s="6"/>
      <c r="N116" s="59"/>
      <c r="O116" s="3"/>
      <c r="P116" s="3"/>
      <c r="Q116" s="3"/>
      <c r="R116" s="3"/>
      <c r="S116" s="3"/>
      <c r="T116" s="3"/>
      <c r="U116" s="61"/>
      <c r="V116" s="3"/>
      <c r="W116" s="3"/>
      <c r="X116" s="3"/>
      <c r="Y116" s="3"/>
      <c r="Z116" s="3"/>
      <c r="AA116" s="2"/>
      <c r="AB116" s="78"/>
      <c r="AC116" s="77"/>
    </row>
    <row r="117" spans="1:29" s="58" customFormat="1" ht="15">
      <c r="A117" s="177" t="s">
        <v>81</v>
      </c>
      <c r="B117" s="188">
        <f>'Open Int.'!E117</f>
        <v>4800</v>
      </c>
      <c r="C117" s="189">
        <f>'Open Int.'!F117</f>
        <v>600</v>
      </c>
      <c r="D117" s="190">
        <f>'Open Int.'!H117</f>
        <v>0</v>
      </c>
      <c r="E117" s="331">
        <f>'Open Int.'!I117</f>
        <v>0</v>
      </c>
      <c r="F117" s="191">
        <f>IF('Open Int.'!E117=0,0,'Open Int.'!H117/'Open Int.'!E117)</f>
        <v>0</v>
      </c>
      <c r="G117" s="155">
        <v>0</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c r="AB117" s="78"/>
      <c r="AC117" s="77"/>
    </row>
    <row r="118" spans="1:29" s="58" customFormat="1" ht="15">
      <c r="A118" s="177" t="s">
        <v>225</v>
      </c>
      <c r="B118" s="188">
        <f>'Open Int.'!E118</f>
        <v>53200</v>
      </c>
      <c r="C118" s="189">
        <f>'Open Int.'!F118</f>
        <v>7000</v>
      </c>
      <c r="D118" s="190">
        <f>'Open Int.'!H118</f>
        <v>9800</v>
      </c>
      <c r="E118" s="331">
        <f>'Open Int.'!I118</f>
        <v>0</v>
      </c>
      <c r="F118" s="191">
        <f>IF('Open Int.'!E118=0,0,'Open Int.'!H118/'Open Int.'!E118)</f>
        <v>0.18421052631578946</v>
      </c>
      <c r="G118" s="155">
        <v>0.21212121212121213</v>
      </c>
      <c r="H118" s="170">
        <f t="shared" si="2"/>
        <v>-0.13157894736842113</v>
      </c>
      <c r="I118" s="185">
        <f>IF(Volume!D118=0,0,Volume!F118/Volume!D118)</f>
        <v>0</v>
      </c>
      <c r="J118" s="176">
        <v>1</v>
      </c>
      <c r="K118" s="170">
        <f t="shared" si="3"/>
        <v>-1</v>
      </c>
      <c r="L118" s="60"/>
      <c r="M118" s="6"/>
      <c r="N118" s="59"/>
      <c r="O118" s="3"/>
      <c r="P118" s="3"/>
      <c r="Q118" s="3"/>
      <c r="R118" s="3"/>
      <c r="S118" s="3"/>
      <c r="T118" s="3"/>
      <c r="U118" s="61"/>
      <c r="V118" s="3"/>
      <c r="W118" s="3"/>
      <c r="X118" s="3"/>
      <c r="Y118" s="3"/>
      <c r="Z118" s="3"/>
      <c r="AA118" s="2"/>
      <c r="AB118" s="78"/>
      <c r="AC118" s="77"/>
    </row>
    <row r="119" spans="1:27" s="7" customFormat="1" ht="15">
      <c r="A119" s="177" t="s">
        <v>297</v>
      </c>
      <c r="B119" s="188">
        <f>'Open Int.'!E119</f>
        <v>121000</v>
      </c>
      <c r="C119" s="189">
        <f>'Open Int.'!F119</f>
        <v>35200</v>
      </c>
      <c r="D119" s="190">
        <f>'Open Int.'!H119</f>
        <v>39600</v>
      </c>
      <c r="E119" s="331">
        <f>'Open Int.'!I119</f>
        <v>3300</v>
      </c>
      <c r="F119" s="191">
        <f>IF('Open Int.'!E119=0,0,'Open Int.'!H119/'Open Int.'!E119)</f>
        <v>0.32727272727272727</v>
      </c>
      <c r="G119" s="155">
        <v>0.4230769230769231</v>
      </c>
      <c r="H119" s="170">
        <f t="shared" si="2"/>
        <v>-0.22644628099173553</v>
      </c>
      <c r="I119" s="185">
        <f>IF(Volume!D119=0,0,Volume!F119/Volume!D119)</f>
        <v>0.07865168539325842</v>
      </c>
      <c r="J119" s="176">
        <v>0.175</v>
      </c>
      <c r="K119" s="170">
        <f t="shared" si="3"/>
        <v>-0.550561797752809</v>
      </c>
      <c r="L119" s="60"/>
      <c r="M119" s="6"/>
      <c r="N119" s="59"/>
      <c r="O119" s="3"/>
      <c r="P119" s="3"/>
      <c r="Q119" s="3"/>
      <c r="R119" s="3"/>
      <c r="S119" s="3"/>
      <c r="T119" s="3"/>
      <c r="U119" s="61"/>
      <c r="V119" s="3"/>
      <c r="W119" s="3"/>
      <c r="X119" s="3"/>
      <c r="Y119" s="3"/>
      <c r="Z119" s="3"/>
      <c r="AA119" s="2"/>
    </row>
    <row r="120" spans="1:27" s="7" customFormat="1" ht="15">
      <c r="A120" s="177" t="s">
        <v>226</v>
      </c>
      <c r="B120" s="188">
        <f>'Open Int.'!E120</f>
        <v>6000</v>
      </c>
      <c r="C120" s="189">
        <f>'Open Int.'!F120</f>
        <v>0</v>
      </c>
      <c r="D120" s="190">
        <f>'Open Int.'!H120</f>
        <v>0</v>
      </c>
      <c r="E120" s="331">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227</v>
      </c>
      <c r="B121" s="188">
        <f>'Open Int.'!E121</f>
        <v>242400</v>
      </c>
      <c r="C121" s="189">
        <f>'Open Int.'!F121</f>
        <v>800</v>
      </c>
      <c r="D121" s="190">
        <f>'Open Int.'!H121</f>
        <v>43200</v>
      </c>
      <c r="E121" s="331">
        <f>'Open Int.'!I121</f>
        <v>1600</v>
      </c>
      <c r="F121" s="191">
        <f>IF('Open Int.'!E121=0,0,'Open Int.'!H121/'Open Int.'!E121)</f>
        <v>0.1782178217821782</v>
      </c>
      <c r="G121" s="155">
        <v>0.17218543046357615</v>
      </c>
      <c r="H121" s="170">
        <f t="shared" si="2"/>
        <v>0.03503427265803504</v>
      </c>
      <c r="I121" s="185">
        <f>IF(Volume!D121=0,0,Volume!F121/Volume!D121)</f>
        <v>0.1320754716981132</v>
      </c>
      <c r="J121" s="176">
        <v>0.044444444444444446</v>
      </c>
      <c r="K121" s="170">
        <f t="shared" si="3"/>
        <v>1.9716981132075468</v>
      </c>
      <c r="L121" s="60"/>
      <c r="M121" s="6"/>
      <c r="N121" s="59"/>
      <c r="O121" s="3"/>
      <c r="P121" s="3"/>
      <c r="Q121" s="3"/>
      <c r="R121" s="3"/>
      <c r="S121" s="3"/>
      <c r="T121" s="3"/>
      <c r="U121" s="61"/>
      <c r="V121" s="3"/>
      <c r="W121" s="3"/>
      <c r="X121" s="3"/>
      <c r="Y121" s="3"/>
      <c r="Z121" s="3"/>
      <c r="AA121" s="2"/>
    </row>
    <row r="122" spans="1:27" s="7" customFormat="1" ht="15">
      <c r="A122" s="177" t="s">
        <v>234</v>
      </c>
      <c r="B122" s="188">
        <f>'Open Int.'!E122</f>
        <v>1080100</v>
      </c>
      <c r="C122" s="189">
        <f>'Open Int.'!F122</f>
        <v>22400</v>
      </c>
      <c r="D122" s="190">
        <f>'Open Int.'!H122</f>
        <v>183400</v>
      </c>
      <c r="E122" s="331">
        <f>'Open Int.'!I122</f>
        <v>28000</v>
      </c>
      <c r="F122" s="191">
        <f>IF('Open Int.'!E122=0,0,'Open Int.'!H122/'Open Int.'!E122)</f>
        <v>0.169799092676604</v>
      </c>
      <c r="G122" s="155">
        <v>0.1469225678358703</v>
      </c>
      <c r="H122" s="170">
        <f t="shared" si="2"/>
        <v>0.15570463528985873</v>
      </c>
      <c r="I122" s="185">
        <f>IF(Volume!D122=0,0,Volume!F122/Volume!D122)</f>
        <v>0.13825363825363826</v>
      </c>
      <c r="J122" s="176">
        <v>0.1362940275650842</v>
      </c>
      <c r="K122" s="170">
        <f t="shared" si="3"/>
        <v>0.014377817748604419</v>
      </c>
      <c r="L122" s="60"/>
      <c r="M122" s="6"/>
      <c r="N122" s="59"/>
      <c r="O122" s="3"/>
      <c r="P122" s="3"/>
      <c r="Q122" s="3"/>
      <c r="R122" s="3"/>
      <c r="S122" s="3"/>
      <c r="T122" s="3"/>
      <c r="U122" s="61"/>
      <c r="V122" s="3"/>
      <c r="W122" s="3"/>
      <c r="X122" s="3"/>
      <c r="Y122" s="3"/>
      <c r="Z122" s="3"/>
      <c r="AA122" s="2"/>
    </row>
    <row r="123" spans="1:27" s="7" customFormat="1" ht="15">
      <c r="A123" s="177" t="s">
        <v>98</v>
      </c>
      <c r="B123" s="188">
        <f>'Open Int.'!E123</f>
        <v>117150</v>
      </c>
      <c r="C123" s="189">
        <f>'Open Int.'!F123</f>
        <v>20350</v>
      </c>
      <c r="D123" s="190">
        <f>'Open Int.'!H123</f>
        <v>0</v>
      </c>
      <c r="E123" s="331">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149</v>
      </c>
      <c r="B124" s="188">
        <f>'Open Int.'!E124</f>
        <v>90200</v>
      </c>
      <c r="C124" s="189">
        <f>'Open Int.'!F124</f>
        <v>-1100</v>
      </c>
      <c r="D124" s="190">
        <f>'Open Int.'!H124</f>
        <v>17050</v>
      </c>
      <c r="E124" s="331">
        <f>'Open Int.'!I124</f>
        <v>4400</v>
      </c>
      <c r="F124" s="191">
        <f>IF('Open Int.'!E124=0,0,'Open Int.'!H124/'Open Int.'!E124)</f>
        <v>0.18902439024390244</v>
      </c>
      <c r="G124" s="155">
        <v>0.13855421686746988</v>
      </c>
      <c r="H124" s="170">
        <f t="shared" si="2"/>
        <v>0.36426299045599153</v>
      </c>
      <c r="I124" s="185">
        <f>IF(Volume!D124=0,0,Volume!F124/Volume!D124)</f>
        <v>0.2608695652173913</v>
      </c>
      <c r="J124" s="176">
        <v>0.10416666666666667</v>
      </c>
      <c r="K124" s="170">
        <f t="shared" si="3"/>
        <v>1.5043478260869563</v>
      </c>
      <c r="L124" s="60"/>
      <c r="M124" s="6"/>
      <c r="N124" s="59"/>
      <c r="O124" s="3"/>
      <c r="P124" s="3"/>
      <c r="Q124" s="3"/>
      <c r="R124" s="3"/>
      <c r="S124" s="3"/>
      <c r="T124" s="3"/>
      <c r="U124" s="61"/>
      <c r="V124" s="3"/>
      <c r="W124" s="3"/>
      <c r="X124" s="3"/>
      <c r="Y124" s="3"/>
      <c r="Z124" s="3"/>
      <c r="AA124" s="2"/>
    </row>
    <row r="125" spans="1:29" s="58" customFormat="1" ht="15">
      <c r="A125" s="177" t="s">
        <v>203</v>
      </c>
      <c r="B125" s="188">
        <f>'Open Int.'!E125</f>
        <v>645300</v>
      </c>
      <c r="C125" s="189">
        <f>'Open Int.'!F125</f>
        <v>106650</v>
      </c>
      <c r="D125" s="190">
        <f>'Open Int.'!H125</f>
        <v>286200</v>
      </c>
      <c r="E125" s="331">
        <f>'Open Int.'!I125</f>
        <v>27000</v>
      </c>
      <c r="F125" s="191">
        <f>IF('Open Int.'!E125=0,0,'Open Int.'!H125/'Open Int.'!E125)</f>
        <v>0.4435146443514644</v>
      </c>
      <c r="G125" s="155">
        <v>0.48120300751879697</v>
      </c>
      <c r="H125" s="170">
        <f t="shared" si="2"/>
        <v>-0.07832112970711294</v>
      </c>
      <c r="I125" s="185">
        <f>IF(Volume!D125=0,0,Volume!F125/Volume!D125)</f>
        <v>0.3693586698337292</v>
      </c>
      <c r="J125" s="176">
        <v>0.753731343283582</v>
      </c>
      <c r="K125" s="170">
        <f t="shared" si="3"/>
        <v>-0.5099597845770325</v>
      </c>
      <c r="L125" s="60"/>
      <c r="M125" s="6"/>
      <c r="N125" s="59"/>
      <c r="O125" s="3"/>
      <c r="P125" s="3"/>
      <c r="Q125" s="3"/>
      <c r="R125" s="3"/>
      <c r="S125" s="3"/>
      <c r="T125" s="3"/>
      <c r="U125" s="61"/>
      <c r="V125" s="3"/>
      <c r="W125" s="3"/>
      <c r="X125" s="3"/>
      <c r="Y125" s="3"/>
      <c r="Z125" s="3"/>
      <c r="AA125" s="2"/>
      <c r="AB125" s="78"/>
      <c r="AC125" s="77"/>
    </row>
    <row r="126" spans="1:27" s="7" customFormat="1" ht="15">
      <c r="A126" s="177" t="s">
        <v>298</v>
      </c>
      <c r="B126" s="188">
        <f>'Open Int.'!E126</f>
        <v>4500</v>
      </c>
      <c r="C126" s="189">
        <f>'Open Int.'!F126</f>
        <v>500</v>
      </c>
      <c r="D126" s="190">
        <f>'Open Int.'!H126</f>
        <v>500</v>
      </c>
      <c r="E126" s="331">
        <f>'Open Int.'!I126</f>
        <v>0</v>
      </c>
      <c r="F126" s="191">
        <f>IF('Open Int.'!E126=0,0,'Open Int.'!H126/'Open Int.'!E126)</f>
        <v>0.1111111111111111</v>
      </c>
      <c r="G126" s="155">
        <v>0.125</v>
      </c>
      <c r="H126" s="170">
        <f t="shared" si="2"/>
        <v>-0.11111111111111116</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row>
    <row r="127" spans="1:29" s="58" customFormat="1" ht="15">
      <c r="A127" s="177" t="s">
        <v>216</v>
      </c>
      <c r="B127" s="188">
        <f>'Open Int.'!E127</f>
        <v>9527400</v>
      </c>
      <c r="C127" s="189">
        <f>'Open Int.'!F127</f>
        <v>261300</v>
      </c>
      <c r="D127" s="190">
        <f>'Open Int.'!H127</f>
        <v>1809000</v>
      </c>
      <c r="E127" s="331">
        <f>'Open Int.'!I127</f>
        <v>-110550</v>
      </c>
      <c r="F127" s="191">
        <f>IF('Open Int.'!E127=0,0,'Open Int.'!H127/'Open Int.'!E127)</f>
        <v>0.189873417721519</v>
      </c>
      <c r="G127" s="155">
        <v>0.20715835140997832</v>
      </c>
      <c r="H127" s="170">
        <f t="shared" si="2"/>
        <v>-0.08343826628669891</v>
      </c>
      <c r="I127" s="185">
        <f>IF(Volume!D127=0,0,Volume!F127/Volume!D127)</f>
        <v>0.2125237191650854</v>
      </c>
      <c r="J127" s="176">
        <v>0.17628541448058763</v>
      </c>
      <c r="K127" s="170">
        <f t="shared" si="3"/>
        <v>0.20556609740670456</v>
      </c>
      <c r="L127" s="60"/>
      <c r="M127" s="6"/>
      <c r="N127" s="59"/>
      <c r="O127" s="3"/>
      <c r="P127" s="3"/>
      <c r="Q127" s="3"/>
      <c r="R127" s="3"/>
      <c r="S127" s="3"/>
      <c r="T127" s="3"/>
      <c r="U127" s="61"/>
      <c r="V127" s="3"/>
      <c r="W127" s="3"/>
      <c r="X127" s="3"/>
      <c r="Y127" s="3"/>
      <c r="Z127" s="3"/>
      <c r="AA127" s="2"/>
      <c r="AB127" s="78"/>
      <c r="AC127" s="77"/>
    </row>
    <row r="128" spans="1:29" s="58" customFormat="1" ht="15">
      <c r="A128" s="177" t="s">
        <v>235</v>
      </c>
      <c r="B128" s="188">
        <f>'Open Int.'!E128</f>
        <v>3202200</v>
      </c>
      <c r="C128" s="189">
        <f>'Open Int.'!F128</f>
        <v>194400</v>
      </c>
      <c r="D128" s="190">
        <f>'Open Int.'!H128</f>
        <v>1120500</v>
      </c>
      <c r="E128" s="331">
        <f>'Open Int.'!I128</f>
        <v>240300</v>
      </c>
      <c r="F128" s="191">
        <f>IF('Open Int.'!E128=0,0,'Open Int.'!H128/'Open Int.'!E128)</f>
        <v>0.34991568296795955</v>
      </c>
      <c r="G128" s="155">
        <v>0.2926391382405745</v>
      </c>
      <c r="H128" s="170">
        <f t="shared" si="2"/>
        <v>0.19572414363897828</v>
      </c>
      <c r="I128" s="185">
        <f>IF(Volume!D128=0,0,Volume!F128/Volume!D128)</f>
        <v>0.18791946308724833</v>
      </c>
      <c r="J128" s="176">
        <v>0.23283582089552238</v>
      </c>
      <c r="K128" s="170">
        <f t="shared" si="3"/>
        <v>-0.19290999827912572</v>
      </c>
      <c r="L128" s="60"/>
      <c r="M128" s="6"/>
      <c r="N128" s="59"/>
      <c r="O128" s="3"/>
      <c r="P128" s="3"/>
      <c r="Q128" s="3"/>
      <c r="R128" s="3"/>
      <c r="S128" s="3"/>
      <c r="T128" s="3"/>
      <c r="U128" s="61"/>
      <c r="V128" s="3"/>
      <c r="W128" s="3"/>
      <c r="X128" s="3"/>
      <c r="Y128" s="3"/>
      <c r="Z128" s="3"/>
      <c r="AA128" s="2"/>
      <c r="AB128" s="78"/>
      <c r="AC128" s="77"/>
    </row>
    <row r="129" spans="1:29" s="58" customFormat="1" ht="15">
      <c r="A129" s="177" t="s">
        <v>204</v>
      </c>
      <c r="B129" s="188">
        <f>'Open Int.'!E129</f>
        <v>355200</v>
      </c>
      <c r="C129" s="189">
        <f>'Open Int.'!F129</f>
        <v>63600</v>
      </c>
      <c r="D129" s="190">
        <f>'Open Int.'!H129</f>
        <v>103800</v>
      </c>
      <c r="E129" s="331">
        <f>'Open Int.'!I129</f>
        <v>4800</v>
      </c>
      <c r="F129" s="191">
        <f>IF('Open Int.'!E129=0,0,'Open Int.'!H129/'Open Int.'!E129)</f>
        <v>0.2922297297297297</v>
      </c>
      <c r="G129" s="155">
        <v>0.3395061728395062</v>
      </c>
      <c r="H129" s="170">
        <f t="shared" si="2"/>
        <v>-0.13925061425061433</v>
      </c>
      <c r="I129" s="185">
        <f>IF(Volume!D129=0,0,Volume!F129/Volume!D129)</f>
        <v>0.041666666666666664</v>
      </c>
      <c r="J129" s="176">
        <v>0.6</v>
      </c>
      <c r="K129" s="170">
        <f t="shared" si="3"/>
        <v>-0.9305555555555556</v>
      </c>
      <c r="L129" s="60"/>
      <c r="M129" s="6"/>
      <c r="N129" s="59"/>
      <c r="O129" s="3"/>
      <c r="P129" s="3"/>
      <c r="Q129" s="3"/>
      <c r="R129" s="3"/>
      <c r="S129" s="3"/>
      <c r="T129" s="3"/>
      <c r="U129" s="61"/>
      <c r="V129" s="3"/>
      <c r="W129" s="3"/>
      <c r="X129" s="3"/>
      <c r="Y129" s="3"/>
      <c r="Z129" s="3"/>
      <c r="AA129" s="2"/>
      <c r="AB129" s="78"/>
      <c r="AC129" s="77"/>
    </row>
    <row r="130" spans="1:27" s="7" customFormat="1" ht="15">
      <c r="A130" s="177" t="s">
        <v>205</v>
      </c>
      <c r="B130" s="188">
        <f>'Open Int.'!E130</f>
        <v>282000</v>
      </c>
      <c r="C130" s="189">
        <f>'Open Int.'!F130</f>
        <v>2500</v>
      </c>
      <c r="D130" s="190">
        <f>'Open Int.'!H130</f>
        <v>92500</v>
      </c>
      <c r="E130" s="331">
        <f>'Open Int.'!I130</f>
        <v>21000</v>
      </c>
      <c r="F130" s="191">
        <f>IF('Open Int.'!E130=0,0,'Open Int.'!H130/'Open Int.'!E130)</f>
        <v>0.3280141843971631</v>
      </c>
      <c r="G130" s="155">
        <v>0.2558139534883721</v>
      </c>
      <c r="H130" s="170">
        <f t="shared" si="2"/>
        <v>0.28223726627981943</v>
      </c>
      <c r="I130" s="185">
        <f>IF(Volume!D130=0,0,Volume!F130/Volume!D130)</f>
        <v>0.2865853658536585</v>
      </c>
      <c r="J130" s="176">
        <v>0.27988338192419826</v>
      </c>
      <c r="K130" s="170">
        <f t="shared" si="3"/>
        <v>0.023945630081300698</v>
      </c>
      <c r="L130" s="60"/>
      <c r="M130" s="6"/>
      <c r="N130" s="59"/>
      <c r="O130" s="3"/>
      <c r="P130" s="3"/>
      <c r="Q130" s="3"/>
      <c r="R130" s="3"/>
      <c r="S130" s="3"/>
      <c r="T130" s="3"/>
      <c r="U130" s="61"/>
      <c r="V130" s="3"/>
      <c r="W130" s="3"/>
      <c r="X130" s="3"/>
      <c r="Y130" s="3"/>
      <c r="Z130" s="3"/>
      <c r="AA130" s="2"/>
    </row>
    <row r="131" spans="1:27" s="7" customFormat="1" ht="15">
      <c r="A131" s="177" t="s">
        <v>37</v>
      </c>
      <c r="B131" s="188">
        <f>'Open Int.'!E131</f>
        <v>43200</v>
      </c>
      <c r="C131" s="189">
        <f>'Open Int.'!F131</f>
        <v>6400</v>
      </c>
      <c r="D131" s="190">
        <f>'Open Int.'!H131</f>
        <v>1600</v>
      </c>
      <c r="E131" s="331">
        <f>'Open Int.'!I131</f>
        <v>0</v>
      </c>
      <c r="F131" s="191">
        <f>IF('Open Int.'!E131=0,0,'Open Int.'!H131/'Open Int.'!E131)</f>
        <v>0.037037037037037035</v>
      </c>
      <c r="G131" s="155">
        <v>0.043478260869565216</v>
      </c>
      <c r="H131" s="170">
        <f t="shared" si="2"/>
        <v>-0.14814814814814817</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row>
    <row r="132" spans="1:29" s="58" customFormat="1" ht="15">
      <c r="A132" s="177" t="s">
        <v>299</v>
      </c>
      <c r="B132" s="188">
        <f>'Open Int.'!E132</f>
        <v>26700</v>
      </c>
      <c r="C132" s="189">
        <f>'Open Int.'!F132</f>
        <v>900</v>
      </c>
      <c r="D132" s="190">
        <f>'Open Int.'!H132</f>
        <v>450</v>
      </c>
      <c r="E132" s="331">
        <f>'Open Int.'!I132</f>
        <v>0</v>
      </c>
      <c r="F132" s="191">
        <f>IF('Open Int.'!E132=0,0,'Open Int.'!H132/'Open Int.'!E132)</f>
        <v>0.016853932584269662</v>
      </c>
      <c r="G132" s="155">
        <v>0.01744186046511628</v>
      </c>
      <c r="H132" s="170">
        <f aca="true" t="shared" si="4" ref="H132:H160">IF(G132=0,0,(F132-G132)/G132)</f>
        <v>-0.03370786516853934</v>
      </c>
      <c r="I132" s="185">
        <f>IF(Volume!D132=0,0,Volume!F132/Volume!D132)</f>
        <v>0</v>
      </c>
      <c r="J132" s="176">
        <v>0</v>
      </c>
      <c r="K132" s="170">
        <f aca="true" t="shared" si="5" ref="K132:K160">IF(J132=0,0,(I132-J132)/J132)</f>
        <v>0</v>
      </c>
      <c r="L132" s="60"/>
      <c r="M132" s="6"/>
      <c r="N132" s="59"/>
      <c r="O132" s="3"/>
      <c r="P132" s="3"/>
      <c r="Q132" s="3"/>
      <c r="R132" s="3"/>
      <c r="S132" s="3"/>
      <c r="T132" s="3"/>
      <c r="U132" s="61"/>
      <c r="V132" s="3"/>
      <c r="W132" s="3"/>
      <c r="X132" s="3"/>
      <c r="Y132" s="3"/>
      <c r="Z132" s="3"/>
      <c r="AA132" s="2"/>
      <c r="AB132" s="78"/>
      <c r="AC132" s="77"/>
    </row>
    <row r="133" spans="1:27" s="7" customFormat="1" ht="15">
      <c r="A133" s="177" t="s">
        <v>228</v>
      </c>
      <c r="B133" s="188">
        <f>'Open Int.'!E133</f>
        <v>7875</v>
      </c>
      <c r="C133" s="189">
        <f>'Open Int.'!F133</f>
        <v>1125</v>
      </c>
      <c r="D133" s="190">
        <f>'Open Int.'!H133</f>
        <v>375</v>
      </c>
      <c r="E133" s="331">
        <f>'Open Int.'!I133</f>
        <v>0</v>
      </c>
      <c r="F133" s="191">
        <f>IF('Open Int.'!E133=0,0,'Open Int.'!H133/'Open Int.'!E133)</f>
        <v>0.047619047619047616</v>
      </c>
      <c r="G133" s="155">
        <v>0.05555555555555555</v>
      </c>
      <c r="H133" s="170">
        <f t="shared" si="4"/>
        <v>-0.14285714285714285</v>
      </c>
      <c r="I133" s="185">
        <f>IF(Volume!D133=0,0,Volume!F133/Volume!D133)</f>
        <v>0</v>
      </c>
      <c r="J133" s="176">
        <v>0</v>
      </c>
      <c r="K133" s="170">
        <f t="shared" si="5"/>
        <v>0</v>
      </c>
      <c r="L133" s="60"/>
      <c r="M133" s="6"/>
      <c r="N133" s="59"/>
      <c r="O133" s="3"/>
      <c r="P133" s="3"/>
      <c r="Q133" s="3"/>
      <c r="R133" s="3"/>
      <c r="S133" s="3"/>
      <c r="T133" s="3"/>
      <c r="U133" s="61"/>
      <c r="V133" s="3"/>
      <c r="W133" s="3"/>
      <c r="X133" s="3"/>
      <c r="Y133" s="3"/>
      <c r="Z133" s="3"/>
      <c r="AA133" s="2"/>
    </row>
    <row r="134" spans="1:29" s="58" customFormat="1" ht="15">
      <c r="A134" s="177" t="s">
        <v>276</v>
      </c>
      <c r="B134" s="188">
        <f>'Open Int.'!E134</f>
        <v>2450</v>
      </c>
      <c r="C134" s="189">
        <f>'Open Int.'!F134</f>
        <v>700</v>
      </c>
      <c r="D134" s="190">
        <f>'Open Int.'!H134</f>
        <v>2100</v>
      </c>
      <c r="E134" s="331">
        <f>'Open Int.'!I134</f>
        <v>700</v>
      </c>
      <c r="F134" s="191">
        <f>IF('Open Int.'!E134=0,0,'Open Int.'!H134/'Open Int.'!E134)</f>
        <v>0.8571428571428571</v>
      </c>
      <c r="G134" s="155">
        <v>0.8</v>
      </c>
      <c r="H134" s="170">
        <f t="shared" si="4"/>
        <v>0.07142857142857131</v>
      </c>
      <c r="I134" s="185">
        <f>IF(Volume!D134=0,0,Volume!F134/Volume!D134)</f>
        <v>0.5</v>
      </c>
      <c r="J134" s="176">
        <v>0</v>
      </c>
      <c r="K134" s="170">
        <f t="shared" si="5"/>
        <v>0</v>
      </c>
      <c r="L134" s="60"/>
      <c r="M134" s="6"/>
      <c r="N134" s="59"/>
      <c r="O134" s="3"/>
      <c r="P134" s="3"/>
      <c r="Q134" s="3"/>
      <c r="R134" s="3"/>
      <c r="S134" s="3"/>
      <c r="T134" s="3"/>
      <c r="U134" s="61"/>
      <c r="V134" s="3"/>
      <c r="W134" s="3"/>
      <c r="X134" s="3"/>
      <c r="Y134" s="3"/>
      <c r="Z134" s="3"/>
      <c r="AA134" s="2"/>
      <c r="AB134" s="78"/>
      <c r="AC134" s="77"/>
    </row>
    <row r="135" spans="1:27" s="7" customFormat="1" ht="15">
      <c r="A135" s="177" t="s">
        <v>180</v>
      </c>
      <c r="B135" s="188">
        <f>'Open Int.'!E135</f>
        <v>276000</v>
      </c>
      <c r="C135" s="189">
        <f>'Open Int.'!F135</f>
        <v>121500</v>
      </c>
      <c r="D135" s="190">
        <f>'Open Int.'!H135</f>
        <v>34500</v>
      </c>
      <c r="E135" s="331">
        <f>'Open Int.'!I135</f>
        <v>30000</v>
      </c>
      <c r="F135" s="191">
        <f>IF('Open Int.'!E135=0,0,'Open Int.'!H135/'Open Int.'!E135)</f>
        <v>0.125</v>
      </c>
      <c r="G135" s="155">
        <v>0.02912621359223301</v>
      </c>
      <c r="H135" s="170">
        <f t="shared" si="4"/>
        <v>3.2916666666666665</v>
      </c>
      <c r="I135" s="185">
        <f>IF(Volume!D135=0,0,Volume!F135/Volume!D135)</f>
        <v>0.06629834254143646</v>
      </c>
      <c r="J135" s="176">
        <v>0.03333333333333333</v>
      </c>
      <c r="K135" s="170">
        <f t="shared" si="5"/>
        <v>0.9889502762430938</v>
      </c>
      <c r="L135" s="60"/>
      <c r="M135" s="6"/>
      <c r="N135" s="59"/>
      <c r="O135" s="3"/>
      <c r="P135" s="3"/>
      <c r="Q135" s="3"/>
      <c r="R135" s="3"/>
      <c r="S135" s="3"/>
      <c r="T135" s="3"/>
      <c r="U135" s="61"/>
      <c r="V135" s="3"/>
      <c r="W135" s="3"/>
      <c r="X135" s="3"/>
      <c r="Y135" s="3"/>
      <c r="Z135" s="3"/>
      <c r="AA135" s="2"/>
    </row>
    <row r="136" spans="1:27" s="7" customFormat="1" ht="15">
      <c r="A136" s="177" t="s">
        <v>181</v>
      </c>
      <c r="B136" s="188">
        <f>'Open Int.'!E136</f>
        <v>0</v>
      </c>
      <c r="C136" s="189">
        <f>'Open Int.'!F136</f>
        <v>0</v>
      </c>
      <c r="D136" s="190">
        <f>'Open Int.'!H136</f>
        <v>0</v>
      </c>
      <c r="E136" s="331">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row>
    <row r="137" spans="1:27" s="7" customFormat="1" ht="15">
      <c r="A137" s="177" t="s">
        <v>150</v>
      </c>
      <c r="B137" s="188">
        <f>'Open Int.'!E137</f>
        <v>55125</v>
      </c>
      <c r="C137" s="189">
        <f>'Open Int.'!F137</f>
        <v>1750</v>
      </c>
      <c r="D137" s="190">
        <f>'Open Int.'!H137</f>
        <v>18375</v>
      </c>
      <c r="E137" s="331">
        <f>'Open Int.'!I137</f>
        <v>0</v>
      </c>
      <c r="F137" s="191">
        <f>IF('Open Int.'!E137=0,0,'Open Int.'!H137/'Open Int.'!E137)</f>
        <v>0.3333333333333333</v>
      </c>
      <c r="G137" s="155">
        <v>0.3442622950819672</v>
      </c>
      <c r="H137" s="170">
        <f t="shared" si="4"/>
        <v>-0.03174603174603178</v>
      </c>
      <c r="I137" s="185">
        <f>IF(Volume!D137=0,0,Volume!F137/Volume!D137)</f>
        <v>0</v>
      </c>
      <c r="J137" s="176">
        <v>0.16</v>
      </c>
      <c r="K137" s="170">
        <f t="shared" si="5"/>
        <v>-1</v>
      </c>
      <c r="L137" s="60"/>
      <c r="M137" s="6"/>
      <c r="N137" s="59"/>
      <c r="O137" s="3"/>
      <c r="P137" s="3"/>
      <c r="Q137" s="3"/>
      <c r="R137" s="3"/>
      <c r="S137" s="3"/>
      <c r="T137" s="3"/>
      <c r="U137" s="61"/>
      <c r="V137" s="3"/>
      <c r="W137" s="3"/>
      <c r="X137" s="3"/>
      <c r="Y137" s="3"/>
      <c r="Z137" s="3"/>
      <c r="AA137" s="2"/>
    </row>
    <row r="138" spans="1:27" s="7" customFormat="1" ht="15">
      <c r="A138" s="177" t="s">
        <v>151</v>
      </c>
      <c r="B138" s="188">
        <f>'Open Int.'!E138</f>
        <v>0</v>
      </c>
      <c r="C138" s="189">
        <f>'Open Int.'!F138</f>
        <v>0</v>
      </c>
      <c r="D138" s="190">
        <f>'Open Int.'!H138</f>
        <v>0</v>
      </c>
      <c r="E138" s="331">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row>
    <row r="139" spans="1:27" s="7" customFormat="1" ht="15">
      <c r="A139" s="177" t="s">
        <v>214</v>
      </c>
      <c r="B139" s="188">
        <f>'Open Int.'!E139</f>
        <v>0</v>
      </c>
      <c r="C139" s="189">
        <f>'Open Int.'!F139</f>
        <v>0</v>
      </c>
      <c r="D139" s="190">
        <f>'Open Int.'!H139</f>
        <v>0</v>
      </c>
      <c r="E139" s="331">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9" s="58" customFormat="1" ht="15">
      <c r="A140" s="177" t="s">
        <v>229</v>
      </c>
      <c r="B140" s="188">
        <f>'Open Int.'!E140</f>
        <v>2400</v>
      </c>
      <c r="C140" s="189">
        <f>'Open Int.'!F140</f>
        <v>0</v>
      </c>
      <c r="D140" s="190">
        <f>'Open Int.'!H140</f>
        <v>0</v>
      </c>
      <c r="E140" s="331">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7" s="7" customFormat="1" ht="15">
      <c r="A141" s="177" t="s">
        <v>91</v>
      </c>
      <c r="B141" s="188">
        <f>'Open Int.'!E141</f>
        <v>665000</v>
      </c>
      <c r="C141" s="189">
        <f>'Open Int.'!F141</f>
        <v>53200</v>
      </c>
      <c r="D141" s="190">
        <f>'Open Int.'!H141</f>
        <v>68400</v>
      </c>
      <c r="E141" s="331">
        <f>'Open Int.'!I141</f>
        <v>-11400</v>
      </c>
      <c r="F141" s="191">
        <f>IF('Open Int.'!E141=0,0,'Open Int.'!H141/'Open Int.'!E141)</f>
        <v>0.10285714285714286</v>
      </c>
      <c r="G141" s="155">
        <v>0.13043478260869565</v>
      </c>
      <c r="H141" s="170">
        <f t="shared" si="4"/>
        <v>-0.2114285714285714</v>
      </c>
      <c r="I141" s="185">
        <f>IF(Volume!D141=0,0,Volume!F141/Volume!D141)</f>
        <v>0.13636363636363635</v>
      </c>
      <c r="J141" s="176">
        <v>0.057692307692307696</v>
      </c>
      <c r="K141" s="170">
        <f t="shared" si="5"/>
        <v>1.3636363636363633</v>
      </c>
      <c r="L141" s="60"/>
      <c r="M141" s="6"/>
      <c r="N141" s="59"/>
      <c r="O141" s="3"/>
      <c r="P141" s="3"/>
      <c r="Q141" s="3"/>
      <c r="R141" s="3"/>
      <c r="S141" s="3"/>
      <c r="T141" s="3"/>
      <c r="U141" s="61"/>
      <c r="V141" s="3"/>
      <c r="W141" s="3"/>
      <c r="X141" s="3"/>
      <c r="Y141" s="3"/>
      <c r="Z141" s="3"/>
      <c r="AA141" s="2"/>
    </row>
    <row r="142" spans="1:27" s="7" customFormat="1" ht="15">
      <c r="A142" s="177" t="s">
        <v>152</v>
      </c>
      <c r="B142" s="188">
        <f>'Open Int.'!E142</f>
        <v>10800</v>
      </c>
      <c r="C142" s="189">
        <f>'Open Int.'!F142</f>
        <v>1350</v>
      </c>
      <c r="D142" s="190">
        <f>'Open Int.'!H142</f>
        <v>5400</v>
      </c>
      <c r="E142" s="331">
        <f>'Open Int.'!I142</f>
        <v>0</v>
      </c>
      <c r="F142" s="191">
        <f>IF('Open Int.'!E142=0,0,'Open Int.'!H142/'Open Int.'!E142)</f>
        <v>0.5</v>
      </c>
      <c r="G142" s="155">
        <v>0.5714285714285714</v>
      </c>
      <c r="H142" s="170">
        <f t="shared" si="4"/>
        <v>-0.12499999999999994</v>
      </c>
      <c r="I142" s="185">
        <f>IF(Volume!D142=0,0,Volume!F142/Volume!D142)</f>
        <v>0</v>
      </c>
      <c r="J142" s="176">
        <v>0</v>
      </c>
      <c r="K142" s="170">
        <f t="shared" si="5"/>
        <v>0</v>
      </c>
      <c r="L142" s="60"/>
      <c r="M142" s="6"/>
      <c r="N142" s="59"/>
      <c r="O142" s="3"/>
      <c r="P142" s="3"/>
      <c r="Q142" s="3"/>
      <c r="R142" s="3"/>
      <c r="S142" s="3"/>
      <c r="T142" s="3"/>
      <c r="U142" s="61"/>
      <c r="V142" s="3"/>
      <c r="W142" s="3"/>
      <c r="X142" s="3"/>
      <c r="Y142" s="3"/>
      <c r="Z142" s="3"/>
      <c r="AA142" s="2"/>
    </row>
    <row r="143" spans="1:29" s="58" customFormat="1" ht="15">
      <c r="A143" s="177" t="s">
        <v>208</v>
      </c>
      <c r="B143" s="188">
        <f>'Open Int.'!E143</f>
        <v>193640</v>
      </c>
      <c r="C143" s="189">
        <f>'Open Int.'!F143</f>
        <v>-23072</v>
      </c>
      <c r="D143" s="190">
        <f>'Open Int.'!H143</f>
        <v>32136</v>
      </c>
      <c r="E143" s="331">
        <f>'Open Int.'!I143</f>
        <v>-1236</v>
      </c>
      <c r="F143" s="191">
        <f>IF('Open Int.'!E143=0,0,'Open Int.'!H143/'Open Int.'!E143)</f>
        <v>0.16595744680851063</v>
      </c>
      <c r="G143" s="155">
        <v>0.15399239543726237</v>
      </c>
      <c r="H143" s="170">
        <f t="shared" si="4"/>
        <v>0.07769897557131585</v>
      </c>
      <c r="I143" s="185">
        <f>IF(Volume!D143=0,0,Volume!F143/Volume!D143)</f>
        <v>0.16071428571428573</v>
      </c>
      <c r="J143" s="176">
        <v>0.15555555555555556</v>
      </c>
      <c r="K143" s="170">
        <f t="shared" si="5"/>
        <v>0.03316326530612251</v>
      </c>
      <c r="L143" s="60"/>
      <c r="M143" s="6"/>
      <c r="N143" s="59"/>
      <c r="O143" s="3"/>
      <c r="P143" s="3"/>
      <c r="Q143" s="3"/>
      <c r="R143" s="3"/>
      <c r="S143" s="3"/>
      <c r="T143" s="3"/>
      <c r="U143" s="61"/>
      <c r="V143" s="3"/>
      <c r="W143" s="3"/>
      <c r="X143" s="3"/>
      <c r="Y143" s="3"/>
      <c r="Z143" s="3"/>
      <c r="AA143" s="2"/>
      <c r="AB143" s="78"/>
      <c r="AC143" s="77"/>
    </row>
    <row r="144" spans="1:27" s="7" customFormat="1" ht="15">
      <c r="A144" s="177" t="s">
        <v>230</v>
      </c>
      <c r="B144" s="188">
        <f>'Open Int.'!E144</f>
        <v>5200</v>
      </c>
      <c r="C144" s="189">
        <f>'Open Int.'!F144</f>
        <v>2400</v>
      </c>
      <c r="D144" s="190">
        <f>'Open Int.'!H144</f>
        <v>400</v>
      </c>
      <c r="E144" s="331">
        <f>'Open Int.'!I144</f>
        <v>0</v>
      </c>
      <c r="F144" s="191">
        <f>IF('Open Int.'!E144=0,0,'Open Int.'!H144/'Open Int.'!E144)</f>
        <v>0.07692307692307693</v>
      </c>
      <c r="G144" s="155">
        <v>0.14285714285714285</v>
      </c>
      <c r="H144" s="170">
        <f t="shared" si="4"/>
        <v>-0.46153846153846145</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185</v>
      </c>
      <c r="B145" s="188">
        <f>'Open Int.'!E145</f>
        <v>1470150</v>
      </c>
      <c r="C145" s="189">
        <f>'Open Int.'!F145</f>
        <v>367200</v>
      </c>
      <c r="D145" s="190">
        <f>'Open Int.'!H145</f>
        <v>863325</v>
      </c>
      <c r="E145" s="331">
        <f>'Open Int.'!I145</f>
        <v>328725</v>
      </c>
      <c r="F145" s="191">
        <f>IF('Open Int.'!E145=0,0,'Open Int.'!H145/'Open Int.'!E145)</f>
        <v>0.5872359963269054</v>
      </c>
      <c r="G145" s="155">
        <v>0.4847001223990208</v>
      </c>
      <c r="H145" s="170">
        <f t="shared" si="4"/>
        <v>0.2115449722199032</v>
      </c>
      <c r="I145" s="185">
        <f>IF(Volume!D145=0,0,Volume!F145/Volume!D145)</f>
        <v>0.3782438677568432</v>
      </c>
      <c r="J145" s="176">
        <v>0.3443478260869565</v>
      </c>
      <c r="K145" s="170">
        <f t="shared" si="5"/>
        <v>0.09843547454638811</v>
      </c>
      <c r="L145" s="60"/>
      <c r="M145" s="6"/>
      <c r="N145" s="59"/>
      <c r="O145" s="3"/>
      <c r="P145" s="3"/>
      <c r="Q145" s="3"/>
      <c r="R145" s="3"/>
      <c r="S145" s="3"/>
      <c r="T145" s="3"/>
      <c r="U145" s="61"/>
      <c r="V145" s="3"/>
      <c r="W145" s="3"/>
      <c r="X145" s="3"/>
      <c r="Y145" s="3"/>
      <c r="Z145" s="3"/>
      <c r="AA145" s="2"/>
    </row>
    <row r="146" spans="1:29" s="58" customFormat="1" ht="15">
      <c r="A146" s="177" t="s">
        <v>206</v>
      </c>
      <c r="B146" s="188">
        <f>'Open Int.'!E146</f>
        <v>3575</v>
      </c>
      <c r="C146" s="189">
        <f>'Open Int.'!F146</f>
        <v>1925</v>
      </c>
      <c r="D146" s="190">
        <f>'Open Int.'!H146</f>
        <v>0</v>
      </c>
      <c r="E146" s="331">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77" t="s">
        <v>118</v>
      </c>
      <c r="B147" s="188">
        <f>'Open Int.'!E147</f>
        <v>95000</v>
      </c>
      <c r="C147" s="189">
        <f>'Open Int.'!F147</f>
        <v>8250</v>
      </c>
      <c r="D147" s="190">
        <f>'Open Int.'!H147</f>
        <v>6750</v>
      </c>
      <c r="E147" s="331">
        <f>'Open Int.'!I147</f>
        <v>0</v>
      </c>
      <c r="F147" s="191">
        <f>IF('Open Int.'!E147=0,0,'Open Int.'!H147/'Open Int.'!E147)</f>
        <v>0.07105263157894737</v>
      </c>
      <c r="G147" s="155">
        <v>0.07780979827089338</v>
      </c>
      <c r="H147" s="170">
        <f t="shared" si="4"/>
        <v>-0.08684210526315797</v>
      </c>
      <c r="I147" s="185">
        <f>IF(Volume!D147=0,0,Volume!F147/Volume!D147)</f>
        <v>0</v>
      </c>
      <c r="J147" s="176">
        <v>0.019230769230769232</v>
      </c>
      <c r="K147" s="170">
        <f t="shared" si="5"/>
        <v>-1</v>
      </c>
      <c r="L147" s="60"/>
      <c r="M147" s="6"/>
      <c r="N147" s="59"/>
      <c r="O147" s="3"/>
      <c r="P147" s="3"/>
      <c r="Q147" s="3"/>
      <c r="R147" s="3"/>
      <c r="S147" s="3"/>
      <c r="T147" s="3"/>
      <c r="U147" s="61"/>
      <c r="V147" s="3"/>
      <c r="W147" s="3"/>
      <c r="X147" s="3"/>
      <c r="Y147" s="3"/>
      <c r="Z147" s="3"/>
      <c r="AA147" s="2"/>
    </row>
    <row r="148" spans="1:29" s="58" customFormat="1" ht="15">
      <c r="A148" s="177" t="s">
        <v>231</v>
      </c>
      <c r="B148" s="188">
        <f>'Open Int.'!E148</f>
        <v>1644</v>
      </c>
      <c r="C148" s="189">
        <f>'Open Int.'!F148</f>
        <v>411</v>
      </c>
      <c r="D148" s="190">
        <f>'Open Int.'!H148</f>
        <v>0</v>
      </c>
      <c r="E148" s="331">
        <f>'Open Int.'!I148</f>
        <v>0</v>
      </c>
      <c r="F148" s="191">
        <f>IF('Open Int.'!E148=0,0,'Open Int.'!H148/'Open Int.'!E148)</f>
        <v>0</v>
      </c>
      <c r="G148" s="155">
        <v>0</v>
      </c>
      <c r="H148" s="170">
        <f t="shared" si="4"/>
        <v>0</v>
      </c>
      <c r="I148" s="185">
        <f>IF(Volume!D148=0,0,Volume!F148/Volume!D148)</f>
        <v>0</v>
      </c>
      <c r="J148" s="176">
        <v>0</v>
      </c>
      <c r="K148" s="170">
        <f t="shared" si="5"/>
        <v>0</v>
      </c>
      <c r="L148" s="60"/>
      <c r="M148" s="6"/>
      <c r="N148" s="59"/>
      <c r="O148" s="3"/>
      <c r="P148" s="3"/>
      <c r="Q148" s="3"/>
      <c r="R148" s="3"/>
      <c r="S148" s="3"/>
      <c r="T148" s="3"/>
      <c r="U148" s="61"/>
      <c r="V148" s="3"/>
      <c r="W148" s="3"/>
      <c r="X148" s="3"/>
      <c r="Y148" s="3"/>
      <c r="Z148" s="3"/>
      <c r="AA148" s="2"/>
      <c r="AB148" s="78"/>
      <c r="AC148" s="77"/>
    </row>
    <row r="149" spans="1:27" s="7" customFormat="1" ht="15">
      <c r="A149" s="177" t="s">
        <v>300</v>
      </c>
      <c r="B149" s="188">
        <f>'Open Int.'!E149</f>
        <v>50050</v>
      </c>
      <c r="C149" s="189">
        <f>'Open Int.'!F149</f>
        <v>11550</v>
      </c>
      <c r="D149" s="190">
        <f>'Open Int.'!H149</f>
        <v>7700</v>
      </c>
      <c r="E149" s="331">
        <f>'Open Int.'!I149</f>
        <v>0</v>
      </c>
      <c r="F149" s="191">
        <f>IF('Open Int.'!E149=0,0,'Open Int.'!H149/'Open Int.'!E149)</f>
        <v>0.15384615384615385</v>
      </c>
      <c r="G149" s="155">
        <v>0.2</v>
      </c>
      <c r="H149" s="170">
        <f t="shared" si="4"/>
        <v>-0.23076923076923078</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row>
    <row r="150" spans="1:27" s="7" customFormat="1" ht="15">
      <c r="A150" s="177" t="s">
        <v>301</v>
      </c>
      <c r="B150" s="188">
        <f>'Open Int.'!E150</f>
        <v>5078700</v>
      </c>
      <c r="C150" s="189">
        <f>'Open Int.'!F150</f>
        <v>323950</v>
      </c>
      <c r="D150" s="190">
        <f>'Open Int.'!H150</f>
        <v>585200</v>
      </c>
      <c r="E150" s="331">
        <f>'Open Int.'!I150</f>
        <v>20900</v>
      </c>
      <c r="F150" s="191">
        <f>IF('Open Int.'!E150=0,0,'Open Int.'!H150/'Open Int.'!E150)</f>
        <v>0.11522633744855967</v>
      </c>
      <c r="G150" s="155">
        <v>0.11868131868131868</v>
      </c>
      <c r="H150" s="170">
        <f t="shared" si="4"/>
        <v>-0.029111415942691597</v>
      </c>
      <c r="I150" s="185">
        <f>IF(Volume!D150=0,0,Volume!F150/Volume!D150)</f>
        <v>0.04597701149425287</v>
      </c>
      <c r="J150" s="176">
        <v>0.061855670103092786</v>
      </c>
      <c r="K150" s="170">
        <f t="shared" si="5"/>
        <v>-0.25670498084291193</v>
      </c>
      <c r="L150" s="60"/>
      <c r="M150" s="6"/>
      <c r="N150" s="59"/>
      <c r="O150" s="3"/>
      <c r="P150" s="3"/>
      <c r="Q150" s="3"/>
      <c r="R150" s="3"/>
      <c r="S150" s="3"/>
      <c r="T150" s="3"/>
      <c r="U150" s="61"/>
      <c r="V150" s="3"/>
      <c r="W150" s="3"/>
      <c r="X150" s="3"/>
      <c r="Y150" s="3"/>
      <c r="Z150" s="3"/>
      <c r="AA150" s="2"/>
    </row>
    <row r="151" spans="1:27" s="7" customFormat="1" ht="15">
      <c r="A151" s="177" t="s">
        <v>173</v>
      </c>
      <c r="B151" s="188">
        <f>'Open Int.'!E151</f>
        <v>141600</v>
      </c>
      <c r="C151" s="189">
        <f>'Open Int.'!F151</f>
        <v>32450</v>
      </c>
      <c r="D151" s="190">
        <f>'Open Int.'!H151</f>
        <v>2950</v>
      </c>
      <c r="E151" s="331">
        <f>'Open Int.'!I151</f>
        <v>0</v>
      </c>
      <c r="F151" s="191">
        <f>IF('Open Int.'!E151=0,0,'Open Int.'!H151/'Open Int.'!E151)</f>
        <v>0.020833333333333332</v>
      </c>
      <c r="G151" s="155">
        <v>0.02702702702702703</v>
      </c>
      <c r="H151" s="170">
        <f t="shared" si="4"/>
        <v>-0.22916666666666674</v>
      </c>
      <c r="I151" s="185">
        <f>IF(Volume!D151=0,0,Volume!F151/Volume!D151)</f>
        <v>0</v>
      </c>
      <c r="J151" s="176">
        <v>0</v>
      </c>
      <c r="K151" s="170">
        <f t="shared" si="5"/>
        <v>0</v>
      </c>
      <c r="L151" s="60"/>
      <c r="M151" s="6"/>
      <c r="N151" s="59"/>
      <c r="O151" s="3"/>
      <c r="P151" s="3"/>
      <c r="Q151" s="3"/>
      <c r="R151" s="3"/>
      <c r="S151" s="3"/>
      <c r="T151" s="3"/>
      <c r="U151" s="61"/>
      <c r="V151" s="3"/>
      <c r="W151" s="3"/>
      <c r="X151" s="3"/>
      <c r="Y151" s="3"/>
      <c r="Z151" s="3"/>
      <c r="AA151" s="2"/>
    </row>
    <row r="152" spans="1:29" s="58" customFormat="1" ht="15">
      <c r="A152" s="177" t="s">
        <v>302</v>
      </c>
      <c r="B152" s="188">
        <f>'Open Int.'!E152</f>
        <v>400</v>
      </c>
      <c r="C152" s="189">
        <f>'Open Int.'!F152</f>
        <v>0</v>
      </c>
      <c r="D152" s="190">
        <f>'Open Int.'!H152</f>
        <v>0</v>
      </c>
      <c r="E152" s="331">
        <f>'Open Int.'!I152</f>
        <v>0</v>
      </c>
      <c r="F152" s="191">
        <f>IF('Open Int.'!E152=0,0,'Open Int.'!H152/'Open Int.'!E152)</f>
        <v>0</v>
      </c>
      <c r="G152" s="155">
        <v>0</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77" t="s">
        <v>82</v>
      </c>
      <c r="B153" s="188">
        <f>'Open Int.'!E153</f>
        <v>63000</v>
      </c>
      <c r="C153" s="189">
        <f>'Open Int.'!F153</f>
        <v>4200</v>
      </c>
      <c r="D153" s="190">
        <f>'Open Int.'!H153</f>
        <v>2100</v>
      </c>
      <c r="E153" s="331">
        <f>'Open Int.'!I153</f>
        <v>0</v>
      </c>
      <c r="F153" s="191">
        <f>IF('Open Int.'!E153=0,0,'Open Int.'!H153/'Open Int.'!E153)</f>
        <v>0.03333333333333333</v>
      </c>
      <c r="G153" s="155">
        <v>0.03571428571428571</v>
      </c>
      <c r="H153" s="170">
        <f t="shared" si="4"/>
        <v>-0.06666666666666662</v>
      </c>
      <c r="I153" s="185">
        <f>IF(Volume!D153=0,0,Volume!F153/Volume!D153)</f>
        <v>0</v>
      </c>
      <c r="J153" s="176">
        <v>0.125</v>
      </c>
      <c r="K153" s="170">
        <f t="shared" si="5"/>
        <v>-1</v>
      </c>
      <c r="L153" s="60"/>
      <c r="M153" s="6"/>
      <c r="N153" s="59"/>
      <c r="O153" s="3"/>
      <c r="P153" s="3"/>
      <c r="Q153" s="3"/>
      <c r="R153" s="3"/>
      <c r="S153" s="3"/>
      <c r="T153" s="3"/>
      <c r="U153" s="61"/>
      <c r="V153" s="3"/>
      <c r="W153" s="3"/>
      <c r="X153" s="3"/>
      <c r="Y153" s="3"/>
      <c r="Z153" s="3"/>
      <c r="AA153" s="2"/>
      <c r="AB153" s="78"/>
      <c r="AC153" s="77"/>
    </row>
    <row r="154" spans="1:27" s="7" customFormat="1" ht="15">
      <c r="A154" s="177" t="s">
        <v>153</v>
      </c>
      <c r="B154" s="188">
        <f>'Open Int.'!E154</f>
        <v>450</v>
      </c>
      <c r="C154" s="189">
        <f>'Open Int.'!F154</f>
        <v>450</v>
      </c>
      <c r="D154" s="190">
        <f>'Open Int.'!H154</f>
        <v>0</v>
      </c>
      <c r="E154" s="331">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154</v>
      </c>
      <c r="B155" s="188">
        <f>'Open Int.'!E155</f>
        <v>75900</v>
      </c>
      <c r="C155" s="189">
        <f>'Open Int.'!F155</f>
        <v>0</v>
      </c>
      <c r="D155" s="190">
        <f>'Open Int.'!H155</f>
        <v>20700</v>
      </c>
      <c r="E155" s="331">
        <f>'Open Int.'!I155</f>
        <v>0</v>
      </c>
      <c r="F155" s="191">
        <f>IF('Open Int.'!E155=0,0,'Open Int.'!H155/'Open Int.'!E155)</f>
        <v>0.2727272727272727</v>
      </c>
      <c r="G155" s="155">
        <v>0.2727272727272727</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c r="AB155" s="78"/>
      <c r="AC155" s="77"/>
    </row>
    <row r="156" spans="1:29" s="58" customFormat="1" ht="15">
      <c r="A156" s="177" t="s">
        <v>303</v>
      </c>
      <c r="B156" s="188">
        <f>'Open Int.'!E156</f>
        <v>12600</v>
      </c>
      <c r="C156" s="189">
        <f>'Open Int.'!F156</f>
        <v>1800</v>
      </c>
      <c r="D156" s="190">
        <f>'Open Int.'!H156</f>
        <v>0</v>
      </c>
      <c r="E156" s="331">
        <f>'Open Int.'!I156</f>
        <v>0</v>
      </c>
      <c r="F156" s="191">
        <f>IF('Open Int.'!E156=0,0,'Open Int.'!H156/'Open Int.'!E156)</f>
        <v>0</v>
      </c>
      <c r="G156" s="155">
        <v>0</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7" s="7" customFormat="1" ht="15">
      <c r="A157" s="177" t="s">
        <v>155</v>
      </c>
      <c r="B157" s="188">
        <f>'Open Int.'!E157</f>
        <v>16275</v>
      </c>
      <c r="C157" s="189">
        <f>'Open Int.'!F157</f>
        <v>2625</v>
      </c>
      <c r="D157" s="190">
        <f>'Open Int.'!H157</f>
        <v>2625</v>
      </c>
      <c r="E157" s="331">
        <f>'Open Int.'!I157</f>
        <v>0</v>
      </c>
      <c r="F157" s="191">
        <f>IF('Open Int.'!E157=0,0,'Open Int.'!H157/'Open Int.'!E157)</f>
        <v>0.16129032258064516</v>
      </c>
      <c r="G157" s="155">
        <v>0.19230769230769232</v>
      </c>
      <c r="H157" s="170">
        <f t="shared" si="4"/>
        <v>-0.16129032258064524</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38</v>
      </c>
      <c r="B158" s="188">
        <f>'Open Int.'!E158</f>
        <v>33000</v>
      </c>
      <c r="C158" s="189">
        <f>'Open Int.'!F158</f>
        <v>1800</v>
      </c>
      <c r="D158" s="190">
        <f>'Open Int.'!H158</f>
        <v>6600</v>
      </c>
      <c r="E158" s="331">
        <f>'Open Int.'!I158</f>
        <v>600</v>
      </c>
      <c r="F158" s="191">
        <f>IF('Open Int.'!E158=0,0,'Open Int.'!H158/'Open Int.'!E158)</f>
        <v>0.2</v>
      </c>
      <c r="G158" s="155">
        <v>0.19230769230769232</v>
      </c>
      <c r="H158" s="170">
        <f t="shared" si="4"/>
        <v>0.04</v>
      </c>
      <c r="I158" s="185">
        <f>IF(Volume!D158=0,0,Volume!F158/Volume!D158)</f>
        <v>0.125</v>
      </c>
      <c r="J158" s="176">
        <v>0</v>
      </c>
      <c r="K158" s="170">
        <f t="shared" si="5"/>
        <v>0</v>
      </c>
      <c r="L158" s="60"/>
      <c r="M158" s="6"/>
      <c r="N158" s="59"/>
      <c r="O158" s="3"/>
      <c r="P158" s="3"/>
      <c r="Q158" s="3"/>
      <c r="R158" s="3"/>
      <c r="S158" s="3"/>
      <c r="T158" s="3"/>
      <c r="U158" s="61"/>
      <c r="V158" s="3"/>
      <c r="W158" s="3"/>
      <c r="X158" s="3"/>
      <c r="Y158" s="3"/>
      <c r="Z158" s="3"/>
      <c r="AA158" s="2"/>
      <c r="AB158" s="78"/>
      <c r="AC158" s="77"/>
    </row>
    <row r="159" spans="1:29" s="58" customFormat="1" ht="15">
      <c r="A159" s="177" t="s">
        <v>156</v>
      </c>
      <c r="B159" s="188">
        <f>'Open Int.'!E159</f>
        <v>1800</v>
      </c>
      <c r="C159" s="189">
        <f>'Open Int.'!F159</f>
        <v>0</v>
      </c>
      <c r="D159" s="190">
        <f>'Open Int.'!H159</f>
        <v>0</v>
      </c>
      <c r="E159" s="331">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7" t="s">
        <v>396</v>
      </c>
      <c r="B160" s="188">
        <f>'Open Int.'!E160</f>
        <v>10500</v>
      </c>
      <c r="C160" s="189">
        <f>'Open Int.'!F160</f>
        <v>0</v>
      </c>
      <c r="D160" s="190">
        <f>'Open Int.'!H160</f>
        <v>0</v>
      </c>
      <c r="E160" s="331">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8" s="2" customFormat="1" ht="15" customHeight="1" hidden="1">
      <c r="A161" s="72"/>
      <c r="B161" s="140">
        <f>SUM(B4:B160)</f>
        <v>89083785</v>
      </c>
      <c r="C161" s="141">
        <f>SUM(C4:C160)</f>
        <v>5226801</v>
      </c>
      <c r="D161" s="142"/>
      <c r="E161" s="143"/>
      <c r="F161" s="60"/>
      <c r="G161" s="6"/>
      <c r="H161" s="59"/>
      <c r="I161" s="6"/>
      <c r="J161" s="6"/>
      <c r="K161" s="59"/>
      <c r="L161" s="60"/>
      <c r="M161" s="6"/>
      <c r="N161" s="59"/>
      <c r="O161" s="3"/>
      <c r="P161" s="3"/>
      <c r="Q161" s="3"/>
      <c r="R161" s="3"/>
      <c r="S161" s="3"/>
      <c r="T161" s="3"/>
      <c r="U161" s="61"/>
      <c r="V161" s="3"/>
      <c r="W161" s="3"/>
      <c r="X161" s="3"/>
      <c r="Y161" s="3"/>
      <c r="Z161" s="3"/>
      <c r="AB161" s="75"/>
    </row>
    <row r="162" spans="2:28" s="2" customFormat="1" ht="15" customHeight="1">
      <c r="B162" s="5"/>
      <c r="C162" s="5"/>
      <c r="D162" s="143"/>
      <c r="E162" s="143"/>
      <c r="F162" s="60"/>
      <c r="G162" s="6"/>
      <c r="H162" s="59"/>
      <c r="I162" s="6"/>
      <c r="J162" s="6"/>
      <c r="K162" s="59"/>
      <c r="L162" s="60"/>
      <c r="M162" s="6"/>
      <c r="N162" s="59"/>
      <c r="O162" s="3"/>
      <c r="P162" s="3"/>
      <c r="Q162" s="3"/>
      <c r="R162" s="3"/>
      <c r="S162" s="3"/>
      <c r="T162" s="3"/>
      <c r="U162" s="61"/>
      <c r="V162" s="3"/>
      <c r="W162" s="3"/>
      <c r="X162" s="3"/>
      <c r="Y162" s="3"/>
      <c r="Z162" s="3"/>
      <c r="AB162" s="1"/>
    </row>
    <row r="163" spans="1:5" ht="12.75">
      <c r="A163" s="2"/>
      <c r="B163" s="5"/>
      <c r="C163" s="5"/>
      <c r="D163" s="143"/>
      <c r="E163" s="143"/>
    </row>
    <row r="164" spans="1:5" ht="12.75">
      <c r="A164" s="137"/>
      <c r="B164" s="144"/>
      <c r="C164" s="145"/>
      <c r="D164" s="146"/>
      <c r="E164" s="146"/>
    </row>
    <row r="165" spans="1:5" ht="12.75">
      <c r="A165" s="138"/>
      <c r="B165" s="147"/>
      <c r="C165" s="148"/>
      <c r="D165" s="148"/>
      <c r="E165" s="148"/>
    </row>
    <row r="166" spans="1:5" ht="12.75">
      <c r="A166" s="139"/>
      <c r="B166" s="149"/>
      <c r="C166" s="150"/>
      <c r="D166" s="151"/>
      <c r="E166" s="151"/>
    </row>
    <row r="167" spans="1:5" ht="12.75">
      <c r="A167" s="137"/>
      <c r="B167" s="149"/>
      <c r="C167" s="150"/>
      <c r="D167" s="151"/>
      <c r="E167" s="151"/>
    </row>
    <row r="168" spans="1:5" ht="12.75">
      <c r="A168" s="139"/>
      <c r="B168" s="149"/>
      <c r="C168" s="150"/>
      <c r="D168" s="151"/>
      <c r="E168" s="151"/>
    </row>
    <row r="169" spans="1:5" ht="12.75">
      <c r="A169" s="137"/>
      <c r="B169" s="149"/>
      <c r="C169" s="150"/>
      <c r="D169" s="151"/>
      <c r="E169" s="151"/>
    </row>
    <row r="170" spans="1:5" ht="12.75">
      <c r="A170" s="4"/>
      <c r="B170" s="152"/>
      <c r="C170" s="152"/>
      <c r="D170" s="153"/>
      <c r="E170" s="153"/>
    </row>
    <row r="171" spans="1:5" ht="12.75">
      <c r="A171" s="4"/>
      <c r="B171" s="152"/>
      <c r="C171" s="152"/>
      <c r="D171" s="153"/>
      <c r="E171" s="153"/>
    </row>
    <row r="172" spans="1:5" ht="12.75">
      <c r="A172" s="4"/>
      <c r="B172" s="152"/>
      <c r="C172" s="152"/>
      <c r="D172" s="153"/>
      <c r="E172" s="153"/>
    </row>
    <row r="203" ht="12.75">
      <c r="B203"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0"/>
  <sheetViews>
    <sheetView workbookViewId="0" topLeftCell="A1">
      <selection activeCell="F222" sqref="F222"/>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9" t="s">
        <v>126</v>
      </c>
      <c r="B1" s="420"/>
      <c r="C1" s="420"/>
      <c r="D1" s="420"/>
      <c r="E1" s="420"/>
      <c r="F1" s="420"/>
      <c r="G1" s="420"/>
    </row>
    <row r="2" spans="1:7" s="69" customFormat="1" ht="14.25" thickBot="1">
      <c r="A2" s="134" t="s">
        <v>113</v>
      </c>
      <c r="B2" s="33" t="s">
        <v>99</v>
      </c>
      <c r="C2" s="268" t="s">
        <v>123</v>
      </c>
      <c r="D2" s="99" t="s">
        <v>124</v>
      </c>
      <c r="E2" s="130" t="s">
        <v>119</v>
      </c>
      <c r="F2" s="335" t="s">
        <v>190</v>
      </c>
      <c r="G2" s="336" t="s">
        <v>70</v>
      </c>
    </row>
    <row r="3" spans="1:7" s="69" customFormat="1" ht="13.5">
      <c r="A3" s="101" t="s">
        <v>182</v>
      </c>
      <c r="B3" s="270">
        <f>Volume!J4</f>
        <v>5323.8</v>
      </c>
      <c r="C3" s="269">
        <v>5314.2</v>
      </c>
      <c r="D3" s="263">
        <f>C3-B3</f>
        <v>-9.600000000000364</v>
      </c>
      <c r="E3" s="334">
        <f>D3/B3</f>
        <v>-0.0018032232615801426</v>
      </c>
      <c r="F3" s="263">
        <v>-7.550000000000182</v>
      </c>
      <c r="G3" s="160">
        <f aca="true" t="shared" si="0" ref="G3:G67">D3-F3</f>
        <v>-2.050000000000182</v>
      </c>
    </row>
    <row r="4" spans="1:7" s="69" customFormat="1" ht="13.5">
      <c r="A4" s="193" t="s">
        <v>165</v>
      </c>
      <c r="B4" s="272">
        <f>Volume!J5</f>
        <v>5193.95</v>
      </c>
      <c r="C4" s="2">
        <v>5189.65</v>
      </c>
      <c r="D4" s="264">
        <f aca="true" t="shared" si="1" ref="D4:D66">C4-B4</f>
        <v>-4.300000000000182</v>
      </c>
      <c r="E4" s="333">
        <f aca="true" t="shared" si="2" ref="E4:E66">D4/B4</f>
        <v>-0.0008278862907806548</v>
      </c>
      <c r="F4" s="264">
        <v>-8.199999999999818</v>
      </c>
      <c r="G4" s="159">
        <f t="shared" si="0"/>
        <v>3.899999999999636</v>
      </c>
    </row>
    <row r="5" spans="1:7" s="69" customFormat="1" ht="13.5">
      <c r="A5" s="193" t="s">
        <v>9</v>
      </c>
      <c r="B5" s="272">
        <f>Volume!J6</f>
        <v>3843.5</v>
      </c>
      <c r="C5" s="2">
        <v>3825.55</v>
      </c>
      <c r="D5" s="264">
        <f t="shared" si="1"/>
        <v>-17.949999999999818</v>
      </c>
      <c r="E5" s="333">
        <f t="shared" si="2"/>
        <v>-0.004670222453492863</v>
      </c>
      <c r="F5" s="264">
        <v>-29.449999999999818</v>
      </c>
      <c r="G5" s="159">
        <f t="shared" si="0"/>
        <v>11.5</v>
      </c>
    </row>
    <row r="6" spans="1:7" s="69" customFormat="1" ht="13.5">
      <c r="A6" s="193" t="s">
        <v>279</v>
      </c>
      <c r="B6" s="272">
        <f>Volume!J7</f>
        <v>2243.05</v>
      </c>
      <c r="C6" s="70">
        <v>2241.65</v>
      </c>
      <c r="D6" s="264">
        <f t="shared" si="1"/>
        <v>-1.400000000000091</v>
      </c>
      <c r="E6" s="333">
        <f t="shared" si="2"/>
        <v>-0.0006241501526939172</v>
      </c>
      <c r="F6" s="264">
        <v>1.2999999999997272</v>
      </c>
      <c r="G6" s="159">
        <f t="shared" si="0"/>
        <v>-2.699999999999818</v>
      </c>
    </row>
    <row r="7" spans="1:10" s="69" customFormat="1" ht="13.5">
      <c r="A7" s="193" t="s">
        <v>134</v>
      </c>
      <c r="B7" s="272">
        <f>Volume!J8</f>
        <v>3644.3</v>
      </c>
      <c r="C7" s="70">
        <v>3631.45</v>
      </c>
      <c r="D7" s="264">
        <f t="shared" si="1"/>
        <v>-12.850000000000364</v>
      </c>
      <c r="E7" s="333">
        <f t="shared" si="2"/>
        <v>-0.003526054386301996</v>
      </c>
      <c r="F7" s="264">
        <v>-23.200000000000273</v>
      </c>
      <c r="G7" s="159">
        <f t="shared" si="0"/>
        <v>10.349999999999909</v>
      </c>
      <c r="H7" s="135"/>
      <c r="I7" s="136"/>
      <c r="J7" s="78"/>
    </row>
    <row r="8" spans="1:7" s="69" customFormat="1" ht="13.5">
      <c r="A8" s="193" t="s">
        <v>0</v>
      </c>
      <c r="B8" s="272">
        <f>Volume!J9</f>
        <v>741.65</v>
      </c>
      <c r="C8" s="70">
        <v>745.55</v>
      </c>
      <c r="D8" s="264">
        <f t="shared" si="1"/>
        <v>3.8999999999999773</v>
      </c>
      <c r="E8" s="333">
        <f t="shared" si="2"/>
        <v>0.005258545135845719</v>
      </c>
      <c r="F8" s="264">
        <v>3.3500000000000227</v>
      </c>
      <c r="G8" s="159">
        <f t="shared" si="0"/>
        <v>0.5499999999999545</v>
      </c>
    </row>
    <row r="9" spans="1:8" s="25" customFormat="1" ht="13.5">
      <c r="A9" s="193" t="s">
        <v>135</v>
      </c>
      <c r="B9" s="272">
        <f>Volume!J10</f>
        <v>72.1</v>
      </c>
      <c r="C9" s="70">
        <v>72.45</v>
      </c>
      <c r="D9" s="264">
        <f t="shared" si="1"/>
        <v>0.3500000000000085</v>
      </c>
      <c r="E9" s="333">
        <f t="shared" si="2"/>
        <v>0.004854368932038953</v>
      </c>
      <c r="F9" s="264">
        <v>0.45000000000000284</v>
      </c>
      <c r="G9" s="159">
        <f t="shared" si="0"/>
        <v>-0.09999999999999432</v>
      </c>
      <c r="H9" s="69"/>
    </row>
    <row r="10" spans="1:7" s="69" customFormat="1" ht="13.5">
      <c r="A10" s="193" t="s">
        <v>174</v>
      </c>
      <c r="B10" s="272">
        <f>Volume!J11</f>
        <v>58.4</v>
      </c>
      <c r="C10" s="70">
        <v>58.65</v>
      </c>
      <c r="D10" s="264">
        <f t="shared" si="1"/>
        <v>0.25</v>
      </c>
      <c r="E10" s="333">
        <f t="shared" si="2"/>
        <v>0.004280821917808219</v>
      </c>
      <c r="F10" s="264">
        <v>0.19999999999999574</v>
      </c>
      <c r="G10" s="159">
        <f t="shared" si="0"/>
        <v>0.05000000000000426</v>
      </c>
    </row>
    <row r="11" spans="1:7" s="69" customFormat="1" ht="13.5">
      <c r="A11" s="193" t="s">
        <v>280</v>
      </c>
      <c r="B11" s="272">
        <f>Volume!J12</f>
        <v>363.05</v>
      </c>
      <c r="C11" s="70">
        <v>364.15</v>
      </c>
      <c r="D11" s="264">
        <f t="shared" si="1"/>
        <v>1.099999999999966</v>
      </c>
      <c r="E11" s="333">
        <f t="shared" si="2"/>
        <v>0.0030298856906761213</v>
      </c>
      <c r="F11" s="264">
        <v>-0.35000000000002274</v>
      </c>
      <c r="G11" s="159">
        <f t="shared" si="0"/>
        <v>1.4499999999999886</v>
      </c>
    </row>
    <row r="12" spans="1:7" s="69" customFormat="1" ht="13.5">
      <c r="A12" s="193" t="s">
        <v>75</v>
      </c>
      <c r="B12" s="272">
        <f>Volume!J13</f>
        <v>73.5</v>
      </c>
      <c r="C12" s="70">
        <v>73.9</v>
      </c>
      <c r="D12" s="264">
        <f t="shared" si="1"/>
        <v>0.4000000000000057</v>
      </c>
      <c r="E12" s="333">
        <f t="shared" si="2"/>
        <v>0.005442176870748377</v>
      </c>
      <c r="F12" s="264">
        <v>0.14999999999999147</v>
      </c>
      <c r="G12" s="159">
        <f t="shared" si="0"/>
        <v>0.2500000000000142</v>
      </c>
    </row>
    <row r="13" spans="1:7" s="69" customFormat="1" ht="13.5">
      <c r="A13" s="193" t="s">
        <v>88</v>
      </c>
      <c r="B13" s="272">
        <f>Volume!J14</f>
        <v>43.95</v>
      </c>
      <c r="C13" s="70">
        <v>44.25</v>
      </c>
      <c r="D13" s="264">
        <f t="shared" si="1"/>
        <v>0.29999999999999716</v>
      </c>
      <c r="E13" s="333">
        <f t="shared" si="2"/>
        <v>0.006825938566552836</v>
      </c>
      <c r="F13" s="264">
        <v>0.25</v>
      </c>
      <c r="G13" s="159">
        <f t="shared" si="0"/>
        <v>0.04999999999999716</v>
      </c>
    </row>
    <row r="14" spans="1:7" s="69" customFormat="1" ht="13.5">
      <c r="A14" s="193" t="s">
        <v>136</v>
      </c>
      <c r="B14" s="272">
        <f>Volume!J15</f>
        <v>36.6</v>
      </c>
      <c r="C14" s="70">
        <v>36.7</v>
      </c>
      <c r="D14" s="264">
        <f t="shared" si="1"/>
        <v>0.10000000000000142</v>
      </c>
      <c r="E14" s="333">
        <f t="shared" si="2"/>
        <v>0.0027322404371585085</v>
      </c>
      <c r="F14" s="264">
        <v>0.19999999999999574</v>
      </c>
      <c r="G14" s="159">
        <f t="shared" si="0"/>
        <v>-0.09999999999999432</v>
      </c>
    </row>
    <row r="15" spans="1:7" s="69" customFormat="1" ht="13.5">
      <c r="A15" s="193" t="s">
        <v>157</v>
      </c>
      <c r="B15" s="272">
        <f>Volume!J16</f>
        <v>696.55</v>
      </c>
      <c r="C15" s="70">
        <v>696.85</v>
      </c>
      <c r="D15" s="264">
        <f t="shared" si="1"/>
        <v>0.3000000000000682</v>
      </c>
      <c r="E15" s="333">
        <f t="shared" si="2"/>
        <v>0.0004306941353816212</v>
      </c>
      <c r="F15" s="264">
        <v>-1.2999999999999545</v>
      </c>
      <c r="G15" s="159">
        <f t="shared" si="0"/>
        <v>1.6000000000000227</v>
      </c>
    </row>
    <row r="16" spans="1:7" s="69" customFormat="1" ht="13.5">
      <c r="A16" s="193" t="s">
        <v>193</v>
      </c>
      <c r="B16" s="272">
        <f>Volume!J17</f>
        <v>2297.4</v>
      </c>
      <c r="C16" s="70">
        <v>2307.85</v>
      </c>
      <c r="D16" s="264">
        <f t="shared" si="1"/>
        <v>10.449999999999818</v>
      </c>
      <c r="E16" s="333">
        <f t="shared" si="2"/>
        <v>0.00454862017933308</v>
      </c>
      <c r="F16" s="264">
        <v>8.25</v>
      </c>
      <c r="G16" s="159">
        <f t="shared" si="0"/>
        <v>2.199999999999818</v>
      </c>
    </row>
    <row r="17" spans="1:7" s="69" customFormat="1" ht="13.5">
      <c r="A17" s="193" t="s">
        <v>281</v>
      </c>
      <c r="B17" s="272">
        <f>Volume!J18</f>
        <v>207.45</v>
      </c>
      <c r="C17" s="70">
        <v>207.6</v>
      </c>
      <c r="D17" s="264">
        <f t="shared" si="1"/>
        <v>0.15000000000000568</v>
      </c>
      <c r="E17" s="333">
        <f t="shared" si="2"/>
        <v>0.0007230657989877353</v>
      </c>
      <c r="F17" s="264">
        <v>0.29999999999998295</v>
      </c>
      <c r="G17" s="159">
        <f t="shared" si="0"/>
        <v>-0.14999999999997726</v>
      </c>
    </row>
    <row r="18" spans="1:7" s="14" customFormat="1" ht="13.5">
      <c r="A18" s="193" t="s">
        <v>282</v>
      </c>
      <c r="B18" s="272">
        <f>Volume!J19</f>
        <v>74.75</v>
      </c>
      <c r="C18" s="70">
        <v>74.65</v>
      </c>
      <c r="D18" s="264">
        <f t="shared" si="1"/>
        <v>-0.09999999999999432</v>
      </c>
      <c r="E18" s="333">
        <f t="shared" si="2"/>
        <v>-0.0013377926421403923</v>
      </c>
      <c r="F18" s="264">
        <v>-0.75</v>
      </c>
      <c r="G18" s="159">
        <f t="shared" si="0"/>
        <v>0.6500000000000057</v>
      </c>
    </row>
    <row r="19" spans="1:7" s="14" customFormat="1" ht="13.5">
      <c r="A19" s="193" t="s">
        <v>76</v>
      </c>
      <c r="B19" s="272">
        <f>Volume!J20</f>
        <v>225.25</v>
      </c>
      <c r="C19" s="70">
        <v>225.9</v>
      </c>
      <c r="D19" s="264">
        <f t="shared" si="1"/>
        <v>0.6500000000000057</v>
      </c>
      <c r="E19" s="333">
        <f t="shared" si="2"/>
        <v>0.0028856825749167844</v>
      </c>
      <c r="F19" s="264">
        <v>0.5999999999999943</v>
      </c>
      <c r="G19" s="159">
        <f t="shared" si="0"/>
        <v>0.05000000000001137</v>
      </c>
    </row>
    <row r="20" spans="1:7" s="69" customFormat="1" ht="13.5">
      <c r="A20" s="193" t="s">
        <v>77</v>
      </c>
      <c r="B20" s="272">
        <f>Volume!J21</f>
        <v>164.95</v>
      </c>
      <c r="C20" s="70">
        <v>165.85</v>
      </c>
      <c r="D20" s="264">
        <f t="shared" si="1"/>
        <v>0.9000000000000057</v>
      </c>
      <c r="E20" s="333">
        <f t="shared" si="2"/>
        <v>0.005456198848135834</v>
      </c>
      <c r="F20" s="264">
        <v>0.25</v>
      </c>
      <c r="G20" s="159">
        <f t="shared" si="0"/>
        <v>0.6500000000000057</v>
      </c>
    </row>
    <row r="21" spans="1:7" s="69" customFormat="1" ht="13.5">
      <c r="A21" s="193" t="s">
        <v>283</v>
      </c>
      <c r="B21" s="272">
        <f>Volume!J22</f>
        <v>143</v>
      </c>
      <c r="C21" s="70">
        <v>144.4</v>
      </c>
      <c r="D21" s="264">
        <f t="shared" si="1"/>
        <v>1.4000000000000057</v>
      </c>
      <c r="E21" s="333">
        <f t="shared" si="2"/>
        <v>0.00979020979020983</v>
      </c>
      <c r="F21" s="264">
        <v>0.75</v>
      </c>
      <c r="G21" s="159">
        <f t="shared" si="0"/>
        <v>0.6500000000000057</v>
      </c>
    </row>
    <row r="22" spans="1:7" s="69" customFormat="1" ht="13.5">
      <c r="A22" s="193" t="s">
        <v>34</v>
      </c>
      <c r="B22" s="272">
        <f>Volume!J23</f>
        <v>1719.1</v>
      </c>
      <c r="C22" s="70">
        <v>1715.3</v>
      </c>
      <c r="D22" s="264">
        <f t="shared" si="1"/>
        <v>-3.7999999999999545</v>
      </c>
      <c r="E22" s="333">
        <f t="shared" si="2"/>
        <v>-0.002210458961084262</v>
      </c>
      <c r="F22" s="264">
        <v>1.75</v>
      </c>
      <c r="G22" s="159">
        <f t="shared" si="0"/>
        <v>-5.5499999999999545</v>
      </c>
    </row>
    <row r="23" spans="1:7" s="69" customFormat="1" ht="13.5">
      <c r="A23" s="193" t="s">
        <v>284</v>
      </c>
      <c r="B23" s="272">
        <f>Volume!J24</f>
        <v>1008.05</v>
      </c>
      <c r="C23" s="70">
        <v>1015.1</v>
      </c>
      <c r="D23" s="264">
        <f t="shared" si="1"/>
        <v>7.050000000000068</v>
      </c>
      <c r="E23" s="333">
        <f t="shared" si="2"/>
        <v>0.006993700709290282</v>
      </c>
      <c r="F23" s="264">
        <v>6.25</v>
      </c>
      <c r="G23" s="159">
        <f t="shared" si="0"/>
        <v>0.8000000000000682</v>
      </c>
    </row>
    <row r="24" spans="1:7" s="69" customFormat="1" ht="13.5">
      <c r="A24" s="193" t="s">
        <v>137</v>
      </c>
      <c r="B24" s="272">
        <f>Volume!J25</f>
        <v>308.65</v>
      </c>
      <c r="C24" s="70">
        <v>310.6</v>
      </c>
      <c r="D24" s="264">
        <f t="shared" si="1"/>
        <v>1.9500000000000455</v>
      </c>
      <c r="E24" s="333">
        <f t="shared" si="2"/>
        <v>0.006317835736271005</v>
      </c>
      <c r="F24" s="264">
        <v>0.7999999999999545</v>
      </c>
      <c r="G24" s="159">
        <f t="shared" si="0"/>
        <v>1.150000000000091</v>
      </c>
    </row>
    <row r="25" spans="1:7" s="69" customFormat="1" ht="13.5">
      <c r="A25" s="193" t="s">
        <v>232</v>
      </c>
      <c r="B25" s="272">
        <f>Volume!J26</f>
        <v>761.05</v>
      </c>
      <c r="C25" s="70">
        <v>758.15</v>
      </c>
      <c r="D25" s="264">
        <f t="shared" si="1"/>
        <v>-2.8999999999999773</v>
      </c>
      <c r="E25" s="333">
        <f t="shared" si="2"/>
        <v>-0.003810524932658797</v>
      </c>
      <c r="F25" s="264">
        <v>-10.099999999999909</v>
      </c>
      <c r="G25" s="159">
        <f t="shared" si="0"/>
        <v>7.199999999999932</v>
      </c>
    </row>
    <row r="26" spans="1:7" s="69" customFormat="1" ht="13.5">
      <c r="A26" s="193" t="s">
        <v>1</v>
      </c>
      <c r="B26" s="272">
        <f>Volume!J27</f>
        <v>2424.65</v>
      </c>
      <c r="C26" s="70">
        <v>2415.05</v>
      </c>
      <c r="D26" s="264">
        <f t="shared" si="1"/>
        <v>-9.599999999999909</v>
      </c>
      <c r="E26" s="333">
        <f t="shared" si="2"/>
        <v>-0.003959334336914568</v>
      </c>
      <c r="F26" s="264">
        <v>-3.099999999999909</v>
      </c>
      <c r="G26" s="159">
        <f t="shared" si="0"/>
        <v>-6.5</v>
      </c>
    </row>
    <row r="27" spans="1:7" s="69" customFormat="1" ht="13.5">
      <c r="A27" s="193" t="s">
        <v>158</v>
      </c>
      <c r="B27" s="272">
        <f>Volume!J28</f>
        <v>108.05</v>
      </c>
      <c r="C27" s="70">
        <v>109.55</v>
      </c>
      <c r="D27" s="264">
        <f t="shared" si="1"/>
        <v>1.5</v>
      </c>
      <c r="E27" s="333">
        <f t="shared" si="2"/>
        <v>0.013882461823229986</v>
      </c>
      <c r="F27" s="264">
        <v>0.9000000000000057</v>
      </c>
      <c r="G27" s="159">
        <f t="shared" si="0"/>
        <v>0.5999999999999943</v>
      </c>
    </row>
    <row r="28" spans="1:7" s="69" customFormat="1" ht="13.5">
      <c r="A28" s="193" t="s">
        <v>285</v>
      </c>
      <c r="B28" s="272">
        <f>Volume!J29</f>
        <v>520.7</v>
      </c>
      <c r="C28" s="70">
        <v>524.4</v>
      </c>
      <c r="D28" s="264">
        <f t="shared" si="1"/>
        <v>3.699999999999932</v>
      </c>
      <c r="E28" s="333">
        <f t="shared" si="2"/>
        <v>0.0071058190896868285</v>
      </c>
      <c r="F28" s="264">
        <v>2.4499999999999886</v>
      </c>
      <c r="G28" s="159">
        <f t="shared" si="0"/>
        <v>1.2499999999999432</v>
      </c>
    </row>
    <row r="29" spans="1:7" s="69" customFormat="1" ht="13.5">
      <c r="A29" s="193" t="s">
        <v>159</v>
      </c>
      <c r="B29" s="272">
        <f>Volume!J30</f>
        <v>40.9</v>
      </c>
      <c r="C29" s="70">
        <v>41.1</v>
      </c>
      <c r="D29" s="264">
        <f t="shared" si="1"/>
        <v>0.20000000000000284</v>
      </c>
      <c r="E29" s="333">
        <f t="shared" si="2"/>
        <v>0.004889975550122319</v>
      </c>
      <c r="F29" s="264">
        <v>0.10000000000000142</v>
      </c>
      <c r="G29" s="159">
        <f t="shared" si="0"/>
        <v>0.10000000000000142</v>
      </c>
    </row>
    <row r="30" spans="1:7" s="69" customFormat="1" ht="13.5">
      <c r="A30" s="193" t="s">
        <v>2</v>
      </c>
      <c r="B30" s="272">
        <f>Volume!J31</f>
        <v>312.55</v>
      </c>
      <c r="C30" s="70">
        <v>310.85</v>
      </c>
      <c r="D30" s="264">
        <f t="shared" si="1"/>
        <v>-1.6999999999999886</v>
      </c>
      <c r="E30" s="333">
        <f t="shared" si="2"/>
        <v>-0.005439129739241684</v>
      </c>
      <c r="F30" s="264">
        <v>-1.75</v>
      </c>
      <c r="G30" s="159">
        <f t="shared" si="0"/>
        <v>0.05000000000001137</v>
      </c>
    </row>
    <row r="31" spans="1:7" s="69" customFormat="1" ht="13.5">
      <c r="A31" s="193" t="s">
        <v>391</v>
      </c>
      <c r="B31" s="272">
        <f>Volume!J32</f>
        <v>128</v>
      </c>
      <c r="C31" s="70">
        <v>128.8</v>
      </c>
      <c r="D31" s="264">
        <f t="shared" si="1"/>
        <v>0.8000000000000114</v>
      </c>
      <c r="E31" s="333">
        <f t="shared" si="2"/>
        <v>0.006250000000000089</v>
      </c>
      <c r="F31" s="264">
        <v>0.5999999999999943</v>
      </c>
      <c r="G31" s="159">
        <f t="shared" si="0"/>
        <v>0.20000000000001705</v>
      </c>
    </row>
    <row r="32" spans="1:7" s="69" customFormat="1" ht="13.5">
      <c r="A32" s="193" t="s">
        <v>78</v>
      </c>
      <c r="B32" s="272">
        <f>Volume!J33</f>
        <v>193.55</v>
      </c>
      <c r="C32" s="70">
        <v>194.65</v>
      </c>
      <c r="D32" s="264">
        <f t="shared" si="1"/>
        <v>1.0999999999999943</v>
      </c>
      <c r="E32" s="333">
        <f t="shared" si="2"/>
        <v>0.005683285972616865</v>
      </c>
      <c r="F32" s="264">
        <v>0.75</v>
      </c>
      <c r="G32" s="159">
        <f t="shared" si="0"/>
        <v>0.3499999999999943</v>
      </c>
    </row>
    <row r="33" spans="1:7" s="69" customFormat="1" ht="13.5">
      <c r="A33" s="193" t="s">
        <v>138</v>
      </c>
      <c r="B33" s="272">
        <f>Volume!J34</f>
        <v>528.1</v>
      </c>
      <c r="C33" s="70">
        <v>531.2</v>
      </c>
      <c r="D33" s="264">
        <f t="shared" si="1"/>
        <v>3.1000000000000227</v>
      </c>
      <c r="E33" s="333">
        <f t="shared" si="2"/>
        <v>0.005870100359780387</v>
      </c>
      <c r="F33" s="264">
        <v>0.6499999999999773</v>
      </c>
      <c r="G33" s="159">
        <f t="shared" si="0"/>
        <v>2.4500000000000455</v>
      </c>
    </row>
    <row r="34" spans="1:7" s="69" customFormat="1" ht="13.5">
      <c r="A34" s="193" t="s">
        <v>160</v>
      </c>
      <c r="B34" s="272">
        <f>Volume!J35</f>
        <v>395</v>
      </c>
      <c r="C34" s="70">
        <v>398</v>
      </c>
      <c r="D34" s="264">
        <f t="shared" si="1"/>
        <v>3</v>
      </c>
      <c r="E34" s="333">
        <f t="shared" si="2"/>
        <v>0.007594936708860759</v>
      </c>
      <c r="F34" s="264">
        <v>2.6999999999999886</v>
      </c>
      <c r="G34" s="159">
        <f t="shared" si="0"/>
        <v>0.30000000000001137</v>
      </c>
    </row>
    <row r="35" spans="1:7" s="69" customFormat="1" ht="13.5">
      <c r="A35" s="193" t="s">
        <v>161</v>
      </c>
      <c r="B35" s="272">
        <f>Volume!J36</f>
        <v>31.9</v>
      </c>
      <c r="C35" s="70">
        <v>32.05</v>
      </c>
      <c r="D35" s="264">
        <f t="shared" si="1"/>
        <v>0.14999999999999858</v>
      </c>
      <c r="E35" s="333">
        <f t="shared" si="2"/>
        <v>0.004702194357366727</v>
      </c>
      <c r="F35" s="264">
        <v>0.10000000000000142</v>
      </c>
      <c r="G35" s="159">
        <f t="shared" si="0"/>
        <v>0.04999999999999716</v>
      </c>
    </row>
    <row r="36" spans="1:7" s="69" customFormat="1" ht="13.5">
      <c r="A36" s="193" t="s">
        <v>393</v>
      </c>
      <c r="B36" s="272">
        <f>Volume!J37</f>
        <v>189.6</v>
      </c>
      <c r="C36" s="70">
        <v>191</v>
      </c>
      <c r="D36" s="264">
        <f t="shared" si="1"/>
        <v>1.4000000000000057</v>
      </c>
      <c r="E36" s="333">
        <f t="shared" si="2"/>
        <v>0.007383966244725769</v>
      </c>
      <c r="F36" s="264">
        <v>0.44999999999998863</v>
      </c>
      <c r="G36" s="159">
        <f t="shared" si="0"/>
        <v>0.950000000000017</v>
      </c>
    </row>
    <row r="37" spans="1:8" s="25" customFormat="1" ht="13.5">
      <c r="A37" s="193" t="s">
        <v>3</v>
      </c>
      <c r="B37" s="272">
        <f>Volume!J38</f>
        <v>235.3</v>
      </c>
      <c r="C37" s="70">
        <v>234.05</v>
      </c>
      <c r="D37" s="264">
        <f t="shared" si="1"/>
        <v>-1.25</v>
      </c>
      <c r="E37" s="333">
        <f t="shared" si="2"/>
        <v>-0.0053123671908202295</v>
      </c>
      <c r="F37" s="264">
        <v>-0.5500000000000114</v>
      </c>
      <c r="G37" s="159">
        <f t="shared" si="0"/>
        <v>-0.6999999999999886</v>
      </c>
      <c r="H37" s="69"/>
    </row>
    <row r="38" spans="1:7" s="69" customFormat="1" ht="13.5">
      <c r="A38" s="193" t="s">
        <v>218</v>
      </c>
      <c r="B38" s="272">
        <f>Volume!J39</f>
        <v>339.75</v>
      </c>
      <c r="C38" s="70">
        <v>341.8</v>
      </c>
      <c r="D38" s="264">
        <f t="shared" si="1"/>
        <v>2.0500000000000114</v>
      </c>
      <c r="E38" s="333">
        <f t="shared" si="2"/>
        <v>0.006033848417954412</v>
      </c>
      <c r="F38" s="264">
        <v>-0.20000000000004547</v>
      </c>
      <c r="G38" s="159">
        <f t="shared" si="0"/>
        <v>2.250000000000057</v>
      </c>
    </row>
    <row r="39" spans="1:7" s="69" customFormat="1" ht="13.5">
      <c r="A39" s="193" t="s">
        <v>162</v>
      </c>
      <c r="B39" s="272">
        <f>Volume!J40</f>
        <v>273.1</v>
      </c>
      <c r="C39" s="70">
        <v>273.8</v>
      </c>
      <c r="D39" s="264">
        <f t="shared" si="1"/>
        <v>0.6999999999999886</v>
      </c>
      <c r="E39" s="333">
        <f t="shared" si="2"/>
        <v>0.0025631636763090025</v>
      </c>
      <c r="F39" s="264">
        <v>-1.8500000000000227</v>
      </c>
      <c r="G39" s="159">
        <f t="shared" si="0"/>
        <v>2.5500000000000114</v>
      </c>
    </row>
    <row r="40" spans="1:7" s="69" customFormat="1" ht="13.5">
      <c r="A40" s="193" t="s">
        <v>286</v>
      </c>
      <c r="B40" s="272">
        <f>Volume!J41</f>
        <v>202.45</v>
      </c>
      <c r="C40" s="70">
        <v>203.9</v>
      </c>
      <c r="D40" s="264">
        <f t="shared" si="1"/>
        <v>1.450000000000017</v>
      </c>
      <c r="E40" s="333">
        <f t="shared" si="2"/>
        <v>0.0071622622869845255</v>
      </c>
      <c r="F40" s="264">
        <v>-0.19999999999998863</v>
      </c>
      <c r="G40" s="159">
        <f t="shared" si="0"/>
        <v>1.6500000000000057</v>
      </c>
    </row>
    <row r="41" spans="1:7" s="69" customFormat="1" ht="13.5">
      <c r="A41" s="193" t="s">
        <v>183</v>
      </c>
      <c r="B41" s="272">
        <f>Volume!J42</f>
        <v>273.25</v>
      </c>
      <c r="C41" s="70">
        <v>273.7</v>
      </c>
      <c r="D41" s="264">
        <f t="shared" si="1"/>
        <v>0.44999999999998863</v>
      </c>
      <c r="E41" s="333">
        <f t="shared" si="2"/>
        <v>0.0016468435498627214</v>
      </c>
      <c r="F41" s="264">
        <v>-0.14999999999997726</v>
      </c>
      <c r="G41" s="159">
        <f t="shared" si="0"/>
        <v>0.5999999999999659</v>
      </c>
    </row>
    <row r="42" spans="1:7" s="69" customFormat="1" ht="13.5">
      <c r="A42" s="193" t="s">
        <v>219</v>
      </c>
      <c r="B42" s="272">
        <f>Volume!J43</f>
        <v>92.5</v>
      </c>
      <c r="C42" s="70">
        <v>90.85</v>
      </c>
      <c r="D42" s="264">
        <f t="shared" si="1"/>
        <v>-1.6500000000000057</v>
      </c>
      <c r="E42" s="333">
        <f t="shared" si="2"/>
        <v>-0.0178378378378379</v>
      </c>
      <c r="F42" s="264">
        <v>-4.25</v>
      </c>
      <c r="G42" s="159">
        <f t="shared" si="0"/>
        <v>2.5999999999999943</v>
      </c>
    </row>
    <row r="43" spans="1:7" s="69" customFormat="1" ht="13.5">
      <c r="A43" s="193" t="s">
        <v>163</v>
      </c>
      <c r="B43" s="272">
        <f>Volume!J44</f>
        <v>3354.2</v>
      </c>
      <c r="C43" s="70">
        <v>3369.65</v>
      </c>
      <c r="D43" s="264">
        <f t="shared" si="1"/>
        <v>15.450000000000273</v>
      </c>
      <c r="E43" s="333">
        <f t="shared" si="2"/>
        <v>0.0046061654045674895</v>
      </c>
      <c r="F43" s="264">
        <v>9.349999999999909</v>
      </c>
      <c r="G43" s="159">
        <f t="shared" si="0"/>
        <v>6.100000000000364</v>
      </c>
    </row>
    <row r="44" spans="1:7" s="69" customFormat="1" ht="13.5">
      <c r="A44" s="193" t="s">
        <v>194</v>
      </c>
      <c r="B44" s="272">
        <f>Volume!J45</f>
        <v>729.05</v>
      </c>
      <c r="C44" s="70">
        <v>732.55</v>
      </c>
      <c r="D44" s="264">
        <f t="shared" si="1"/>
        <v>3.5</v>
      </c>
      <c r="E44" s="333">
        <f t="shared" si="2"/>
        <v>0.004800768122899664</v>
      </c>
      <c r="F44" s="264">
        <v>2.4500000000000455</v>
      </c>
      <c r="G44" s="159">
        <f t="shared" si="0"/>
        <v>1.0499999999999545</v>
      </c>
    </row>
    <row r="45" spans="1:7" s="69" customFormat="1" ht="13.5">
      <c r="A45" s="193" t="s">
        <v>220</v>
      </c>
      <c r="B45" s="272">
        <f>Volume!J46</f>
        <v>117.1</v>
      </c>
      <c r="C45" s="70">
        <v>117.85</v>
      </c>
      <c r="D45" s="264">
        <f t="shared" si="1"/>
        <v>0.75</v>
      </c>
      <c r="E45" s="333">
        <f t="shared" si="2"/>
        <v>0.0064047822374039285</v>
      </c>
      <c r="F45" s="264">
        <v>0.04999999999999716</v>
      </c>
      <c r="G45" s="159">
        <f t="shared" si="0"/>
        <v>0.7000000000000028</v>
      </c>
    </row>
    <row r="46" spans="1:7" s="69" customFormat="1" ht="13.5">
      <c r="A46" s="193" t="s">
        <v>164</v>
      </c>
      <c r="B46" s="272">
        <f>Volume!J47</f>
        <v>52</v>
      </c>
      <c r="C46" s="70">
        <v>52.3</v>
      </c>
      <c r="D46" s="264">
        <f t="shared" si="1"/>
        <v>0.29999999999999716</v>
      </c>
      <c r="E46" s="333">
        <f t="shared" si="2"/>
        <v>0.005769230769230715</v>
      </c>
      <c r="F46" s="264">
        <v>0.3999999999999986</v>
      </c>
      <c r="G46" s="159">
        <f t="shared" si="0"/>
        <v>-0.10000000000000142</v>
      </c>
    </row>
    <row r="47" spans="1:7" s="69" customFormat="1" ht="13.5">
      <c r="A47" s="193" t="s">
        <v>165</v>
      </c>
      <c r="B47" s="272">
        <f>Volume!J48</f>
        <v>224.9</v>
      </c>
      <c r="C47" s="70">
        <v>226.05</v>
      </c>
      <c r="D47" s="264">
        <f t="shared" si="1"/>
        <v>1.1500000000000057</v>
      </c>
      <c r="E47" s="333">
        <f t="shared" si="2"/>
        <v>0.005113383726100514</v>
      </c>
      <c r="F47" s="264">
        <v>0.6499999999999773</v>
      </c>
      <c r="G47" s="159">
        <f t="shared" si="0"/>
        <v>0.5000000000000284</v>
      </c>
    </row>
    <row r="48" spans="1:7" s="69" customFormat="1" ht="13.5">
      <c r="A48" s="193" t="s">
        <v>89</v>
      </c>
      <c r="B48" s="272">
        <f>Volume!J49</f>
        <v>291.75</v>
      </c>
      <c r="C48" s="70">
        <v>287.3</v>
      </c>
      <c r="D48" s="264">
        <f t="shared" si="1"/>
        <v>-4.449999999999989</v>
      </c>
      <c r="E48" s="333">
        <f t="shared" si="2"/>
        <v>-0.015252784918594648</v>
      </c>
      <c r="F48" s="264">
        <v>-6.25</v>
      </c>
      <c r="G48" s="159">
        <f t="shared" si="0"/>
        <v>1.8000000000000114</v>
      </c>
    </row>
    <row r="49" spans="1:7" s="69" customFormat="1" ht="13.5">
      <c r="A49" s="193" t="s">
        <v>287</v>
      </c>
      <c r="B49" s="272">
        <f>Volume!J50</f>
        <v>163</v>
      </c>
      <c r="C49" s="70">
        <v>163.8</v>
      </c>
      <c r="D49" s="264">
        <f t="shared" si="1"/>
        <v>0.8000000000000114</v>
      </c>
      <c r="E49" s="333">
        <f t="shared" si="2"/>
        <v>0.004907975460122769</v>
      </c>
      <c r="F49" s="264">
        <v>1.1000000000000227</v>
      </c>
      <c r="G49" s="159">
        <f t="shared" si="0"/>
        <v>-0.30000000000001137</v>
      </c>
    </row>
    <row r="50" spans="1:7" s="69" customFormat="1" ht="13.5">
      <c r="A50" s="193" t="s">
        <v>271</v>
      </c>
      <c r="B50" s="272">
        <f>Volume!J51</f>
        <v>210.8</v>
      </c>
      <c r="C50" s="70">
        <v>211.05</v>
      </c>
      <c r="D50" s="264">
        <f t="shared" si="1"/>
        <v>0.25</v>
      </c>
      <c r="E50" s="333">
        <f t="shared" si="2"/>
        <v>0.0011859582542694497</v>
      </c>
      <c r="F50" s="264">
        <v>0.15000000000000568</v>
      </c>
      <c r="G50" s="159">
        <f t="shared" si="0"/>
        <v>0.09999999999999432</v>
      </c>
    </row>
    <row r="51" spans="1:7" s="69" customFormat="1" ht="13.5">
      <c r="A51" s="193" t="s">
        <v>221</v>
      </c>
      <c r="B51" s="272">
        <f>Volume!J52</f>
        <v>1111.05</v>
      </c>
      <c r="C51" s="70">
        <v>1102.45</v>
      </c>
      <c r="D51" s="264">
        <f t="shared" si="1"/>
        <v>-8.599999999999909</v>
      </c>
      <c r="E51" s="333">
        <f t="shared" si="2"/>
        <v>-0.007740425723414706</v>
      </c>
      <c r="F51" s="264">
        <v>-31.649999999999864</v>
      </c>
      <c r="G51" s="159">
        <f t="shared" si="0"/>
        <v>23.049999999999955</v>
      </c>
    </row>
    <row r="52" spans="1:7" s="69" customFormat="1" ht="13.5">
      <c r="A52" s="193" t="s">
        <v>233</v>
      </c>
      <c r="B52" s="272">
        <f>Volume!J53</f>
        <v>362.4</v>
      </c>
      <c r="C52" s="70">
        <v>364.35</v>
      </c>
      <c r="D52" s="264">
        <f t="shared" si="1"/>
        <v>1.9500000000000455</v>
      </c>
      <c r="E52" s="333">
        <f t="shared" si="2"/>
        <v>0.0053807947019868805</v>
      </c>
      <c r="F52" s="264">
        <v>0.4500000000000455</v>
      </c>
      <c r="G52" s="159">
        <f t="shared" si="0"/>
        <v>1.5</v>
      </c>
    </row>
    <row r="53" spans="1:7" s="69" customFormat="1" ht="13.5">
      <c r="A53" s="193" t="s">
        <v>166</v>
      </c>
      <c r="B53" s="272">
        <f>Volume!J54</f>
        <v>90.45</v>
      </c>
      <c r="C53" s="70">
        <v>91.15</v>
      </c>
      <c r="D53" s="264">
        <f t="shared" si="1"/>
        <v>0.7000000000000028</v>
      </c>
      <c r="E53" s="333">
        <f t="shared" si="2"/>
        <v>0.007739082365948069</v>
      </c>
      <c r="F53" s="264">
        <v>0.5499999999999972</v>
      </c>
      <c r="G53" s="159">
        <f t="shared" si="0"/>
        <v>0.15000000000000568</v>
      </c>
    </row>
    <row r="54" spans="1:7" s="69" customFormat="1" ht="13.5">
      <c r="A54" s="193" t="s">
        <v>222</v>
      </c>
      <c r="B54" s="272">
        <f>Volume!J55</f>
        <v>2205.55</v>
      </c>
      <c r="C54" s="70">
        <v>2179.6</v>
      </c>
      <c r="D54" s="264">
        <f t="shared" si="1"/>
        <v>-25.950000000000273</v>
      </c>
      <c r="E54" s="333">
        <f t="shared" si="2"/>
        <v>-0.01176577270975506</v>
      </c>
      <c r="F54" s="264">
        <v>-15.150000000000091</v>
      </c>
      <c r="G54" s="159">
        <f t="shared" si="0"/>
        <v>-10.800000000000182</v>
      </c>
    </row>
    <row r="55" spans="1:7" s="69" customFormat="1" ht="13.5">
      <c r="A55" s="193" t="s">
        <v>288</v>
      </c>
      <c r="B55" s="272">
        <f>Volume!J56</f>
        <v>135.15</v>
      </c>
      <c r="C55" s="70">
        <v>136.35</v>
      </c>
      <c r="D55" s="264">
        <f t="shared" si="1"/>
        <v>1.1999999999999886</v>
      </c>
      <c r="E55" s="333">
        <f t="shared" si="2"/>
        <v>0.008879023307436097</v>
      </c>
      <c r="F55" s="264">
        <v>0.75</v>
      </c>
      <c r="G55" s="159">
        <f t="shared" si="0"/>
        <v>0.44999999999998863</v>
      </c>
    </row>
    <row r="56" spans="1:7" s="69" customFormat="1" ht="13.5">
      <c r="A56" s="193" t="s">
        <v>289</v>
      </c>
      <c r="B56" s="272">
        <f>Volume!J57</f>
        <v>127</v>
      </c>
      <c r="C56" s="70">
        <v>128.1</v>
      </c>
      <c r="D56" s="264">
        <f t="shared" si="1"/>
        <v>1.0999999999999943</v>
      </c>
      <c r="E56" s="333">
        <f t="shared" si="2"/>
        <v>0.0086614173228346</v>
      </c>
      <c r="F56" s="264">
        <v>0.6999999999999886</v>
      </c>
      <c r="G56" s="159">
        <f t="shared" si="0"/>
        <v>0.4000000000000057</v>
      </c>
    </row>
    <row r="57" spans="1:7" s="69" customFormat="1" ht="13.5">
      <c r="A57" s="193" t="s">
        <v>195</v>
      </c>
      <c r="B57" s="272">
        <f>Volume!J58</f>
        <v>108.5</v>
      </c>
      <c r="C57" s="70">
        <v>109</v>
      </c>
      <c r="D57" s="264">
        <f t="shared" si="1"/>
        <v>0.5</v>
      </c>
      <c r="E57" s="333">
        <f t="shared" si="2"/>
        <v>0.004608294930875576</v>
      </c>
      <c r="F57" s="264">
        <v>0.09999999999999432</v>
      </c>
      <c r="G57" s="159">
        <f t="shared" si="0"/>
        <v>0.4000000000000057</v>
      </c>
    </row>
    <row r="58" spans="1:8" s="25" customFormat="1" ht="13.5">
      <c r="A58" s="193" t="s">
        <v>290</v>
      </c>
      <c r="B58" s="272">
        <f>Volume!J59</f>
        <v>93.4</v>
      </c>
      <c r="C58" s="70">
        <v>93.5</v>
      </c>
      <c r="D58" s="264">
        <f t="shared" si="1"/>
        <v>0.09999999999999432</v>
      </c>
      <c r="E58" s="333">
        <f t="shared" si="2"/>
        <v>0.0010706638115631083</v>
      </c>
      <c r="F58" s="264">
        <v>0.14999999999999147</v>
      </c>
      <c r="G58" s="159">
        <f t="shared" si="0"/>
        <v>-0.04999999999999716</v>
      </c>
      <c r="H58" s="69"/>
    </row>
    <row r="59" spans="1:7" s="69" customFormat="1" ht="13.5">
      <c r="A59" s="193" t="s">
        <v>197</v>
      </c>
      <c r="B59" s="272">
        <f>Volume!J60</f>
        <v>293.85</v>
      </c>
      <c r="C59" s="70">
        <v>292.75</v>
      </c>
      <c r="D59" s="264">
        <f t="shared" si="1"/>
        <v>-1.1000000000000227</v>
      </c>
      <c r="E59" s="333">
        <f t="shared" si="2"/>
        <v>-0.0037434064999149995</v>
      </c>
      <c r="F59" s="264">
        <v>-3.0500000000000114</v>
      </c>
      <c r="G59" s="159">
        <f t="shared" si="0"/>
        <v>1.9499999999999886</v>
      </c>
    </row>
    <row r="60" spans="1:8" s="25" customFormat="1" ht="13.5">
      <c r="A60" s="193" t="s">
        <v>4</v>
      </c>
      <c r="B60" s="272">
        <f>Volume!J61</f>
        <v>1557.2</v>
      </c>
      <c r="C60" s="70">
        <v>1559.85</v>
      </c>
      <c r="D60" s="264">
        <f t="shared" si="1"/>
        <v>2.6499999999998636</v>
      </c>
      <c r="E60" s="333">
        <f t="shared" si="2"/>
        <v>0.0017017724120214895</v>
      </c>
      <c r="F60" s="264">
        <v>-3.6499999999998636</v>
      </c>
      <c r="G60" s="159">
        <f t="shared" si="0"/>
        <v>6.299999999999727</v>
      </c>
      <c r="H60" s="69"/>
    </row>
    <row r="61" spans="1:7" s="69" customFormat="1" ht="13.5">
      <c r="A61" s="193" t="s">
        <v>79</v>
      </c>
      <c r="B61" s="272">
        <f>Volume!J62</f>
        <v>971.15</v>
      </c>
      <c r="C61" s="70">
        <v>968.8</v>
      </c>
      <c r="D61" s="264">
        <f t="shared" si="1"/>
        <v>-2.3500000000000227</v>
      </c>
      <c r="E61" s="333">
        <f t="shared" si="2"/>
        <v>-0.0024198115636101763</v>
      </c>
      <c r="F61" s="264">
        <v>-4.25</v>
      </c>
      <c r="G61" s="159">
        <f t="shared" si="0"/>
        <v>1.8999999999999773</v>
      </c>
    </row>
    <row r="62" spans="1:7" s="69" customFormat="1" ht="13.5">
      <c r="A62" s="193" t="s">
        <v>196</v>
      </c>
      <c r="B62" s="272">
        <f>Volume!J63</f>
        <v>638.9</v>
      </c>
      <c r="C62" s="70">
        <v>632.75</v>
      </c>
      <c r="D62" s="264">
        <f t="shared" si="1"/>
        <v>-6.149999999999977</v>
      </c>
      <c r="E62" s="333">
        <f t="shared" si="2"/>
        <v>-0.009625919549225195</v>
      </c>
      <c r="F62" s="264">
        <v>-8.5</v>
      </c>
      <c r="G62" s="159">
        <f t="shared" si="0"/>
        <v>2.3500000000000227</v>
      </c>
    </row>
    <row r="63" spans="1:7" s="69" customFormat="1" ht="13.5">
      <c r="A63" s="193" t="s">
        <v>5</v>
      </c>
      <c r="B63" s="272">
        <f>Volume!J64</f>
        <v>135.95</v>
      </c>
      <c r="C63" s="70">
        <v>135.95</v>
      </c>
      <c r="D63" s="264">
        <f t="shared" si="1"/>
        <v>0</v>
      </c>
      <c r="E63" s="333">
        <f t="shared" si="2"/>
        <v>0</v>
      </c>
      <c r="F63" s="264">
        <v>0.09999999999999432</v>
      </c>
      <c r="G63" s="159">
        <f t="shared" si="0"/>
        <v>-0.09999999999999432</v>
      </c>
    </row>
    <row r="64" spans="1:7" s="69" customFormat="1" ht="13.5">
      <c r="A64" s="193" t="s">
        <v>198</v>
      </c>
      <c r="B64" s="272">
        <f>Volume!J65</f>
        <v>204.65</v>
      </c>
      <c r="C64" s="70">
        <v>201.7</v>
      </c>
      <c r="D64" s="264">
        <f t="shared" si="1"/>
        <v>-2.950000000000017</v>
      </c>
      <c r="E64" s="333">
        <f t="shared" si="2"/>
        <v>-0.014414854629855934</v>
      </c>
      <c r="F64" s="264">
        <v>-2.9499999999999886</v>
      </c>
      <c r="G64" s="159">
        <f t="shared" si="0"/>
        <v>-2.842170943040401E-14</v>
      </c>
    </row>
    <row r="65" spans="1:7" s="69" customFormat="1" ht="13.5">
      <c r="A65" s="193" t="s">
        <v>199</v>
      </c>
      <c r="B65" s="272">
        <f>Volume!J66</f>
        <v>254.45</v>
      </c>
      <c r="C65" s="70">
        <v>254.75</v>
      </c>
      <c r="D65" s="264">
        <f t="shared" si="1"/>
        <v>0.30000000000001137</v>
      </c>
      <c r="E65" s="333">
        <f t="shared" si="2"/>
        <v>0.0011790135586559694</v>
      </c>
      <c r="F65" s="264">
        <v>-0.75</v>
      </c>
      <c r="G65" s="159">
        <f t="shared" si="0"/>
        <v>1.0500000000000114</v>
      </c>
    </row>
    <row r="66" spans="1:8" s="25" customFormat="1" ht="13.5">
      <c r="A66" s="193" t="s">
        <v>43</v>
      </c>
      <c r="B66" s="272">
        <f>Volume!J67</f>
        <v>2129.9</v>
      </c>
      <c r="C66" s="70">
        <v>2141.95</v>
      </c>
      <c r="D66" s="264">
        <f t="shared" si="1"/>
        <v>12.049999999999727</v>
      </c>
      <c r="E66" s="333">
        <f t="shared" si="2"/>
        <v>0.005657542607634033</v>
      </c>
      <c r="F66" s="264">
        <v>8.75</v>
      </c>
      <c r="G66" s="159">
        <f t="shared" si="0"/>
        <v>3.299999999999727</v>
      </c>
      <c r="H66" s="69"/>
    </row>
    <row r="67" spans="1:7" s="69" customFormat="1" ht="13.5">
      <c r="A67" s="193" t="s">
        <v>200</v>
      </c>
      <c r="B67" s="272">
        <f>Volume!J68</f>
        <v>858.25</v>
      </c>
      <c r="C67" s="70">
        <v>850.15</v>
      </c>
      <c r="D67" s="264">
        <f aca="true" t="shared" si="3" ref="D67:D130">C67-B67</f>
        <v>-8.100000000000023</v>
      </c>
      <c r="E67" s="333">
        <f aca="true" t="shared" si="4" ref="E67:E130">D67/B67</f>
        <v>-0.009437809496067606</v>
      </c>
      <c r="F67" s="264">
        <v>-7.2999999999999545</v>
      </c>
      <c r="G67" s="159">
        <f t="shared" si="0"/>
        <v>-0.8000000000000682</v>
      </c>
    </row>
    <row r="68" spans="1:7" s="69" customFormat="1" ht="13.5">
      <c r="A68" s="193" t="s">
        <v>141</v>
      </c>
      <c r="B68" s="272">
        <f>Volume!J69</f>
        <v>77</v>
      </c>
      <c r="C68" s="70">
        <v>77.45</v>
      </c>
      <c r="D68" s="264">
        <f t="shared" si="3"/>
        <v>0.45000000000000284</v>
      </c>
      <c r="E68" s="333">
        <f t="shared" si="4"/>
        <v>0.005844155844155881</v>
      </c>
      <c r="F68" s="264">
        <v>0.29999999999999716</v>
      </c>
      <c r="G68" s="159">
        <f aca="true" t="shared" si="5" ref="G68:G131">D68-F68</f>
        <v>0.15000000000000568</v>
      </c>
    </row>
    <row r="69" spans="1:7" s="69" customFormat="1" ht="13.5">
      <c r="A69" s="193" t="s">
        <v>399</v>
      </c>
      <c r="B69" s="272">
        <f>Volume!J70</f>
        <v>95.5</v>
      </c>
      <c r="C69" s="70">
        <v>95.4</v>
      </c>
      <c r="D69" s="264">
        <f t="shared" si="3"/>
        <v>-0.09999999999999432</v>
      </c>
      <c r="E69" s="333">
        <f t="shared" si="4"/>
        <v>-0.001047120418848108</v>
      </c>
      <c r="F69" s="264">
        <v>-0.8999999999999915</v>
      </c>
      <c r="G69" s="159">
        <f t="shared" si="5"/>
        <v>0.7999999999999972</v>
      </c>
    </row>
    <row r="70" spans="1:7" s="69" customFormat="1" ht="13.5">
      <c r="A70" s="193" t="s">
        <v>184</v>
      </c>
      <c r="B70" s="272">
        <f>Volume!J71</f>
        <v>88.95</v>
      </c>
      <c r="C70" s="70">
        <v>89.4</v>
      </c>
      <c r="D70" s="264">
        <f t="shared" si="3"/>
        <v>0.45000000000000284</v>
      </c>
      <c r="E70" s="333">
        <f t="shared" si="4"/>
        <v>0.005059021922428362</v>
      </c>
      <c r="F70" s="264">
        <v>0.04999999999999716</v>
      </c>
      <c r="G70" s="159">
        <f t="shared" si="5"/>
        <v>0.4000000000000057</v>
      </c>
    </row>
    <row r="71" spans="1:7" s="69" customFormat="1" ht="13.5">
      <c r="A71" s="193" t="s">
        <v>175</v>
      </c>
      <c r="B71" s="272">
        <f>Volume!J72</f>
        <v>36.2</v>
      </c>
      <c r="C71" s="70">
        <v>36.35</v>
      </c>
      <c r="D71" s="264">
        <f t="shared" si="3"/>
        <v>0.14999999999999858</v>
      </c>
      <c r="E71" s="333">
        <f t="shared" si="4"/>
        <v>0.00414364640883974</v>
      </c>
      <c r="F71" s="264">
        <v>0.25</v>
      </c>
      <c r="G71" s="159">
        <f t="shared" si="5"/>
        <v>-0.10000000000000142</v>
      </c>
    </row>
    <row r="72" spans="1:7" s="69" customFormat="1" ht="13.5">
      <c r="A72" s="193" t="s">
        <v>142</v>
      </c>
      <c r="B72" s="272">
        <f>Volume!J73</f>
        <v>145.1</v>
      </c>
      <c r="C72" s="70">
        <v>145.7</v>
      </c>
      <c r="D72" s="264">
        <f t="shared" si="3"/>
        <v>0.5999999999999943</v>
      </c>
      <c r="E72" s="333">
        <f t="shared" si="4"/>
        <v>0.004135079255685695</v>
      </c>
      <c r="F72" s="264">
        <v>-0.75</v>
      </c>
      <c r="G72" s="159">
        <f t="shared" si="5"/>
        <v>1.3499999999999943</v>
      </c>
    </row>
    <row r="73" spans="1:8" s="25" customFormat="1" ht="13.5">
      <c r="A73" s="193" t="s">
        <v>176</v>
      </c>
      <c r="B73" s="272">
        <f>Volume!J74</f>
        <v>163.1</v>
      </c>
      <c r="C73" s="70">
        <v>163.45</v>
      </c>
      <c r="D73" s="264">
        <f t="shared" si="3"/>
        <v>0.3499999999999943</v>
      </c>
      <c r="E73" s="333">
        <f t="shared" si="4"/>
        <v>0.002145922746781081</v>
      </c>
      <c r="F73" s="264">
        <v>0.6500000000000057</v>
      </c>
      <c r="G73" s="159">
        <f t="shared" si="5"/>
        <v>-0.30000000000001137</v>
      </c>
      <c r="H73" s="69"/>
    </row>
    <row r="74" spans="1:8" s="25" customFormat="1" ht="13.5">
      <c r="A74" s="193" t="s">
        <v>398</v>
      </c>
      <c r="B74" s="272">
        <f>Volume!J75</f>
        <v>89.55</v>
      </c>
      <c r="C74" s="70">
        <v>90</v>
      </c>
      <c r="D74" s="264">
        <f t="shared" si="3"/>
        <v>0.45000000000000284</v>
      </c>
      <c r="E74" s="333">
        <f t="shared" si="4"/>
        <v>0.005025125628140736</v>
      </c>
      <c r="F74" s="264">
        <v>-0.09999999999999432</v>
      </c>
      <c r="G74" s="159">
        <f t="shared" si="5"/>
        <v>0.5499999999999972</v>
      </c>
      <c r="H74" s="69"/>
    </row>
    <row r="75" spans="1:7" s="69" customFormat="1" ht="13.5">
      <c r="A75" s="193" t="s">
        <v>167</v>
      </c>
      <c r="B75" s="272">
        <f>Volume!J76</f>
        <v>40.3</v>
      </c>
      <c r="C75" s="70">
        <v>40.55</v>
      </c>
      <c r="D75" s="264">
        <f t="shared" si="3"/>
        <v>0.25</v>
      </c>
      <c r="E75" s="333">
        <f t="shared" si="4"/>
        <v>0.00620347394540943</v>
      </c>
      <c r="F75" s="264">
        <v>0.19999999999999574</v>
      </c>
      <c r="G75" s="159">
        <f t="shared" si="5"/>
        <v>0.05000000000000426</v>
      </c>
    </row>
    <row r="76" spans="1:7" s="69" customFormat="1" ht="13.5">
      <c r="A76" s="193" t="s">
        <v>201</v>
      </c>
      <c r="B76" s="272">
        <f>Volume!J77</f>
        <v>2047.55</v>
      </c>
      <c r="C76" s="70">
        <v>2040.4</v>
      </c>
      <c r="D76" s="264">
        <f t="shared" si="3"/>
        <v>-7.149999999999864</v>
      </c>
      <c r="E76" s="333">
        <f t="shared" si="4"/>
        <v>-0.003491978217870071</v>
      </c>
      <c r="F76" s="264">
        <v>-8.899999999999864</v>
      </c>
      <c r="G76" s="159">
        <f t="shared" si="5"/>
        <v>1.75</v>
      </c>
    </row>
    <row r="77" spans="1:7" s="69" customFormat="1" ht="13.5">
      <c r="A77" s="193" t="s">
        <v>143</v>
      </c>
      <c r="B77" s="272">
        <f>Volume!J78</f>
        <v>99.75</v>
      </c>
      <c r="C77" s="70">
        <v>100.4</v>
      </c>
      <c r="D77" s="264">
        <f t="shared" si="3"/>
        <v>0.6500000000000057</v>
      </c>
      <c r="E77" s="333">
        <f t="shared" si="4"/>
        <v>0.0065162907268171</v>
      </c>
      <c r="F77" s="264">
        <v>0.3500000000000085</v>
      </c>
      <c r="G77" s="159">
        <f t="shared" si="5"/>
        <v>0.29999999999999716</v>
      </c>
    </row>
    <row r="78" spans="1:7" s="69" customFormat="1" ht="13.5">
      <c r="A78" s="193" t="s">
        <v>90</v>
      </c>
      <c r="B78" s="272">
        <f>Volume!J79</f>
        <v>396.35</v>
      </c>
      <c r="C78" s="70">
        <v>399.45</v>
      </c>
      <c r="D78" s="264">
        <f t="shared" si="3"/>
        <v>3.099999999999966</v>
      </c>
      <c r="E78" s="333">
        <f t="shared" si="4"/>
        <v>0.007821370001261424</v>
      </c>
      <c r="F78" s="264">
        <v>2.099999999999966</v>
      </c>
      <c r="G78" s="159">
        <f t="shared" si="5"/>
        <v>1</v>
      </c>
    </row>
    <row r="79" spans="1:7" s="69" customFormat="1" ht="13.5">
      <c r="A79" s="193" t="s">
        <v>35</v>
      </c>
      <c r="B79" s="272">
        <f>Volume!J80</f>
        <v>274.1</v>
      </c>
      <c r="C79" s="70">
        <v>274.45</v>
      </c>
      <c r="D79" s="264">
        <f t="shared" si="3"/>
        <v>0.3499999999999659</v>
      </c>
      <c r="E79" s="333">
        <f t="shared" si="4"/>
        <v>0.0012769062385989268</v>
      </c>
      <c r="F79" s="264">
        <v>-0.6999999999999886</v>
      </c>
      <c r="G79" s="159">
        <f t="shared" si="5"/>
        <v>1.0499999999999545</v>
      </c>
    </row>
    <row r="80" spans="1:7" s="69" customFormat="1" ht="13.5">
      <c r="A80" s="193" t="s">
        <v>6</v>
      </c>
      <c r="B80" s="272">
        <f>Volume!J81</f>
        <v>155.3</v>
      </c>
      <c r="C80" s="70">
        <v>154.75</v>
      </c>
      <c r="D80" s="264">
        <f t="shared" si="3"/>
        <v>-0.5500000000000114</v>
      </c>
      <c r="E80" s="333">
        <f t="shared" si="4"/>
        <v>-0.0035415325177077356</v>
      </c>
      <c r="F80" s="264">
        <v>-0.39999999999997726</v>
      </c>
      <c r="G80" s="159">
        <f t="shared" si="5"/>
        <v>-0.1500000000000341</v>
      </c>
    </row>
    <row r="81" spans="1:7" s="69" customFormat="1" ht="13.5">
      <c r="A81" s="193" t="s">
        <v>177</v>
      </c>
      <c r="B81" s="272">
        <f>Volume!J82</f>
        <v>276.55</v>
      </c>
      <c r="C81" s="70">
        <v>277.65</v>
      </c>
      <c r="D81" s="264">
        <f t="shared" si="3"/>
        <v>1.099999999999966</v>
      </c>
      <c r="E81" s="333">
        <f t="shared" si="4"/>
        <v>0.00397758090761152</v>
      </c>
      <c r="F81" s="264">
        <v>1.1000000000000227</v>
      </c>
      <c r="G81" s="159">
        <f t="shared" si="5"/>
        <v>-5.684341886080802E-14</v>
      </c>
    </row>
    <row r="82" spans="1:7" s="69" customFormat="1" ht="13.5">
      <c r="A82" s="193" t="s">
        <v>168</v>
      </c>
      <c r="B82" s="272">
        <f>Volume!J83</f>
        <v>638.95</v>
      </c>
      <c r="C82" s="70">
        <v>637.5</v>
      </c>
      <c r="D82" s="264">
        <f t="shared" si="3"/>
        <v>-1.4500000000000455</v>
      </c>
      <c r="E82" s="333">
        <f t="shared" si="4"/>
        <v>-0.0022693481493075286</v>
      </c>
      <c r="F82" s="264">
        <v>-5.7000000000000455</v>
      </c>
      <c r="G82" s="159">
        <f t="shared" si="5"/>
        <v>4.25</v>
      </c>
    </row>
    <row r="83" spans="1:7" s="69" customFormat="1" ht="13.5">
      <c r="A83" s="193" t="s">
        <v>132</v>
      </c>
      <c r="B83" s="272">
        <f>Volume!J84</f>
        <v>643.95</v>
      </c>
      <c r="C83" s="70">
        <v>646.75</v>
      </c>
      <c r="D83" s="264">
        <f t="shared" si="3"/>
        <v>2.7999999999999545</v>
      </c>
      <c r="E83" s="333">
        <f t="shared" si="4"/>
        <v>0.004348163677304067</v>
      </c>
      <c r="F83" s="264">
        <v>0.9499999999999318</v>
      </c>
      <c r="G83" s="159">
        <f t="shared" si="5"/>
        <v>1.8500000000000227</v>
      </c>
    </row>
    <row r="84" spans="1:7" s="69" customFormat="1" ht="13.5">
      <c r="A84" s="193" t="s">
        <v>144</v>
      </c>
      <c r="B84" s="272">
        <f>Volume!J85</f>
        <v>2415.05</v>
      </c>
      <c r="C84" s="70">
        <v>2437.35</v>
      </c>
      <c r="D84" s="264">
        <f t="shared" si="3"/>
        <v>22.299999999999727</v>
      </c>
      <c r="E84" s="333">
        <f t="shared" si="4"/>
        <v>0.009233763276122534</v>
      </c>
      <c r="F84" s="264">
        <v>5.300000000000182</v>
      </c>
      <c r="G84" s="159">
        <f t="shared" si="5"/>
        <v>16.999999999999545</v>
      </c>
    </row>
    <row r="85" spans="1:8" s="25" customFormat="1" ht="13.5">
      <c r="A85" s="193" t="s">
        <v>291</v>
      </c>
      <c r="B85" s="272">
        <f>Volume!J86</f>
        <v>521.65</v>
      </c>
      <c r="C85" s="70">
        <v>525.7</v>
      </c>
      <c r="D85" s="264">
        <f t="shared" si="3"/>
        <v>4.050000000000068</v>
      </c>
      <c r="E85" s="333">
        <f t="shared" si="4"/>
        <v>0.007763826320329854</v>
      </c>
      <c r="F85" s="264">
        <v>1.3999999999999773</v>
      </c>
      <c r="G85" s="159">
        <f t="shared" si="5"/>
        <v>2.650000000000091</v>
      </c>
      <c r="H85" s="69"/>
    </row>
    <row r="86" spans="1:7" s="69" customFormat="1" ht="13.5">
      <c r="A86" s="193" t="s">
        <v>133</v>
      </c>
      <c r="B86" s="272">
        <f>Volume!J87</f>
        <v>28.8</v>
      </c>
      <c r="C86" s="70">
        <v>29</v>
      </c>
      <c r="D86" s="264">
        <f t="shared" si="3"/>
        <v>0.1999999999999993</v>
      </c>
      <c r="E86" s="333">
        <f t="shared" si="4"/>
        <v>0.00694444444444442</v>
      </c>
      <c r="F86" s="264">
        <v>0.09999999999999787</v>
      </c>
      <c r="G86" s="159">
        <f t="shared" si="5"/>
        <v>0.10000000000000142</v>
      </c>
    </row>
    <row r="87" spans="1:7" s="69" customFormat="1" ht="13.5">
      <c r="A87" s="193" t="s">
        <v>169</v>
      </c>
      <c r="B87" s="272">
        <f>Volume!J88</f>
        <v>124.1</v>
      </c>
      <c r="C87" s="70">
        <v>124.85</v>
      </c>
      <c r="D87" s="264">
        <f t="shared" si="3"/>
        <v>0.75</v>
      </c>
      <c r="E87" s="333">
        <f t="shared" si="4"/>
        <v>0.0060435132957292505</v>
      </c>
      <c r="F87" s="264">
        <v>0.7000000000000028</v>
      </c>
      <c r="G87" s="159">
        <f t="shared" si="5"/>
        <v>0.04999999999999716</v>
      </c>
    </row>
    <row r="88" spans="1:7" s="69" customFormat="1" ht="13.5">
      <c r="A88" s="193" t="s">
        <v>292</v>
      </c>
      <c r="B88" s="272">
        <f>Volume!J89</f>
        <v>508.9</v>
      </c>
      <c r="C88" s="70">
        <v>511.05</v>
      </c>
      <c r="D88" s="264">
        <f t="shared" si="3"/>
        <v>2.150000000000034</v>
      </c>
      <c r="E88" s="333">
        <f t="shared" si="4"/>
        <v>0.0042247985851837965</v>
      </c>
      <c r="F88" s="264">
        <v>1.5500000000000114</v>
      </c>
      <c r="G88" s="159">
        <f t="shared" si="5"/>
        <v>0.6000000000000227</v>
      </c>
    </row>
    <row r="89" spans="1:7" s="69" customFormat="1" ht="13.5">
      <c r="A89" s="193" t="s">
        <v>293</v>
      </c>
      <c r="B89" s="272">
        <f>Volume!J90</f>
        <v>505.1</v>
      </c>
      <c r="C89" s="70">
        <v>508.4</v>
      </c>
      <c r="D89" s="264">
        <f t="shared" si="3"/>
        <v>3.2999999999999545</v>
      </c>
      <c r="E89" s="333">
        <f t="shared" si="4"/>
        <v>0.006533359730746297</v>
      </c>
      <c r="F89" s="264">
        <v>2.0500000000000114</v>
      </c>
      <c r="G89" s="159">
        <f t="shared" si="5"/>
        <v>1.2499999999999432</v>
      </c>
    </row>
    <row r="90" spans="1:7" s="69" customFormat="1" ht="13.5">
      <c r="A90" s="193" t="s">
        <v>178</v>
      </c>
      <c r="B90" s="272">
        <f>Volume!J91</f>
        <v>173.3</v>
      </c>
      <c r="C90" s="70">
        <v>174.5</v>
      </c>
      <c r="D90" s="264">
        <f t="shared" si="3"/>
        <v>1.1999999999999886</v>
      </c>
      <c r="E90" s="333">
        <f t="shared" si="4"/>
        <v>0.0069244085401038</v>
      </c>
      <c r="F90" s="264">
        <v>1.1500000000000057</v>
      </c>
      <c r="G90" s="159">
        <f t="shared" si="5"/>
        <v>0.04999999999998295</v>
      </c>
    </row>
    <row r="91" spans="1:7" s="69" customFormat="1" ht="13.5">
      <c r="A91" s="193" t="s">
        <v>145</v>
      </c>
      <c r="B91" s="272">
        <f>Volume!J92</f>
        <v>141.2</v>
      </c>
      <c r="C91" s="70">
        <v>142.3</v>
      </c>
      <c r="D91" s="264">
        <f t="shared" si="3"/>
        <v>1.1000000000000227</v>
      </c>
      <c r="E91" s="333">
        <f t="shared" si="4"/>
        <v>0.007790368271954836</v>
      </c>
      <c r="F91" s="264">
        <v>0.6500000000000057</v>
      </c>
      <c r="G91" s="159">
        <f t="shared" si="5"/>
        <v>0.45000000000001705</v>
      </c>
    </row>
    <row r="92" spans="1:7" s="69" customFormat="1" ht="13.5">
      <c r="A92" s="193" t="s">
        <v>272</v>
      </c>
      <c r="B92" s="272">
        <f>Volume!J93</f>
        <v>148.2</v>
      </c>
      <c r="C92" s="70">
        <v>149.1</v>
      </c>
      <c r="D92" s="264">
        <f t="shared" si="3"/>
        <v>0.9000000000000057</v>
      </c>
      <c r="E92" s="333">
        <f t="shared" si="4"/>
        <v>0.006072874493927165</v>
      </c>
      <c r="F92" s="264">
        <v>0.8499999999999943</v>
      </c>
      <c r="G92" s="159">
        <f t="shared" si="5"/>
        <v>0.05000000000001137</v>
      </c>
    </row>
    <row r="93" spans="1:7" s="69" customFormat="1" ht="13.5">
      <c r="A93" s="193" t="s">
        <v>210</v>
      </c>
      <c r="B93" s="272">
        <f>Volume!J94</f>
        <v>1597.4</v>
      </c>
      <c r="C93" s="70">
        <v>1603.8</v>
      </c>
      <c r="D93" s="264">
        <f t="shared" si="3"/>
        <v>6.399999999999864</v>
      </c>
      <c r="E93" s="333">
        <f t="shared" si="4"/>
        <v>0.004006510579691914</v>
      </c>
      <c r="F93" s="264">
        <v>2.75</v>
      </c>
      <c r="G93" s="159">
        <f t="shared" si="5"/>
        <v>3.6499999999998636</v>
      </c>
    </row>
    <row r="94" spans="1:7" s="69" customFormat="1" ht="13.5">
      <c r="A94" s="193" t="s">
        <v>294</v>
      </c>
      <c r="B94" s="368">
        <f>Volume!J95</f>
        <v>634.6</v>
      </c>
      <c r="C94" s="70">
        <v>638.8</v>
      </c>
      <c r="D94" s="367">
        <f t="shared" si="3"/>
        <v>4.199999999999932</v>
      </c>
      <c r="E94" s="333">
        <f t="shared" si="4"/>
        <v>0.006618342262842628</v>
      </c>
      <c r="F94" s="367">
        <v>1.8999999999999773</v>
      </c>
      <c r="G94" s="159">
        <f t="shared" si="5"/>
        <v>2.2999999999999545</v>
      </c>
    </row>
    <row r="95" spans="1:7" s="69" customFormat="1" ht="13.5">
      <c r="A95" s="193" t="s">
        <v>7</v>
      </c>
      <c r="B95" s="272">
        <f>Volume!J96</f>
        <v>734.4</v>
      </c>
      <c r="C95" s="70">
        <v>736.8</v>
      </c>
      <c r="D95" s="264">
        <f t="shared" si="3"/>
        <v>2.3999999999999773</v>
      </c>
      <c r="E95" s="333">
        <f t="shared" si="4"/>
        <v>0.0032679738562091196</v>
      </c>
      <c r="F95" s="264">
        <v>1.5</v>
      </c>
      <c r="G95" s="159">
        <f t="shared" si="5"/>
        <v>0.8999999999999773</v>
      </c>
    </row>
    <row r="96" spans="1:7" s="69" customFormat="1" ht="13.5">
      <c r="A96" s="193" t="s">
        <v>170</v>
      </c>
      <c r="B96" s="272">
        <f>Volume!J97</f>
        <v>508.1</v>
      </c>
      <c r="C96" s="70">
        <v>507.95</v>
      </c>
      <c r="D96" s="264">
        <f t="shared" si="3"/>
        <v>-0.1500000000000341</v>
      </c>
      <c r="E96" s="333">
        <f t="shared" si="4"/>
        <v>-0.0002952174768746981</v>
      </c>
      <c r="F96" s="264">
        <v>-2.5500000000000114</v>
      </c>
      <c r="G96" s="159">
        <f t="shared" si="5"/>
        <v>2.3999999999999773</v>
      </c>
    </row>
    <row r="97" spans="1:7" s="69" customFormat="1" ht="13.5">
      <c r="A97" s="193" t="s">
        <v>223</v>
      </c>
      <c r="B97" s="272">
        <f>Volume!J98</f>
        <v>789.45</v>
      </c>
      <c r="C97" s="70">
        <v>781.8</v>
      </c>
      <c r="D97" s="264">
        <f t="shared" si="3"/>
        <v>-7.650000000000091</v>
      </c>
      <c r="E97" s="333">
        <f t="shared" si="4"/>
        <v>-0.009690290708721376</v>
      </c>
      <c r="F97" s="264">
        <v>-3.7999999999999545</v>
      </c>
      <c r="G97" s="159">
        <f t="shared" si="5"/>
        <v>-3.8500000000001364</v>
      </c>
    </row>
    <row r="98" spans="1:7" s="69" customFormat="1" ht="13.5">
      <c r="A98" s="193" t="s">
        <v>207</v>
      </c>
      <c r="B98" s="272">
        <f>Volume!J99</f>
        <v>178.4</v>
      </c>
      <c r="C98" s="70">
        <v>179.45</v>
      </c>
      <c r="D98" s="264">
        <f t="shared" si="3"/>
        <v>1.049999999999983</v>
      </c>
      <c r="E98" s="333">
        <f t="shared" si="4"/>
        <v>0.005885650224215151</v>
      </c>
      <c r="F98" s="264">
        <v>-0.09999999999999432</v>
      </c>
      <c r="G98" s="159">
        <f t="shared" si="5"/>
        <v>1.1499999999999773</v>
      </c>
    </row>
    <row r="99" spans="1:7" s="69" customFormat="1" ht="13.5">
      <c r="A99" s="193" t="s">
        <v>295</v>
      </c>
      <c r="B99" s="272">
        <f>Volume!J100</f>
        <v>827.1</v>
      </c>
      <c r="C99" s="70">
        <v>831.15</v>
      </c>
      <c r="D99" s="264">
        <f t="shared" si="3"/>
        <v>4.0499999999999545</v>
      </c>
      <c r="E99" s="333">
        <f t="shared" si="4"/>
        <v>0.004896626768226278</v>
      </c>
      <c r="F99" s="264">
        <v>2.6000000000000227</v>
      </c>
      <c r="G99" s="159">
        <f t="shared" si="5"/>
        <v>1.4499999999999318</v>
      </c>
    </row>
    <row r="100" spans="1:7" s="69" customFormat="1" ht="13.5">
      <c r="A100" s="193" t="s">
        <v>277</v>
      </c>
      <c r="B100" s="272">
        <f>Volume!J101</f>
        <v>282.25</v>
      </c>
      <c r="C100" s="70">
        <v>282.3</v>
      </c>
      <c r="D100" s="264">
        <f t="shared" si="3"/>
        <v>0.05000000000001137</v>
      </c>
      <c r="E100" s="333">
        <f t="shared" si="4"/>
        <v>0.00017714791851199777</v>
      </c>
      <c r="F100" s="264">
        <v>0.19999999999998863</v>
      </c>
      <c r="G100" s="159">
        <f t="shared" si="5"/>
        <v>-0.14999999999997726</v>
      </c>
    </row>
    <row r="101" spans="1:7" s="69" customFormat="1" ht="13.5">
      <c r="A101" s="193" t="s">
        <v>146</v>
      </c>
      <c r="B101" s="272">
        <f>Volume!J102</f>
        <v>34.05</v>
      </c>
      <c r="C101" s="70">
        <v>34.25</v>
      </c>
      <c r="D101" s="264">
        <f t="shared" si="3"/>
        <v>0.20000000000000284</v>
      </c>
      <c r="E101" s="333">
        <f t="shared" si="4"/>
        <v>0.00587371512481653</v>
      </c>
      <c r="F101" s="264">
        <v>0.20000000000000284</v>
      </c>
      <c r="G101" s="159">
        <f t="shared" si="5"/>
        <v>0</v>
      </c>
    </row>
    <row r="102" spans="1:7" s="69" customFormat="1" ht="13.5">
      <c r="A102" s="193" t="s">
        <v>8</v>
      </c>
      <c r="B102" s="272">
        <f>Volume!J103</f>
        <v>153.65</v>
      </c>
      <c r="C102" s="70">
        <v>154.5</v>
      </c>
      <c r="D102" s="264">
        <f t="shared" si="3"/>
        <v>0.8499999999999943</v>
      </c>
      <c r="E102" s="333">
        <f t="shared" si="4"/>
        <v>0.0055320533680442196</v>
      </c>
      <c r="F102" s="264">
        <v>0.09999999999999432</v>
      </c>
      <c r="G102" s="159">
        <f t="shared" si="5"/>
        <v>0.75</v>
      </c>
    </row>
    <row r="103" spans="1:7" s="69" customFormat="1" ht="13.5">
      <c r="A103" s="193" t="s">
        <v>296</v>
      </c>
      <c r="B103" s="272">
        <f>Volume!J104</f>
        <v>162.2</v>
      </c>
      <c r="C103" s="70">
        <v>162.4</v>
      </c>
      <c r="D103" s="264">
        <f t="shared" si="3"/>
        <v>0.20000000000001705</v>
      </c>
      <c r="E103" s="333">
        <f t="shared" si="4"/>
        <v>0.0012330456226881446</v>
      </c>
      <c r="F103" s="264">
        <v>0</v>
      </c>
      <c r="G103" s="159">
        <f t="shared" si="5"/>
        <v>0.20000000000001705</v>
      </c>
    </row>
    <row r="104" spans="1:10" s="69" customFormat="1" ht="13.5">
      <c r="A104" s="193" t="s">
        <v>179</v>
      </c>
      <c r="B104" s="272">
        <f>Volume!J105</f>
        <v>14.4</v>
      </c>
      <c r="C104" s="70">
        <v>14.5</v>
      </c>
      <c r="D104" s="264">
        <f t="shared" si="3"/>
        <v>0.09999999999999964</v>
      </c>
      <c r="E104" s="333">
        <f t="shared" si="4"/>
        <v>0.00694444444444442</v>
      </c>
      <c r="F104" s="264">
        <v>0.09999999999999964</v>
      </c>
      <c r="G104" s="159">
        <f t="shared" si="5"/>
        <v>0</v>
      </c>
      <c r="J104" s="14"/>
    </row>
    <row r="105" spans="1:10" s="69" customFormat="1" ht="13.5">
      <c r="A105" s="193" t="s">
        <v>202</v>
      </c>
      <c r="B105" s="272">
        <f>Volume!J106</f>
        <v>232.75</v>
      </c>
      <c r="C105" s="70">
        <v>226.35</v>
      </c>
      <c r="D105" s="264">
        <f t="shared" si="3"/>
        <v>-6.400000000000006</v>
      </c>
      <c r="E105" s="333">
        <f t="shared" si="4"/>
        <v>-0.027497314715359853</v>
      </c>
      <c r="F105" s="264">
        <v>-8.900000000000006</v>
      </c>
      <c r="G105" s="159">
        <f t="shared" si="5"/>
        <v>2.5</v>
      </c>
      <c r="J105" s="14"/>
    </row>
    <row r="106" spans="1:7" s="69" customFormat="1" ht="13.5">
      <c r="A106" s="193" t="s">
        <v>171</v>
      </c>
      <c r="B106" s="272">
        <f>Volume!J107</f>
        <v>324.2</v>
      </c>
      <c r="C106" s="70">
        <v>326.3</v>
      </c>
      <c r="D106" s="264">
        <f t="shared" si="3"/>
        <v>2.1000000000000227</v>
      </c>
      <c r="E106" s="333">
        <f t="shared" si="4"/>
        <v>0.00647748303516355</v>
      </c>
      <c r="F106" s="264">
        <v>1.599999999999966</v>
      </c>
      <c r="G106" s="159">
        <f t="shared" si="5"/>
        <v>0.5000000000000568</v>
      </c>
    </row>
    <row r="107" spans="1:7" s="69" customFormat="1" ht="13.5">
      <c r="A107" s="193" t="s">
        <v>147</v>
      </c>
      <c r="B107" s="272">
        <f>Volume!J108</f>
        <v>53.55</v>
      </c>
      <c r="C107" s="70">
        <v>53.75</v>
      </c>
      <c r="D107" s="264">
        <f t="shared" si="3"/>
        <v>0.20000000000000284</v>
      </c>
      <c r="E107" s="333">
        <f t="shared" si="4"/>
        <v>0.003734827264239082</v>
      </c>
      <c r="F107" s="264">
        <v>0.25</v>
      </c>
      <c r="G107" s="159">
        <f t="shared" si="5"/>
        <v>-0.04999999999999716</v>
      </c>
    </row>
    <row r="108" spans="1:7" s="69" customFormat="1" ht="13.5">
      <c r="A108" s="193" t="s">
        <v>148</v>
      </c>
      <c r="B108" s="272">
        <f>Volume!J109</f>
        <v>251.85</v>
      </c>
      <c r="C108" s="70">
        <v>253.4</v>
      </c>
      <c r="D108" s="264">
        <f t="shared" si="3"/>
        <v>1.5500000000000114</v>
      </c>
      <c r="E108" s="333">
        <f t="shared" si="4"/>
        <v>0.006154457018066354</v>
      </c>
      <c r="F108" s="264">
        <v>0.5999999999999943</v>
      </c>
      <c r="G108" s="159">
        <f t="shared" si="5"/>
        <v>0.950000000000017</v>
      </c>
    </row>
    <row r="109" spans="1:8" s="25" customFormat="1" ht="13.5">
      <c r="A109" s="193" t="s">
        <v>122</v>
      </c>
      <c r="B109" s="272">
        <f>Volume!J110</f>
        <v>159.2</v>
      </c>
      <c r="C109" s="70">
        <v>159.5</v>
      </c>
      <c r="D109" s="264">
        <f t="shared" si="3"/>
        <v>0.30000000000001137</v>
      </c>
      <c r="E109" s="333">
        <f t="shared" si="4"/>
        <v>0.0018844221105528353</v>
      </c>
      <c r="F109" s="264">
        <v>-0.75</v>
      </c>
      <c r="G109" s="159">
        <f t="shared" si="5"/>
        <v>1.0500000000000114</v>
      </c>
      <c r="H109" s="69"/>
    </row>
    <row r="110" spans="1:8" s="25" customFormat="1" ht="13.5">
      <c r="A110" s="201" t="s">
        <v>36</v>
      </c>
      <c r="B110" s="272">
        <f>Volume!J111</f>
        <v>871.35</v>
      </c>
      <c r="C110" s="70">
        <v>857.75</v>
      </c>
      <c r="D110" s="264">
        <f t="shared" si="3"/>
        <v>-13.600000000000023</v>
      </c>
      <c r="E110" s="333">
        <f t="shared" si="4"/>
        <v>-0.015607964652550665</v>
      </c>
      <c r="F110" s="264">
        <v>-16.75</v>
      </c>
      <c r="G110" s="159">
        <f t="shared" si="5"/>
        <v>3.1499999999999773</v>
      </c>
      <c r="H110" s="69"/>
    </row>
    <row r="111" spans="1:8" s="25" customFormat="1" ht="13.5">
      <c r="A111" s="193" t="s">
        <v>172</v>
      </c>
      <c r="B111" s="272">
        <f>Volume!J112</f>
        <v>275.55</v>
      </c>
      <c r="C111" s="70">
        <v>277.8</v>
      </c>
      <c r="D111" s="264">
        <f t="shared" si="3"/>
        <v>2.25</v>
      </c>
      <c r="E111" s="333">
        <f t="shared" si="4"/>
        <v>0.008165487207403375</v>
      </c>
      <c r="F111" s="264">
        <v>1.5</v>
      </c>
      <c r="G111" s="159">
        <f t="shared" si="5"/>
        <v>0.75</v>
      </c>
      <c r="H111" s="69"/>
    </row>
    <row r="112" spans="1:7" s="69" customFormat="1" ht="13.5">
      <c r="A112" s="193" t="s">
        <v>80</v>
      </c>
      <c r="B112" s="272">
        <f>Volume!J113</f>
        <v>191.3</v>
      </c>
      <c r="C112" s="70">
        <v>192.8</v>
      </c>
      <c r="D112" s="264">
        <f t="shared" si="3"/>
        <v>1.5</v>
      </c>
      <c r="E112" s="333">
        <f t="shared" si="4"/>
        <v>0.007841087297438577</v>
      </c>
      <c r="F112" s="264">
        <v>0.6999999999999886</v>
      </c>
      <c r="G112" s="159">
        <f t="shared" si="5"/>
        <v>0.8000000000000114</v>
      </c>
    </row>
    <row r="113" spans="1:7" s="69" customFormat="1" ht="13.5">
      <c r="A113" s="193" t="s">
        <v>274</v>
      </c>
      <c r="B113" s="272">
        <f>Volume!J114</f>
        <v>267.45</v>
      </c>
      <c r="C113" s="70">
        <v>269.1</v>
      </c>
      <c r="D113" s="264">
        <f t="shared" si="3"/>
        <v>1.650000000000034</v>
      </c>
      <c r="E113" s="333">
        <f t="shared" si="4"/>
        <v>0.006169377453729797</v>
      </c>
      <c r="F113" s="264">
        <v>0.4000000000000057</v>
      </c>
      <c r="G113" s="159">
        <f t="shared" si="5"/>
        <v>1.2500000000000284</v>
      </c>
    </row>
    <row r="114" spans="1:7" s="69" customFormat="1" ht="13.5">
      <c r="A114" s="193" t="s">
        <v>224</v>
      </c>
      <c r="B114" s="272">
        <f>Volume!J115</f>
        <v>410.6</v>
      </c>
      <c r="C114" s="70">
        <v>414.3</v>
      </c>
      <c r="D114" s="264">
        <f t="shared" si="3"/>
        <v>3.6999999999999886</v>
      </c>
      <c r="E114" s="333">
        <f t="shared" si="4"/>
        <v>0.009011203117389158</v>
      </c>
      <c r="F114" s="264">
        <v>3.1000000000000227</v>
      </c>
      <c r="G114" s="159">
        <f t="shared" si="5"/>
        <v>0.5999999999999659</v>
      </c>
    </row>
    <row r="115" spans="1:7" s="69" customFormat="1" ht="13.5">
      <c r="A115" s="193" t="s">
        <v>394</v>
      </c>
      <c r="B115" s="272">
        <f>Volume!J116</f>
        <v>106.15</v>
      </c>
      <c r="C115" s="70">
        <v>106.7</v>
      </c>
      <c r="D115" s="264">
        <f t="shared" si="3"/>
        <v>0.5499999999999972</v>
      </c>
      <c r="E115" s="333">
        <f t="shared" si="4"/>
        <v>0.005181347150259041</v>
      </c>
      <c r="F115" s="264">
        <v>0.6000000000000085</v>
      </c>
      <c r="G115" s="159">
        <f t="shared" si="5"/>
        <v>-0.05000000000001137</v>
      </c>
    </row>
    <row r="116" spans="1:7" s="69" customFormat="1" ht="13.5">
      <c r="A116" s="193" t="s">
        <v>81</v>
      </c>
      <c r="B116" s="272">
        <f>Volume!J117</f>
        <v>456.9</v>
      </c>
      <c r="C116" s="70">
        <v>459.45</v>
      </c>
      <c r="D116" s="264">
        <f t="shared" si="3"/>
        <v>2.5500000000000114</v>
      </c>
      <c r="E116" s="333">
        <f t="shared" si="4"/>
        <v>0.005581089954038108</v>
      </c>
      <c r="F116" s="264">
        <v>0.19999999999998863</v>
      </c>
      <c r="G116" s="159">
        <f t="shared" si="5"/>
        <v>2.3500000000000227</v>
      </c>
    </row>
    <row r="117" spans="1:7" s="69" customFormat="1" ht="13.5">
      <c r="A117" s="193" t="s">
        <v>225</v>
      </c>
      <c r="B117" s="272">
        <f>Volume!J118</f>
        <v>171.7</v>
      </c>
      <c r="C117" s="70">
        <v>172.7</v>
      </c>
      <c r="D117" s="264">
        <f t="shared" si="3"/>
        <v>1</v>
      </c>
      <c r="E117" s="333">
        <f t="shared" si="4"/>
        <v>0.005824111822947001</v>
      </c>
      <c r="F117" s="264">
        <v>0.8500000000000227</v>
      </c>
      <c r="G117" s="159">
        <f t="shared" si="5"/>
        <v>0.14999999999997726</v>
      </c>
    </row>
    <row r="118" spans="1:7" s="69" customFormat="1" ht="13.5">
      <c r="A118" s="193" t="s">
        <v>297</v>
      </c>
      <c r="B118" s="272">
        <f>Volume!J119</f>
        <v>424.65</v>
      </c>
      <c r="C118" s="70">
        <v>426.7</v>
      </c>
      <c r="D118" s="264">
        <f t="shared" si="3"/>
        <v>2.0500000000000114</v>
      </c>
      <c r="E118" s="333">
        <f t="shared" si="4"/>
        <v>0.004827505004121068</v>
      </c>
      <c r="F118" s="264">
        <v>1.099999999999966</v>
      </c>
      <c r="G118" s="159">
        <f t="shared" si="5"/>
        <v>0.9500000000000455</v>
      </c>
    </row>
    <row r="119" spans="1:7" s="69" customFormat="1" ht="13.5">
      <c r="A119" s="193" t="s">
        <v>226</v>
      </c>
      <c r="B119" s="272">
        <f>Volume!J120</f>
        <v>160.3</v>
      </c>
      <c r="C119" s="70">
        <v>160.75</v>
      </c>
      <c r="D119" s="264">
        <f t="shared" si="3"/>
        <v>0.44999999999998863</v>
      </c>
      <c r="E119" s="333">
        <f t="shared" si="4"/>
        <v>0.002807236431690509</v>
      </c>
      <c r="F119" s="264">
        <v>0.4000000000000057</v>
      </c>
      <c r="G119" s="159">
        <f t="shared" si="5"/>
        <v>0.04999999999998295</v>
      </c>
    </row>
    <row r="120" spans="1:7" s="69" customFormat="1" ht="13.5">
      <c r="A120" s="193" t="s">
        <v>227</v>
      </c>
      <c r="B120" s="272">
        <f>Volume!J121</f>
        <v>351.5</v>
      </c>
      <c r="C120" s="70">
        <v>352.65</v>
      </c>
      <c r="D120" s="264">
        <f t="shared" si="3"/>
        <v>1.1499999999999773</v>
      </c>
      <c r="E120" s="333">
        <f t="shared" si="4"/>
        <v>0.0032716927453768914</v>
      </c>
      <c r="F120" s="264">
        <v>-0.14999999999997726</v>
      </c>
      <c r="G120" s="159">
        <f t="shared" si="5"/>
        <v>1.2999999999999545</v>
      </c>
    </row>
    <row r="121" spans="1:7" s="69" customFormat="1" ht="13.5">
      <c r="A121" s="193" t="s">
        <v>234</v>
      </c>
      <c r="B121" s="272">
        <f>Volume!J122</f>
        <v>416.4</v>
      </c>
      <c r="C121" s="70">
        <v>417.1</v>
      </c>
      <c r="D121" s="264">
        <f t="shared" si="3"/>
        <v>0.7000000000000455</v>
      </c>
      <c r="E121" s="333">
        <f t="shared" si="4"/>
        <v>0.0016810758885687932</v>
      </c>
      <c r="F121" s="264">
        <v>1.8999999999999773</v>
      </c>
      <c r="G121" s="159">
        <f t="shared" si="5"/>
        <v>-1.1999999999999318</v>
      </c>
    </row>
    <row r="122" spans="1:7" s="69" customFormat="1" ht="13.5">
      <c r="A122" s="193" t="s">
        <v>98</v>
      </c>
      <c r="B122" s="272">
        <f>Volume!J123</f>
        <v>514.55</v>
      </c>
      <c r="C122" s="70">
        <v>514.3</v>
      </c>
      <c r="D122" s="264">
        <f t="shared" si="3"/>
        <v>-0.25</v>
      </c>
      <c r="E122" s="333">
        <f t="shared" si="4"/>
        <v>-0.00048586143231950255</v>
      </c>
      <c r="F122" s="264">
        <v>-0.44999999999998863</v>
      </c>
      <c r="G122" s="159">
        <f t="shared" si="5"/>
        <v>0.19999999999998863</v>
      </c>
    </row>
    <row r="123" spans="1:7" s="69" customFormat="1" ht="13.5">
      <c r="A123" s="193" t="s">
        <v>149</v>
      </c>
      <c r="B123" s="272">
        <f>Volume!J124</f>
        <v>654</v>
      </c>
      <c r="C123" s="70">
        <v>657.9</v>
      </c>
      <c r="D123" s="264">
        <f t="shared" si="3"/>
        <v>3.8999999999999773</v>
      </c>
      <c r="E123" s="333">
        <f t="shared" si="4"/>
        <v>0.005963302752293544</v>
      </c>
      <c r="F123" s="264">
        <v>1.9499999999999318</v>
      </c>
      <c r="G123" s="159">
        <f t="shared" si="5"/>
        <v>1.9500000000000455</v>
      </c>
    </row>
    <row r="124" spans="1:7" s="69" customFormat="1" ht="13.5">
      <c r="A124" s="193" t="s">
        <v>203</v>
      </c>
      <c r="B124" s="272">
        <f>Volume!J125</f>
        <v>1384.3</v>
      </c>
      <c r="C124" s="70">
        <v>1390.1</v>
      </c>
      <c r="D124" s="264">
        <f t="shared" si="3"/>
        <v>5.7999999999999545</v>
      </c>
      <c r="E124" s="333">
        <f t="shared" si="4"/>
        <v>0.004189843242071773</v>
      </c>
      <c r="F124" s="264">
        <v>2.300000000000182</v>
      </c>
      <c r="G124" s="159">
        <f t="shared" si="5"/>
        <v>3.4999999999997726</v>
      </c>
    </row>
    <row r="125" spans="1:7" s="69" customFormat="1" ht="13.5">
      <c r="A125" s="193" t="s">
        <v>298</v>
      </c>
      <c r="B125" s="272">
        <f>Volume!J126</f>
        <v>482.35</v>
      </c>
      <c r="C125" s="70">
        <v>484.35</v>
      </c>
      <c r="D125" s="264">
        <f t="shared" si="3"/>
        <v>2</v>
      </c>
      <c r="E125" s="333">
        <f t="shared" si="4"/>
        <v>0.004146366746138695</v>
      </c>
      <c r="F125" s="264">
        <v>0.8500000000000227</v>
      </c>
      <c r="G125" s="159">
        <f t="shared" si="5"/>
        <v>1.1499999999999773</v>
      </c>
    </row>
    <row r="126" spans="1:7" s="69" customFormat="1" ht="13.5">
      <c r="A126" s="193" t="s">
        <v>216</v>
      </c>
      <c r="B126" s="272">
        <f>Volume!J127</f>
        <v>71.85</v>
      </c>
      <c r="C126" s="70">
        <v>71.65</v>
      </c>
      <c r="D126" s="264">
        <f t="shared" si="3"/>
        <v>-0.19999999999998863</v>
      </c>
      <c r="E126" s="333">
        <f t="shared" si="4"/>
        <v>-0.0027835768963116025</v>
      </c>
      <c r="F126" s="264">
        <v>-0.7000000000000028</v>
      </c>
      <c r="G126" s="159">
        <f t="shared" si="5"/>
        <v>0.5000000000000142</v>
      </c>
    </row>
    <row r="127" spans="1:7" s="69" customFormat="1" ht="13.5">
      <c r="A127" s="193" t="s">
        <v>235</v>
      </c>
      <c r="B127" s="272">
        <f>Volume!J128</f>
        <v>118.05</v>
      </c>
      <c r="C127" s="70">
        <v>118.2</v>
      </c>
      <c r="D127" s="264">
        <f t="shared" si="3"/>
        <v>0.15000000000000568</v>
      </c>
      <c r="E127" s="333">
        <f t="shared" si="4"/>
        <v>0.001270648030495601</v>
      </c>
      <c r="F127" s="264">
        <v>-0.3500000000000085</v>
      </c>
      <c r="G127" s="159">
        <f t="shared" si="5"/>
        <v>0.5000000000000142</v>
      </c>
    </row>
    <row r="128" spans="1:7" s="69" customFormat="1" ht="13.5">
      <c r="A128" s="193" t="s">
        <v>204</v>
      </c>
      <c r="B128" s="272">
        <f>Volume!J129</f>
        <v>462.3</v>
      </c>
      <c r="C128" s="70">
        <v>463.35</v>
      </c>
      <c r="D128" s="264">
        <f t="shared" si="3"/>
        <v>1.0500000000000114</v>
      </c>
      <c r="E128" s="333">
        <f t="shared" si="4"/>
        <v>0.0022712524334847746</v>
      </c>
      <c r="F128" s="264">
        <v>1.5</v>
      </c>
      <c r="G128" s="159">
        <f t="shared" si="5"/>
        <v>-0.44999999999998863</v>
      </c>
    </row>
    <row r="129" spans="1:7" s="69" customFormat="1" ht="13.5">
      <c r="A129" s="193" t="s">
        <v>205</v>
      </c>
      <c r="B129" s="272">
        <f>Volume!J130</f>
        <v>988.9</v>
      </c>
      <c r="C129" s="70">
        <v>993.85</v>
      </c>
      <c r="D129" s="264">
        <f t="shared" si="3"/>
        <v>4.9500000000000455</v>
      </c>
      <c r="E129" s="333">
        <f t="shared" si="4"/>
        <v>0.005005561735261448</v>
      </c>
      <c r="F129" s="264">
        <v>4.75</v>
      </c>
      <c r="G129" s="159">
        <f t="shared" si="5"/>
        <v>0.20000000000004547</v>
      </c>
    </row>
    <row r="130" spans="1:7" s="69" customFormat="1" ht="13.5">
      <c r="A130" s="193" t="s">
        <v>37</v>
      </c>
      <c r="B130" s="272">
        <f>Volume!J131</f>
        <v>162.85</v>
      </c>
      <c r="C130" s="70">
        <v>163.85</v>
      </c>
      <c r="D130" s="264">
        <f t="shared" si="3"/>
        <v>1</v>
      </c>
      <c r="E130" s="333">
        <f t="shared" si="4"/>
        <v>0.006140620202640467</v>
      </c>
      <c r="F130" s="264">
        <v>0.950000000000017</v>
      </c>
      <c r="G130" s="159">
        <f t="shared" si="5"/>
        <v>0.04999999999998295</v>
      </c>
    </row>
    <row r="131" spans="1:12" s="69" customFormat="1" ht="13.5">
      <c r="A131" s="193" t="s">
        <v>299</v>
      </c>
      <c r="B131" s="272">
        <f>Volume!J132</f>
        <v>1716.1</v>
      </c>
      <c r="C131" s="70">
        <v>1727.55</v>
      </c>
      <c r="D131" s="264">
        <f aca="true" t="shared" si="6" ref="D131:D159">C131-B131</f>
        <v>11.450000000000045</v>
      </c>
      <c r="E131" s="333">
        <f aca="true" t="shared" si="7" ref="E131:E159">D131/B131</f>
        <v>0.006672105355165809</v>
      </c>
      <c r="F131" s="264">
        <v>10</v>
      </c>
      <c r="G131" s="159">
        <f t="shared" si="5"/>
        <v>1.4500000000000455</v>
      </c>
      <c r="L131" s="267"/>
    </row>
    <row r="132" spans="1:12" s="69" customFormat="1" ht="13.5">
      <c r="A132" s="193" t="s">
        <v>228</v>
      </c>
      <c r="B132" s="272">
        <f>Volume!J133</f>
        <v>1103.05</v>
      </c>
      <c r="C132" s="70">
        <v>1097.95</v>
      </c>
      <c r="D132" s="264">
        <f t="shared" si="6"/>
        <v>-5.099999999999909</v>
      </c>
      <c r="E132" s="333">
        <f t="shared" si="7"/>
        <v>-0.004623543810343964</v>
      </c>
      <c r="F132" s="264">
        <v>-2.9500000000000455</v>
      </c>
      <c r="G132" s="159">
        <f aca="true" t="shared" si="8" ref="G132:G159">D132-F132</f>
        <v>-2.1499999999998636</v>
      </c>
      <c r="L132" s="267"/>
    </row>
    <row r="133" spans="1:12" s="69" customFormat="1" ht="13.5">
      <c r="A133" s="193" t="s">
        <v>276</v>
      </c>
      <c r="B133" s="272">
        <f>Volume!J134</f>
        <v>792.7</v>
      </c>
      <c r="C133" s="70">
        <v>793.1</v>
      </c>
      <c r="D133" s="264">
        <f t="shared" si="6"/>
        <v>0.39999999999997726</v>
      </c>
      <c r="E133" s="333">
        <f t="shared" si="7"/>
        <v>0.0005046045162103913</v>
      </c>
      <c r="F133" s="264">
        <v>-6.899999999999977</v>
      </c>
      <c r="G133" s="159">
        <f t="shared" si="8"/>
        <v>7.2999999999999545</v>
      </c>
      <c r="L133" s="267"/>
    </row>
    <row r="134" spans="1:12" s="69" customFormat="1" ht="13.5">
      <c r="A134" s="193" t="s">
        <v>180</v>
      </c>
      <c r="B134" s="272">
        <f>Volume!J135</f>
        <v>139.35</v>
      </c>
      <c r="C134" s="70">
        <v>140.65</v>
      </c>
      <c r="D134" s="264">
        <f t="shared" si="6"/>
        <v>1.3000000000000114</v>
      </c>
      <c r="E134" s="333">
        <f t="shared" si="7"/>
        <v>0.009329027628274212</v>
      </c>
      <c r="F134" s="264">
        <v>0.6499999999999915</v>
      </c>
      <c r="G134" s="159">
        <f t="shared" si="8"/>
        <v>0.6500000000000199</v>
      </c>
      <c r="L134" s="267"/>
    </row>
    <row r="135" spans="1:12" s="69" customFormat="1" ht="13.5">
      <c r="A135" s="193" t="s">
        <v>181</v>
      </c>
      <c r="B135" s="272">
        <f>Volume!J136</f>
        <v>350.2</v>
      </c>
      <c r="C135" s="70">
        <v>353.3</v>
      </c>
      <c r="D135" s="264">
        <f t="shared" si="6"/>
        <v>3.1000000000000227</v>
      </c>
      <c r="E135" s="333">
        <f t="shared" si="7"/>
        <v>0.008852084523129706</v>
      </c>
      <c r="F135" s="264">
        <v>-2.4499999999999886</v>
      </c>
      <c r="G135" s="159">
        <f t="shared" si="8"/>
        <v>5.550000000000011</v>
      </c>
      <c r="L135" s="267"/>
    </row>
    <row r="136" spans="1:12" s="69" customFormat="1" ht="13.5">
      <c r="A136" s="193" t="s">
        <v>150</v>
      </c>
      <c r="B136" s="272">
        <f>Volume!J137</f>
        <v>471.65</v>
      </c>
      <c r="C136" s="70">
        <v>471.55</v>
      </c>
      <c r="D136" s="264">
        <f t="shared" si="6"/>
        <v>-0.0999999999999659</v>
      </c>
      <c r="E136" s="333">
        <f t="shared" si="7"/>
        <v>-0.0002120216262058007</v>
      </c>
      <c r="F136" s="264">
        <v>0</v>
      </c>
      <c r="G136" s="159">
        <f t="shared" si="8"/>
        <v>-0.0999999999999659</v>
      </c>
      <c r="L136" s="267"/>
    </row>
    <row r="137" spans="1:12" s="69" customFormat="1" ht="13.5">
      <c r="A137" s="193" t="s">
        <v>151</v>
      </c>
      <c r="B137" s="272">
        <f>Volume!J138</f>
        <v>1048.9</v>
      </c>
      <c r="C137" s="70">
        <v>1041.65</v>
      </c>
      <c r="D137" s="264">
        <f t="shared" si="6"/>
        <v>-7.25</v>
      </c>
      <c r="E137" s="333">
        <f t="shared" si="7"/>
        <v>-0.006912003050815139</v>
      </c>
      <c r="F137" s="264">
        <v>-10.75</v>
      </c>
      <c r="G137" s="159">
        <f t="shared" si="8"/>
        <v>3.5</v>
      </c>
      <c r="L137" s="267"/>
    </row>
    <row r="138" spans="1:12" s="69" customFormat="1" ht="13.5">
      <c r="A138" s="193" t="s">
        <v>214</v>
      </c>
      <c r="B138" s="272">
        <f>Volume!J139</f>
        <v>1545.45</v>
      </c>
      <c r="C138" s="70">
        <v>1542.95</v>
      </c>
      <c r="D138" s="264">
        <f t="shared" si="6"/>
        <v>-2.5</v>
      </c>
      <c r="E138" s="333">
        <f t="shared" si="7"/>
        <v>-0.00161765181662299</v>
      </c>
      <c r="F138" s="264">
        <v>-3.5</v>
      </c>
      <c r="G138" s="159">
        <f t="shared" si="8"/>
        <v>1</v>
      </c>
      <c r="L138" s="267"/>
    </row>
    <row r="139" spans="1:12" s="69" customFormat="1" ht="13.5">
      <c r="A139" s="193" t="s">
        <v>229</v>
      </c>
      <c r="B139" s="272">
        <f>Volume!J140</f>
        <v>987.7</v>
      </c>
      <c r="C139" s="70">
        <v>982.55</v>
      </c>
      <c r="D139" s="264">
        <f t="shared" si="6"/>
        <v>-5.150000000000091</v>
      </c>
      <c r="E139" s="333">
        <f t="shared" si="7"/>
        <v>-0.0052141338463097</v>
      </c>
      <c r="F139" s="264">
        <v>-6.2999999999999545</v>
      </c>
      <c r="G139" s="159">
        <f t="shared" si="8"/>
        <v>1.1499999999998636</v>
      </c>
      <c r="L139" s="267"/>
    </row>
    <row r="140" spans="1:12" s="69" customFormat="1" ht="13.5">
      <c r="A140" s="193" t="s">
        <v>91</v>
      </c>
      <c r="B140" s="272">
        <f>Volume!J141</f>
        <v>62.4</v>
      </c>
      <c r="C140" s="70">
        <v>62.7</v>
      </c>
      <c r="D140" s="264">
        <f t="shared" si="6"/>
        <v>0.30000000000000426</v>
      </c>
      <c r="E140" s="333">
        <f t="shared" si="7"/>
        <v>0.0048076923076923765</v>
      </c>
      <c r="F140" s="264">
        <v>0.30000000000000426</v>
      </c>
      <c r="G140" s="159">
        <f t="shared" si="8"/>
        <v>0</v>
      </c>
      <c r="L140" s="267"/>
    </row>
    <row r="141" spans="1:12" s="69" customFormat="1" ht="13.5">
      <c r="A141" s="193" t="s">
        <v>152</v>
      </c>
      <c r="B141" s="272">
        <f>Volume!J142</f>
        <v>200.5</v>
      </c>
      <c r="C141" s="70">
        <v>201.65</v>
      </c>
      <c r="D141" s="264">
        <f t="shared" si="6"/>
        <v>1.1500000000000057</v>
      </c>
      <c r="E141" s="333">
        <f t="shared" si="7"/>
        <v>0.005735660847880328</v>
      </c>
      <c r="F141" s="264">
        <v>0.5999999999999943</v>
      </c>
      <c r="G141" s="159">
        <f t="shared" si="8"/>
        <v>0.5500000000000114</v>
      </c>
      <c r="L141" s="267"/>
    </row>
    <row r="142" spans="1:12" s="69" customFormat="1" ht="13.5">
      <c r="A142" s="193" t="s">
        <v>208</v>
      </c>
      <c r="B142" s="272">
        <f>Volume!J143</f>
        <v>703.7</v>
      </c>
      <c r="C142" s="70">
        <v>706.25</v>
      </c>
      <c r="D142" s="264">
        <f t="shared" si="6"/>
        <v>2.5499999999999545</v>
      </c>
      <c r="E142" s="333">
        <f t="shared" si="7"/>
        <v>0.0036237032826487913</v>
      </c>
      <c r="F142" s="264">
        <v>1.0499999999999545</v>
      </c>
      <c r="G142" s="159">
        <f t="shared" si="8"/>
        <v>1.5</v>
      </c>
      <c r="L142" s="267"/>
    </row>
    <row r="143" spans="1:12" s="69" customFormat="1" ht="13.5">
      <c r="A143" s="193" t="s">
        <v>230</v>
      </c>
      <c r="B143" s="272">
        <f>Volume!J144</f>
        <v>508.7</v>
      </c>
      <c r="C143" s="70">
        <v>508.2</v>
      </c>
      <c r="D143" s="264">
        <f t="shared" si="6"/>
        <v>-0.5</v>
      </c>
      <c r="E143" s="333">
        <f t="shared" si="7"/>
        <v>-0.000982897582071948</v>
      </c>
      <c r="F143" s="264">
        <v>-2.1499999999999773</v>
      </c>
      <c r="G143" s="159">
        <f t="shared" si="8"/>
        <v>1.6499999999999773</v>
      </c>
      <c r="L143" s="267"/>
    </row>
    <row r="144" spans="1:12" s="69" customFormat="1" ht="13.5">
      <c r="A144" s="193" t="s">
        <v>185</v>
      </c>
      <c r="B144" s="272">
        <f>Volume!J145</f>
        <v>493.45</v>
      </c>
      <c r="C144" s="70">
        <v>493.7</v>
      </c>
      <c r="D144" s="264">
        <f t="shared" si="6"/>
        <v>0.25</v>
      </c>
      <c r="E144" s="333">
        <f t="shared" si="7"/>
        <v>0.000506636943965954</v>
      </c>
      <c r="F144" s="264">
        <v>-0.8000000000000114</v>
      </c>
      <c r="G144" s="159">
        <f t="shared" si="8"/>
        <v>1.0500000000000114</v>
      </c>
      <c r="L144" s="267"/>
    </row>
    <row r="145" spans="1:12" s="69" customFormat="1" ht="13.5">
      <c r="A145" s="193" t="s">
        <v>206</v>
      </c>
      <c r="B145" s="272">
        <f>Volume!J146</f>
        <v>622.4</v>
      </c>
      <c r="C145" s="70">
        <v>626.55</v>
      </c>
      <c r="D145" s="264">
        <f t="shared" si="6"/>
        <v>4.149999999999977</v>
      </c>
      <c r="E145" s="333">
        <f t="shared" si="7"/>
        <v>0.006667737789203048</v>
      </c>
      <c r="F145" s="264">
        <v>1.1499999999999773</v>
      </c>
      <c r="G145" s="159">
        <f t="shared" si="8"/>
        <v>3</v>
      </c>
      <c r="L145" s="267"/>
    </row>
    <row r="146" spans="1:12" s="69" customFormat="1" ht="13.5">
      <c r="A146" s="193" t="s">
        <v>118</v>
      </c>
      <c r="B146" s="272">
        <f>Volume!J147</f>
        <v>1217.2</v>
      </c>
      <c r="C146" s="70">
        <v>1219.5</v>
      </c>
      <c r="D146" s="264">
        <f t="shared" si="6"/>
        <v>2.2999999999999545</v>
      </c>
      <c r="E146" s="333">
        <f t="shared" si="7"/>
        <v>0.0018895826487019016</v>
      </c>
      <c r="F146" s="264">
        <v>0.8999999999998636</v>
      </c>
      <c r="G146" s="159">
        <f t="shared" si="8"/>
        <v>1.400000000000091</v>
      </c>
      <c r="L146" s="267"/>
    </row>
    <row r="147" spans="1:12" s="69" customFormat="1" ht="13.5">
      <c r="A147" s="193" t="s">
        <v>231</v>
      </c>
      <c r="B147" s="272">
        <f>Volume!J148</f>
        <v>910.7</v>
      </c>
      <c r="C147" s="70">
        <v>915.55</v>
      </c>
      <c r="D147" s="264">
        <f t="shared" si="6"/>
        <v>4.849999999999909</v>
      </c>
      <c r="E147" s="333">
        <f t="shared" si="7"/>
        <v>0.005325573734489853</v>
      </c>
      <c r="F147" s="264">
        <v>1.5499999999999545</v>
      </c>
      <c r="G147" s="159">
        <f t="shared" si="8"/>
        <v>3.2999999999999545</v>
      </c>
      <c r="L147" s="267"/>
    </row>
    <row r="148" spans="1:12" s="69" customFormat="1" ht="13.5">
      <c r="A148" s="193" t="s">
        <v>300</v>
      </c>
      <c r="B148" s="272">
        <f>Volume!J149</f>
        <v>53</v>
      </c>
      <c r="C148" s="70">
        <v>53.3</v>
      </c>
      <c r="D148" s="264">
        <f t="shared" si="6"/>
        <v>0.29999999999999716</v>
      </c>
      <c r="E148" s="333">
        <f t="shared" si="7"/>
        <v>0.005660377358490513</v>
      </c>
      <c r="F148" s="264">
        <v>0.45000000000000284</v>
      </c>
      <c r="G148" s="159">
        <f t="shared" si="8"/>
        <v>-0.15000000000000568</v>
      </c>
      <c r="L148" s="267"/>
    </row>
    <row r="149" spans="1:12" s="69" customFormat="1" ht="13.5">
      <c r="A149" s="193" t="s">
        <v>301</v>
      </c>
      <c r="B149" s="272">
        <f>Volume!J150</f>
        <v>21.4</v>
      </c>
      <c r="C149" s="70">
        <v>21.55</v>
      </c>
      <c r="D149" s="264">
        <f t="shared" si="6"/>
        <v>0.15000000000000213</v>
      </c>
      <c r="E149" s="333">
        <f t="shared" si="7"/>
        <v>0.007009345794392623</v>
      </c>
      <c r="F149" s="264">
        <v>0.09999999999999787</v>
      </c>
      <c r="G149" s="159">
        <f t="shared" si="8"/>
        <v>0.05000000000000426</v>
      </c>
      <c r="L149" s="267"/>
    </row>
    <row r="150" spans="1:12" s="69" customFormat="1" ht="13.5">
      <c r="A150" s="193" t="s">
        <v>173</v>
      </c>
      <c r="B150" s="272">
        <f>Volume!J151</f>
        <v>56.8</v>
      </c>
      <c r="C150" s="70">
        <v>57.2</v>
      </c>
      <c r="D150" s="264">
        <f t="shared" si="6"/>
        <v>0.4000000000000057</v>
      </c>
      <c r="E150" s="333">
        <f t="shared" si="7"/>
        <v>0.007042253521126861</v>
      </c>
      <c r="F150" s="264">
        <v>0.20000000000000284</v>
      </c>
      <c r="G150" s="159">
        <f t="shared" si="8"/>
        <v>0.20000000000000284</v>
      </c>
      <c r="L150" s="267"/>
    </row>
    <row r="151" spans="1:12" s="69" customFormat="1" ht="13.5">
      <c r="A151" s="193" t="s">
        <v>302</v>
      </c>
      <c r="B151" s="272">
        <f>Volume!J152</f>
        <v>738.2</v>
      </c>
      <c r="C151" s="70">
        <v>741.05</v>
      </c>
      <c r="D151" s="264">
        <f t="shared" si="6"/>
        <v>2.849999999999909</v>
      </c>
      <c r="E151" s="333">
        <f t="shared" si="7"/>
        <v>0.003860742346247506</v>
      </c>
      <c r="F151" s="264">
        <v>3.7000000000000455</v>
      </c>
      <c r="G151" s="159">
        <f t="shared" si="8"/>
        <v>-0.8500000000001364</v>
      </c>
      <c r="L151" s="267"/>
    </row>
    <row r="152" spans="1:12" s="69" customFormat="1" ht="13.5">
      <c r="A152" s="193" t="s">
        <v>82</v>
      </c>
      <c r="B152" s="272">
        <f>Volume!J153</f>
        <v>104.95</v>
      </c>
      <c r="C152" s="70">
        <v>105.75</v>
      </c>
      <c r="D152" s="264">
        <f t="shared" si="6"/>
        <v>0.7999999999999972</v>
      </c>
      <c r="E152" s="333">
        <f t="shared" si="7"/>
        <v>0.0076226774654597155</v>
      </c>
      <c r="F152" s="264">
        <v>0.5</v>
      </c>
      <c r="G152" s="159">
        <f t="shared" si="8"/>
        <v>0.29999999999999716</v>
      </c>
      <c r="L152" s="267"/>
    </row>
    <row r="153" spans="1:12" s="69" customFormat="1" ht="13.5">
      <c r="A153" s="193" t="s">
        <v>153</v>
      </c>
      <c r="B153" s="272">
        <f>Volume!J154</f>
        <v>499.35</v>
      </c>
      <c r="C153" s="70">
        <v>501</v>
      </c>
      <c r="D153" s="264">
        <f t="shared" si="6"/>
        <v>1.6499999999999773</v>
      </c>
      <c r="E153" s="333">
        <f t="shared" si="7"/>
        <v>0.0033042955842594915</v>
      </c>
      <c r="F153" s="264">
        <v>2</v>
      </c>
      <c r="G153" s="159">
        <f t="shared" si="8"/>
        <v>-0.35000000000002274</v>
      </c>
      <c r="L153" s="267"/>
    </row>
    <row r="154" spans="1:12" s="69" customFormat="1" ht="13.5">
      <c r="A154" s="193" t="s">
        <v>154</v>
      </c>
      <c r="B154" s="272">
        <f>Volume!J155</f>
        <v>41.1</v>
      </c>
      <c r="C154" s="70">
        <v>41.3</v>
      </c>
      <c r="D154" s="264">
        <f t="shared" si="6"/>
        <v>0.19999999999999574</v>
      </c>
      <c r="E154" s="333">
        <f t="shared" si="7"/>
        <v>0.0048661800486616965</v>
      </c>
      <c r="F154" s="264">
        <v>0.20000000000000284</v>
      </c>
      <c r="G154" s="159">
        <f t="shared" si="8"/>
        <v>-7.105427357601002E-15</v>
      </c>
      <c r="L154" s="267"/>
    </row>
    <row r="155" spans="1:12" s="69" customFormat="1" ht="13.5">
      <c r="A155" s="193" t="s">
        <v>303</v>
      </c>
      <c r="B155" s="272">
        <f>Volume!J156</f>
        <v>84.1</v>
      </c>
      <c r="C155" s="70">
        <v>84.75</v>
      </c>
      <c r="D155" s="264">
        <f t="shared" si="6"/>
        <v>0.6500000000000057</v>
      </c>
      <c r="E155" s="333">
        <f t="shared" si="7"/>
        <v>0.007728894173602922</v>
      </c>
      <c r="F155" s="264">
        <v>0.5999999999999943</v>
      </c>
      <c r="G155" s="159">
        <f t="shared" si="8"/>
        <v>0.05000000000001137</v>
      </c>
      <c r="L155" s="267"/>
    </row>
    <row r="156" spans="1:12" s="69" customFormat="1" ht="13.5">
      <c r="A156" s="193" t="s">
        <v>155</v>
      </c>
      <c r="B156" s="272">
        <f>Volume!J157</f>
        <v>409.5</v>
      </c>
      <c r="C156" s="70">
        <v>410</v>
      </c>
      <c r="D156" s="264">
        <f t="shared" si="6"/>
        <v>0.5</v>
      </c>
      <c r="E156" s="333">
        <f t="shared" si="7"/>
        <v>0.001221001221001221</v>
      </c>
      <c r="F156" s="264">
        <v>0.19999999999998863</v>
      </c>
      <c r="G156" s="159">
        <f t="shared" si="8"/>
        <v>0.30000000000001137</v>
      </c>
      <c r="L156" s="267"/>
    </row>
    <row r="157" spans="1:12" s="69" customFormat="1" ht="13.5">
      <c r="A157" s="193" t="s">
        <v>38</v>
      </c>
      <c r="B157" s="272">
        <f>Volume!J158</f>
        <v>560.8</v>
      </c>
      <c r="C157" s="70">
        <v>559.45</v>
      </c>
      <c r="D157" s="264">
        <f t="shared" si="6"/>
        <v>-1.349999999999909</v>
      </c>
      <c r="E157" s="333">
        <f t="shared" si="7"/>
        <v>-0.002407275320969881</v>
      </c>
      <c r="F157" s="264">
        <v>-3.2000000000000455</v>
      </c>
      <c r="G157" s="159">
        <f t="shared" si="8"/>
        <v>1.8500000000001364</v>
      </c>
      <c r="L157" s="267"/>
    </row>
    <row r="158" spans="1:7" ht="13.5">
      <c r="A158" s="193" t="s">
        <v>156</v>
      </c>
      <c r="B158" s="272">
        <f>Volume!J159</f>
        <v>410</v>
      </c>
      <c r="C158" s="70">
        <v>409.65</v>
      </c>
      <c r="D158" s="264">
        <f t="shared" si="6"/>
        <v>-0.35000000000002274</v>
      </c>
      <c r="E158" s="333">
        <f t="shared" si="7"/>
        <v>-0.0008536585365854214</v>
      </c>
      <c r="F158" s="264">
        <v>1.150000000000034</v>
      </c>
      <c r="G158" s="159">
        <f t="shared" si="8"/>
        <v>-1.5000000000000568</v>
      </c>
    </row>
    <row r="159" spans="1:7" ht="14.25" thickBot="1">
      <c r="A159" s="194" t="s">
        <v>396</v>
      </c>
      <c r="B159" s="272">
        <f>Volume!J160</f>
        <v>268</v>
      </c>
      <c r="C159" s="70">
        <v>268.85</v>
      </c>
      <c r="D159" s="264">
        <f t="shared" si="6"/>
        <v>0.8500000000000227</v>
      </c>
      <c r="E159" s="333">
        <f t="shared" si="7"/>
        <v>0.003171641791044861</v>
      </c>
      <c r="F159" s="264">
        <v>-2.25</v>
      </c>
      <c r="G159" s="159">
        <f t="shared" si="8"/>
        <v>3.1000000000000227</v>
      </c>
    </row>
    <row r="160" ht="11.25" hidden="1">
      <c r="C160"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D171" sqref="D170:D171"/>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9" t="s">
        <v>209</v>
      </c>
      <c r="B1" s="420"/>
      <c r="C1" s="420"/>
      <c r="D1" s="420"/>
      <c r="E1" s="420"/>
    </row>
    <row r="2" spans="1:5" s="69" customFormat="1" ht="14.25" thickBot="1">
      <c r="A2" s="134" t="s">
        <v>113</v>
      </c>
      <c r="B2" s="268" t="s">
        <v>213</v>
      </c>
      <c r="C2" s="33" t="s">
        <v>99</v>
      </c>
      <c r="D2" s="268" t="s">
        <v>123</v>
      </c>
      <c r="E2" s="205" t="s">
        <v>215</v>
      </c>
    </row>
    <row r="3" spans="1:5" s="69" customFormat="1" ht="13.5">
      <c r="A3" s="271" t="s">
        <v>212</v>
      </c>
      <c r="B3" s="179">
        <f>VLOOKUP(A3,Margins!$A$2:$M$160,2,FALSE)</f>
        <v>50</v>
      </c>
      <c r="C3" s="270">
        <f>VLOOKUP(A3,Basis!$A$3:$G$159,2,FALSE)</f>
        <v>3843.5</v>
      </c>
      <c r="D3" s="270">
        <f>VLOOKUP(A3,Basis!$A$3:$G$159,3,FALSE)</f>
        <v>3825.55</v>
      </c>
      <c r="E3" s="179">
        <f>VLOOKUP(A3,Margins!$A$2:$M$160,7,FALSE)</f>
        <v>22922.25</v>
      </c>
    </row>
    <row r="4" spans="1:5" s="69" customFormat="1" ht="13.5">
      <c r="A4" s="201" t="s">
        <v>134</v>
      </c>
      <c r="B4" s="179">
        <f>VLOOKUP(A4,Margins!$A$2:$M$160,2,FALSE)</f>
        <v>100</v>
      </c>
      <c r="C4" s="272">
        <f>VLOOKUP(A4,Basis!$A$3:$G$159,2,FALSE)</f>
        <v>3644.3</v>
      </c>
      <c r="D4" s="273">
        <f>VLOOKUP(A4,Basis!$A$3:$G$159,3,FALSE)</f>
        <v>3631.45</v>
      </c>
      <c r="E4" s="376">
        <f>VLOOKUP(A4,Margins!$A$2:$M$160,7,FALSE)</f>
        <v>57700.5</v>
      </c>
    </row>
    <row r="5" spans="1:5" s="69" customFormat="1" ht="13.5">
      <c r="A5" s="201" t="s">
        <v>0</v>
      </c>
      <c r="B5" s="179">
        <f>VLOOKUP(A5,Margins!$A$2:$M$160,2,FALSE)</f>
        <v>375</v>
      </c>
      <c r="C5" s="272">
        <f>VLOOKUP(A5,Basis!$A$3:$G$159,2,FALSE)</f>
        <v>741.65</v>
      </c>
      <c r="D5" s="273">
        <f>VLOOKUP(A5,Basis!$A$3:$G$159,3,FALSE)</f>
        <v>745.55</v>
      </c>
      <c r="E5" s="376">
        <f>VLOOKUP(A5,Margins!$A$2:$M$160,7,FALSE)</f>
        <v>49268.4375</v>
      </c>
    </row>
    <row r="6" spans="1:5" s="69" customFormat="1" ht="13.5">
      <c r="A6" s="193" t="s">
        <v>193</v>
      </c>
      <c r="B6" s="179">
        <f>VLOOKUP(A6,Margins!$A$2:$M$160,2,FALSE)</f>
        <v>100</v>
      </c>
      <c r="C6" s="272">
        <f>VLOOKUP(A6,Basis!$A$3:$G$159,2,FALSE)</f>
        <v>2297.4</v>
      </c>
      <c r="D6" s="273">
        <f>VLOOKUP(A6,Basis!$A$3:$G$159,3,FALSE)</f>
        <v>2307.85</v>
      </c>
      <c r="E6" s="376">
        <f>VLOOKUP(A6,Margins!$A$2:$M$160,7,FALSE)</f>
        <v>36723.688</v>
      </c>
    </row>
    <row r="7" spans="1:5" s="14" customFormat="1" ht="13.5">
      <c r="A7" s="201" t="s">
        <v>232</v>
      </c>
      <c r="B7" s="179">
        <f>VLOOKUP(A7,Margins!$A$2:$M$160,2,FALSE)</f>
        <v>500</v>
      </c>
      <c r="C7" s="272">
        <f>VLOOKUP(A7,Basis!$A$3:$G$159,2,FALSE)</f>
        <v>761.05</v>
      </c>
      <c r="D7" s="273">
        <f>VLOOKUP(A7,Basis!$A$3:$G$159,3,FALSE)</f>
        <v>758.15</v>
      </c>
      <c r="E7" s="376">
        <f>VLOOKUP(A7,Margins!$A$2:$M$160,7,FALSE)</f>
        <v>65426.25</v>
      </c>
    </row>
    <row r="8" spans="1:5" s="69" customFormat="1" ht="13.5">
      <c r="A8" s="201" t="s">
        <v>1</v>
      </c>
      <c r="B8" s="179">
        <f>VLOOKUP(A8,Margins!$A$2:$M$160,2,FALSE)</f>
        <v>150</v>
      </c>
      <c r="C8" s="272">
        <f>VLOOKUP(A8,Basis!$A$3:$G$159,2,FALSE)</f>
        <v>2424.65</v>
      </c>
      <c r="D8" s="273">
        <f>VLOOKUP(A8,Basis!$A$3:$G$159,3,FALSE)</f>
        <v>2415.05</v>
      </c>
      <c r="E8" s="376">
        <f>VLOOKUP(A8,Margins!$A$2:$M$160,7,FALSE)</f>
        <v>72558.375</v>
      </c>
    </row>
    <row r="9" spans="1:5" s="69" customFormat="1" ht="13.5">
      <c r="A9" s="201" t="s">
        <v>2</v>
      </c>
      <c r="B9" s="179">
        <f>VLOOKUP(A9,Margins!$A$2:$M$160,2,FALSE)</f>
        <v>1100</v>
      </c>
      <c r="C9" s="272">
        <f>VLOOKUP(A9,Basis!$A$3:$G$159,2,FALSE)</f>
        <v>312.55</v>
      </c>
      <c r="D9" s="273">
        <f>VLOOKUP(A9,Basis!$A$3:$G$159,3,FALSE)</f>
        <v>310.85</v>
      </c>
      <c r="E9" s="376">
        <f>VLOOKUP(A9,Margins!$A$2:$M$160,7,FALSE)</f>
        <v>56196.25</v>
      </c>
    </row>
    <row r="10" spans="1:5" s="69" customFormat="1" ht="13.5">
      <c r="A10" s="201" t="s">
        <v>3</v>
      </c>
      <c r="B10" s="179">
        <f>VLOOKUP(A10,Margins!$A$2:$M$160,2,FALSE)</f>
        <v>1250</v>
      </c>
      <c r="C10" s="272">
        <f>VLOOKUP(A10,Basis!$A$3:$G$159,2,FALSE)</f>
        <v>235.3</v>
      </c>
      <c r="D10" s="273">
        <f>VLOOKUP(A10,Basis!$A$3:$G$159,3,FALSE)</f>
        <v>234.05</v>
      </c>
      <c r="E10" s="376">
        <f>VLOOKUP(A10,Margins!$A$2:$M$160,7,FALSE)</f>
        <v>46031.25</v>
      </c>
    </row>
    <row r="11" spans="1:5" s="69" customFormat="1" ht="13.5">
      <c r="A11" s="201" t="s">
        <v>139</v>
      </c>
      <c r="B11" s="179">
        <f>VLOOKUP(A11,Margins!$A$2:$M$160,2,FALSE)</f>
        <v>2700</v>
      </c>
      <c r="C11" s="272">
        <f>VLOOKUP(A11,Basis!$A$3:$G$159,2,FALSE)</f>
        <v>92.5</v>
      </c>
      <c r="D11" s="273">
        <f>VLOOKUP(A11,Basis!$A$3:$G$159,3,FALSE)</f>
        <v>90.85</v>
      </c>
      <c r="E11" s="376">
        <f>VLOOKUP(A11,Margins!$A$2:$M$160,7,FALSE)</f>
        <v>44104.5</v>
      </c>
    </row>
    <row r="12" spans="1:5" s="69" customFormat="1" ht="13.5">
      <c r="A12" s="201" t="s">
        <v>304</v>
      </c>
      <c r="B12" s="179">
        <f>VLOOKUP(A12,Margins!$A$2:$M$160,2,FALSE)</f>
        <v>400</v>
      </c>
      <c r="C12" s="272">
        <f>VLOOKUP(A12,Basis!$A$3:$G$159,2,FALSE)</f>
        <v>729.05</v>
      </c>
      <c r="D12" s="273">
        <f>VLOOKUP(A12,Basis!$A$3:$G$159,3,FALSE)</f>
        <v>732.55</v>
      </c>
      <c r="E12" s="376">
        <f>VLOOKUP(A12,Margins!$A$2:$M$160,7,FALSE)</f>
        <v>47347.078</v>
      </c>
    </row>
    <row r="13" spans="1:5" s="69" customFormat="1" ht="13.5">
      <c r="A13" s="201" t="s">
        <v>89</v>
      </c>
      <c r="B13" s="179">
        <f>VLOOKUP(A13,Margins!$A$2:$M$160,2,FALSE)</f>
        <v>1500</v>
      </c>
      <c r="C13" s="272">
        <f>VLOOKUP(A13,Basis!$A$3:$G$159,2,FALSE)</f>
        <v>291.75</v>
      </c>
      <c r="D13" s="273">
        <f>VLOOKUP(A13,Basis!$A$3:$G$159,3,FALSE)</f>
        <v>287.3</v>
      </c>
      <c r="E13" s="376">
        <f>VLOOKUP(A13,Margins!$A$2:$M$160,7,FALSE)</f>
        <v>81248.925</v>
      </c>
    </row>
    <row r="14" spans="1:5" s="69" customFormat="1" ht="13.5">
      <c r="A14" s="201" t="s">
        <v>140</v>
      </c>
      <c r="B14" s="179">
        <f>VLOOKUP(A14,Margins!$A$2:$M$160,2,FALSE)</f>
        <v>300</v>
      </c>
      <c r="C14" s="272">
        <f>VLOOKUP(A14,Basis!$A$3:$G$159,2,FALSE)</f>
        <v>1111.05</v>
      </c>
      <c r="D14" s="273">
        <f>VLOOKUP(A14,Basis!$A$3:$G$159,3,FALSE)</f>
        <v>1102.45</v>
      </c>
      <c r="E14" s="376">
        <f>VLOOKUP(A14,Margins!$A$2:$M$160,7,FALSE)</f>
        <v>52560.75</v>
      </c>
    </row>
    <row r="15" spans="1:5" s="69" customFormat="1" ht="13.5">
      <c r="A15" s="201" t="s">
        <v>24</v>
      </c>
      <c r="B15" s="179">
        <f>VLOOKUP(A15,Margins!$A$2:$M$160,2,FALSE)</f>
        <v>175</v>
      </c>
      <c r="C15" s="272">
        <f>VLOOKUP(A15,Basis!$A$3:$G$159,2,FALSE)</f>
        <v>2205.55</v>
      </c>
      <c r="D15" s="273">
        <f>VLOOKUP(A15,Basis!$A$3:$G$159,3,FALSE)</f>
        <v>2179.6</v>
      </c>
      <c r="E15" s="376">
        <f>VLOOKUP(A15,Margins!$A$2:$M$160,7,FALSE)</f>
        <v>63151.8125</v>
      </c>
    </row>
    <row r="16" spans="1:5" s="69" customFormat="1" ht="13.5">
      <c r="A16" s="193" t="s">
        <v>195</v>
      </c>
      <c r="B16" s="179">
        <f>VLOOKUP(A16,Margins!$A$2:$M$160,2,FALSE)</f>
        <v>2062</v>
      </c>
      <c r="C16" s="272">
        <f>VLOOKUP(A16,Basis!$A$3:$G$159,2,FALSE)</f>
        <v>108.5</v>
      </c>
      <c r="D16" s="273">
        <f>VLOOKUP(A16,Basis!$A$3:$G$159,3,FALSE)</f>
        <v>109</v>
      </c>
      <c r="E16" s="376">
        <f>VLOOKUP(A16,Margins!$A$2:$M$160,7,FALSE)</f>
        <v>43436.03</v>
      </c>
    </row>
    <row r="17" spans="1:5" s="69" customFormat="1" ht="13.5">
      <c r="A17" s="201" t="s">
        <v>197</v>
      </c>
      <c r="B17" s="179">
        <f>VLOOKUP(A17,Margins!$A$2:$M$160,2,FALSE)</f>
        <v>650</v>
      </c>
      <c r="C17" s="272">
        <f>VLOOKUP(A17,Basis!$A$3:$G$159,2,FALSE)</f>
        <v>293.85</v>
      </c>
      <c r="D17" s="273">
        <f>VLOOKUP(A17,Basis!$A$3:$G$159,3,FALSE)</f>
        <v>292.75</v>
      </c>
      <c r="E17" s="376">
        <f>VLOOKUP(A17,Margins!$A$2:$M$160,7,FALSE)</f>
        <v>38403.625</v>
      </c>
    </row>
    <row r="18" spans="1:5" s="69" customFormat="1" ht="13.5">
      <c r="A18" s="201" t="s">
        <v>4</v>
      </c>
      <c r="B18" s="179">
        <f>VLOOKUP(A18,Margins!$A$2:$M$160,2,FALSE)</f>
        <v>150</v>
      </c>
      <c r="C18" s="272">
        <f>VLOOKUP(A18,Basis!$A$3:$G$159,2,FALSE)</f>
        <v>1557.2</v>
      </c>
      <c r="D18" s="273">
        <f>VLOOKUP(A18,Basis!$A$3:$G$159,3,FALSE)</f>
        <v>1559.85</v>
      </c>
      <c r="E18" s="376">
        <f>VLOOKUP(A18,Margins!$A$2:$M$160,7,FALSE)</f>
        <v>41181</v>
      </c>
    </row>
    <row r="19" spans="1:5" s="69" customFormat="1" ht="13.5">
      <c r="A19" s="201" t="s">
        <v>79</v>
      </c>
      <c r="B19" s="179">
        <f>VLOOKUP(A19,Margins!$A$2:$M$160,2,FALSE)</f>
        <v>200</v>
      </c>
      <c r="C19" s="272">
        <f>VLOOKUP(A19,Basis!$A$3:$G$159,2,FALSE)</f>
        <v>971.15</v>
      </c>
      <c r="D19" s="273">
        <f>VLOOKUP(A19,Basis!$A$3:$G$159,3,FALSE)</f>
        <v>968.8</v>
      </c>
      <c r="E19" s="376">
        <f>VLOOKUP(A19,Margins!$A$2:$M$160,7,FALSE)</f>
        <v>36415.5</v>
      </c>
    </row>
    <row r="20" spans="1:5" s="69" customFormat="1" ht="13.5">
      <c r="A20" s="201" t="s">
        <v>196</v>
      </c>
      <c r="B20" s="179">
        <f>VLOOKUP(A20,Margins!$A$2:$M$160,2,FALSE)</f>
        <v>400</v>
      </c>
      <c r="C20" s="272">
        <f>VLOOKUP(A20,Basis!$A$3:$G$159,2,FALSE)</f>
        <v>638.9</v>
      </c>
      <c r="D20" s="273">
        <f>VLOOKUP(A20,Basis!$A$3:$G$159,3,FALSE)</f>
        <v>632.75</v>
      </c>
      <c r="E20" s="376">
        <f>VLOOKUP(A20,Margins!$A$2:$M$160,7,FALSE)</f>
        <v>47498</v>
      </c>
    </row>
    <row r="21" spans="1:5" s="69" customFormat="1" ht="13.5">
      <c r="A21" s="201" t="s">
        <v>5</v>
      </c>
      <c r="B21" s="179">
        <f>VLOOKUP(A21,Margins!$A$2:$M$160,2,FALSE)</f>
        <v>1595</v>
      </c>
      <c r="C21" s="272">
        <f>VLOOKUP(A21,Basis!$A$3:$G$159,2,FALSE)</f>
        <v>135.95</v>
      </c>
      <c r="D21" s="273">
        <f>VLOOKUP(A21,Basis!$A$3:$G$159,3,FALSE)</f>
        <v>135.95</v>
      </c>
      <c r="E21" s="376">
        <f>VLOOKUP(A21,Margins!$A$2:$M$160,7,FALSE)</f>
        <v>35660.2125</v>
      </c>
    </row>
    <row r="22" spans="1:5" s="69" customFormat="1" ht="13.5">
      <c r="A22" s="201" t="s">
        <v>198</v>
      </c>
      <c r="B22" s="179">
        <f>VLOOKUP(A22,Margins!$A$2:$M$160,2,FALSE)</f>
        <v>1000</v>
      </c>
      <c r="C22" s="272">
        <f>VLOOKUP(A22,Basis!$A$3:$G$159,2,FALSE)</f>
        <v>204.65</v>
      </c>
      <c r="D22" s="273">
        <f>VLOOKUP(A22,Basis!$A$3:$G$159,3,FALSE)</f>
        <v>201.7</v>
      </c>
      <c r="E22" s="376">
        <f>VLOOKUP(A22,Margins!$A$2:$M$160,7,FALSE)</f>
        <v>35172.5</v>
      </c>
    </row>
    <row r="23" spans="1:5" s="69" customFormat="1" ht="13.5">
      <c r="A23" s="201" t="s">
        <v>199</v>
      </c>
      <c r="B23" s="179">
        <f>VLOOKUP(A23,Margins!$A$2:$M$160,2,FALSE)</f>
        <v>1300</v>
      </c>
      <c r="C23" s="272">
        <f>VLOOKUP(A23,Basis!$A$3:$G$159,2,FALSE)</f>
        <v>254.45</v>
      </c>
      <c r="D23" s="273">
        <f>VLOOKUP(A23,Basis!$A$3:$G$159,3,FALSE)</f>
        <v>254.75</v>
      </c>
      <c r="E23" s="376">
        <f>VLOOKUP(A23,Margins!$A$2:$M$160,7,FALSE)</f>
        <v>54096.25</v>
      </c>
    </row>
    <row r="24" spans="1:5" s="69" customFormat="1" ht="13.5">
      <c r="A24" s="201" t="s">
        <v>305</v>
      </c>
      <c r="B24" s="179">
        <f>VLOOKUP(A24,Margins!$A$2:$M$160,2,FALSE)</f>
        <v>350</v>
      </c>
      <c r="C24" s="272">
        <f>VLOOKUP(A24,Basis!$A$3:$G$159,2,FALSE)</f>
        <v>858.25</v>
      </c>
      <c r="D24" s="273">
        <f>VLOOKUP(A24,Basis!$A$3:$G$159,3,FALSE)</f>
        <v>850.15</v>
      </c>
      <c r="E24" s="376">
        <f>VLOOKUP(A24,Margins!$A$2:$M$160,7,FALSE)</f>
        <v>57649.375</v>
      </c>
    </row>
    <row r="25" spans="1:5" s="69" customFormat="1" ht="13.5">
      <c r="A25" s="193" t="s">
        <v>201</v>
      </c>
      <c r="B25" s="179">
        <f>VLOOKUP(A25,Margins!$A$2:$M$160,2,FALSE)</f>
        <v>100</v>
      </c>
      <c r="C25" s="272">
        <f>VLOOKUP(A25,Basis!$A$3:$G$159,2,FALSE)</f>
        <v>2047.55</v>
      </c>
      <c r="D25" s="273">
        <f>VLOOKUP(A25,Basis!$A$3:$G$159,3,FALSE)</f>
        <v>2040.4</v>
      </c>
      <c r="E25" s="376">
        <f>VLOOKUP(A25,Margins!$A$2:$M$160,7,FALSE)</f>
        <v>33159.75</v>
      </c>
    </row>
    <row r="26" spans="1:5" s="69" customFormat="1" ht="13.5">
      <c r="A26" s="201" t="s">
        <v>35</v>
      </c>
      <c r="B26" s="179">
        <f>VLOOKUP(A26,Margins!$A$2:$M$160,2,FALSE)</f>
        <v>1100</v>
      </c>
      <c r="C26" s="272">
        <f>VLOOKUP(A26,Basis!$A$3:$G$159,2,FALSE)</f>
        <v>274.1</v>
      </c>
      <c r="D26" s="273">
        <f>VLOOKUP(A26,Basis!$A$3:$G$159,3,FALSE)</f>
        <v>274.45</v>
      </c>
      <c r="E26" s="376">
        <f>VLOOKUP(A26,Margins!$A$2:$M$160,7,FALSE)</f>
        <v>55159.5</v>
      </c>
    </row>
    <row r="27" spans="1:5" s="69" customFormat="1" ht="13.5">
      <c r="A27" s="201" t="s">
        <v>6</v>
      </c>
      <c r="B27" s="179">
        <f>VLOOKUP(A27,Margins!$A$2:$M$160,2,FALSE)</f>
        <v>1125</v>
      </c>
      <c r="C27" s="272">
        <f>VLOOKUP(A27,Basis!$A$3:$G$159,2,FALSE)</f>
        <v>155.3</v>
      </c>
      <c r="D27" s="273">
        <f>VLOOKUP(A27,Basis!$A$3:$G$159,3,FALSE)</f>
        <v>154.75</v>
      </c>
      <c r="E27" s="376">
        <f>VLOOKUP(A27,Margins!$A$2:$M$160,7,FALSE)</f>
        <v>46468.125</v>
      </c>
    </row>
    <row r="28" spans="1:5" s="69" customFormat="1" ht="13.5">
      <c r="A28" s="201" t="s">
        <v>210</v>
      </c>
      <c r="B28" s="179">
        <f>VLOOKUP(A28,Margins!$A$2:$M$160,2,FALSE)</f>
        <v>200</v>
      </c>
      <c r="C28" s="272">
        <f>VLOOKUP(A28,Basis!$A$3:$G$159,2,FALSE)</f>
        <v>1597.4</v>
      </c>
      <c r="D28" s="273">
        <f>VLOOKUP(A28,Basis!$A$3:$G$159,3,FALSE)</f>
        <v>1603.8</v>
      </c>
      <c r="E28" s="376">
        <f>VLOOKUP(A28,Margins!$A$2:$M$160,7,FALSE)</f>
        <v>58628</v>
      </c>
    </row>
    <row r="29" spans="1:5" s="69" customFormat="1" ht="13.5">
      <c r="A29" s="201" t="s">
        <v>7</v>
      </c>
      <c r="B29" s="179">
        <f>VLOOKUP(A29,Margins!$A$2:$M$160,2,FALSE)</f>
        <v>625</v>
      </c>
      <c r="C29" s="272">
        <f>VLOOKUP(A29,Basis!$A$3:$G$159,2,FALSE)</f>
        <v>734.4</v>
      </c>
      <c r="D29" s="273">
        <f>VLOOKUP(A29,Basis!$A$3:$G$159,3,FALSE)</f>
        <v>736.8</v>
      </c>
      <c r="E29" s="376">
        <f>VLOOKUP(A29,Margins!$A$2:$M$160,7,FALSE)</f>
        <v>93375</v>
      </c>
    </row>
    <row r="30" spans="1:5" s="69" customFormat="1" ht="13.5">
      <c r="A30" s="201" t="s">
        <v>44</v>
      </c>
      <c r="B30" s="179">
        <f>VLOOKUP(A30,Margins!$A$2:$M$160,2,FALSE)</f>
        <v>400</v>
      </c>
      <c r="C30" s="272">
        <f>VLOOKUP(A30,Basis!$A$3:$G$159,2,FALSE)</f>
        <v>789.45</v>
      </c>
      <c r="D30" s="273">
        <f>VLOOKUP(A30,Basis!$A$3:$G$159,3,FALSE)</f>
        <v>781.8</v>
      </c>
      <c r="E30" s="376">
        <f>VLOOKUP(A30,Margins!$A$2:$M$160,7,FALSE)</f>
        <v>60069</v>
      </c>
    </row>
    <row r="31" spans="1:5" s="69" customFormat="1" ht="13.5">
      <c r="A31" s="201" t="s">
        <v>8</v>
      </c>
      <c r="B31" s="179">
        <f>VLOOKUP(A31,Margins!$A$2:$M$160,2,FALSE)</f>
        <v>1600</v>
      </c>
      <c r="C31" s="272">
        <f>VLOOKUP(A31,Basis!$A$3:$G$159,2,FALSE)</f>
        <v>153.65</v>
      </c>
      <c r="D31" s="273">
        <f>VLOOKUP(A31,Basis!$A$3:$G$159,3,FALSE)</f>
        <v>154.5</v>
      </c>
      <c r="E31" s="376">
        <f>VLOOKUP(A31,Margins!$A$2:$M$160,7,FALSE)</f>
        <v>41540</v>
      </c>
    </row>
    <row r="32" spans="1:5" s="69" customFormat="1" ht="13.5">
      <c r="A32" s="193" t="s">
        <v>202</v>
      </c>
      <c r="B32" s="179">
        <f>VLOOKUP(A32,Margins!$A$2:$M$160,2,FALSE)</f>
        <v>1150</v>
      </c>
      <c r="C32" s="272">
        <f>VLOOKUP(A32,Basis!$A$3:$G$159,2,FALSE)</f>
        <v>232.75</v>
      </c>
      <c r="D32" s="273">
        <f>VLOOKUP(A32,Basis!$A$3:$G$159,3,FALSE)</f>
        <v>226.35</v>
      </c>
      <c r="E32" s="376">
        <f>VLOOKUP(A32,Margins!$A$2:$M$160,7,FALSE)</f>
        <v>51563.125</v>
      </c>
    </row>
    <row r="33" spans="1:5" s="69" customFormat="1" ht="13.5">
      <c r="A33" s="201" t="s">
        <v>36</v>
      </c>
      <c r="B33" s="179">
        <f>VLOOKUP(A33,Margins!$A$2:$M$160,2,FALSE)</f>
        <v>225</v>
      </c>
      <c r="C33" s="272">
        <f>VLOOKUP(A33,Basis!$A$3:$G$159,2,FALSE)</f>
        <v>871.35</v>
      </c>
      <c r="D33" s="273">
        <f>VLOOKUP(A33,Basis!$A$3:$G$159,3,FALSE)</f>
        <v>857.75</v>
      </c>
      <c r="E33" s="376">
        <f>VLOOKUP(A33,Margins!$A$2:$M$160,7,FALSE)</f>
        <v>34856.4375</v>
      </c>
    </row>
    <row r="34" spans="1:5" s="69" customFormat="1" ht="13.5">
      <c r="A34" s="201" t="s">
        <v>81</v>
      </c>
      <c r="B34" s="179">
        <f>VLOOKUP(A34,Margins!$A$2:$M$160,2,FALSE)</f>
        <v>600</v>
      </c>
      <c r="C34" s="272">
        <f>VLOOKUP(A34,Basis!$A$3:$G$159,2,FALSE)</f>
        <v>456.9</v>
      </c>
      <c r="D34" s="273">
        <f>VLOOKUP(A34,Basis!$A$3:$G$159,3,FALSE)</f>
        <v>459.45</v>
      </c>
      <c r="E34" s="376">
        <f>VLOOKUP(A34,Margins!$A$2:$M$160,7,FALSE)</f>
        <v>59991</v>
      </c>
    </row>
    <row r="35" spans="1:5" s="69" customFormat="1" ht="13.5">
      <c r="A35" s="201" t="s">
        <v>23</v>
      </c>
      <c r="B35" s="179">
        <f>VLOOKUP(A35,Margins!$A$2:$M$160,2,FALSE)</f>
        <v>800</v>
      </c>
      <c r="C35" s="272">
        <f>VLOOKUP(A35,Basis!$A$3:$G$159,2,FALSE)</f>
        <v>351.5</v>
      </c>
      <c r="D35" s="273">
        <f>VLOOKUP(A35,Basis!$A$3:$G$159,3,FALSE)</f>
        <v>352.65</v>
      </c>
      <c r="E35" s="376">
        <f>VLOOKUP(A35,Margins!$A$2:$M$160,7,FALSE)</f>
        <v>49196</v>
      </c>
    </row>
    <row r="36" spans="1:5" s="69" customFormat="1" ht="13.5">
      <c r="A36" s="201" t="s">
        <v>234</v>
      </c>
      <c r="B36" s="179">
        <f>VLOOKUP(A36,Margins!$A$2:$M$160,2,FALSE)</f>
        <v>700</v>
      </c>
      <c r="C36" s="272">
        <f>VLOOKUP(A36,Basis!$A$3:$G$159,2,FALSE)</f>
        <v>416.4</v>
      </c>
      <c r="D36" s="273">
        <f>VLOOKUP(A36,Basis!$A$3:$G$159,3,FALSE)</f>
        <v>417.1</v>
      </c>
      <c r="E36" s="376">
        <f>VLOOKUP(A36,Margins!$A$2:$M$160,7,FALSE)</f>
        <v>54208</v>
      </c>
    </row>
    <row r="37" spans="1:5" s="69" customFormat="1" ht="13.5">
      <c r="A37" s="201" t="s">
        <v>98</v>
      </c>
      <c r="B37" s="179">
        <f>VLOOKUP(A37,Margins!$A$2:$M$160,2,FALSE)</f>
        <v>550</v>
      </c>
      <c r="C37" s="272">
        <f>VLOOKUP(A37,Basis!$A$3:$G$159,2,FALSE)</f>
        <v>514.55</v>
      </c>
      <c r="D37" s="273">
        <f>VLOOKUP(A37,Basis!$A$3:$G$159,3,FALSE)</f>
        <v>514.3</v>
      </c>
      <c r="E37" s="376">
        <f>VLOOKUP(A37,Margins!$A$2:$M$160,7,FALSE)</f>
        <v>43833.625</v>
      </c>
    </row>
    <row r="38" spans="1:5" s="69" customFormat="1" ht="13.5">
      <c r="A38" s="193" t="s">
        <v>203</v>
      </c>
      <c r="B38" s="179">
        <f>VLOOKUP(A38,Margins!$A$2:$M$160,2,FALSE)</f>
        <v>150</v>
      </c>
      <c r="C38" s="272">
        <f>VLOOKUP(A38,Basis!$A$3:$G$159,2,FALSE)</f>
        <v>1384.3</v>
      </c>
      <c r="D38" s="273">
        <f>VLOOKUP(A38,Basis!$A$3:$G$159,3,FALSE)</f>
        <v>1390.1</v>
      </c>
      <c r="E38" s="376">
        <f>VLOOKUP(A38,Margins!$A$2:$M$160,7,FALSE)</f>
        <v>32331.750000000004</v>
      </c>
    </row>
    <row r="39" spans="1:5" s="69" customFormat="1" ht="13.5">
      <c r="A39" s="201" t="s">
        <v>216</v>
      </c>
      <c r="B39" s="179">
        <f>VLOOKUP(A39,Margins!$A$2:$M$160,2,FALSE)</f>
        <v>3350</v>
      </c>
      <c r="C39" s="272">
        <f>VLOOKUP(A39,Basis!$A$3:$G$159,2,FALSE)</f>
        <v>71.85</v>
      </c>
      <c r="D39" s="273">
        <f>VLOOKUP(A39,Basis!$A$3:$G$159,3,FALSE)</f>
        <v>71.65</v>
      </c>
      <c r="E39" s="376">
        <f>VLOOKUP(A39,Margins!$A$2:$M$160,7,FALSE)</f>
        <v>38097.875</v>
      </c>
    </row>
    <row r="40" spans="1:5" s="69" customFormat="1" ht="13.5">
      <c r="A40" s="201" t="s">
        <v>211</v>
      </c>
      <c r="B40" s="179">
        <f>VLOOKUP(A40,Margins!$A$2:$M$160,2,FALSE)</f>
        <v>2700</v>
      </c>
      <c r="C40" s="272">
        <f>VLOOKUP(A40,Basis!$A$3:$G$159,2,FALSE)</f>
        <v>118.05</v>
      </c>
      <c r="D40" s="273">
        <f>VLOOKUP(A40,Basis!$A$3:$G$159,3,FALSE)</f>
        <v>118.2</v>
      </c>
      <c r="E40" s="376">
        <f>VLOOKUP(A40,Margins!$A$2:$M$160,7,FALSE)</f>
        <v>71745.75</v>
      </c>
    </row>
    <row r="41" spans="1:5" s="69" customFormat="1" ht="13.5">
      <c r="A41" s="201" t="s">
        <v>204</v>
      </c>
      <c r="B41" s="179">
        <f>VLOOKUP(A41,Margins!$A$2:$M$160,2,FALSE)</f>
        <v>600</v>
      </c>
      <c r="C41" s="272">
        <f>VLOOKUP(A41,Basis!$A$3:$G$159,2,FALSE)</f>
        <v>462.3</v>
      </c>
      <c r="D41" s="273">
        <f>VLOOKUP(A41,Basis!$A$3:$G$159,3,FALSE)</f>
        <v>463.35</v>
      </c>
      <c r="E41" s="376">
        <f>VLOOKUP(A41,Margins!$A$2:$M$160,7,FALSE)</f>
        <v>50631</v>
      </c>
    </row>
    <row r="42" spans="1:5" s="69" customFormat="1" ht="13.5">
      <c r="A42" s="193" t="s">
        <v>205</v>
      </c>
      <c r="B42" s="179">
        <f>VLOOKUP(A42,Margins!$A$2:$M$160,2,FALSE)</f>
        <v>250</v>
      </c>
      <c r="C42" s="272">
        <f>VLOOKUP(A42,Basis!$A$3:$G$159,2,FALSE)</f>
        <v>988.9</v>
      </c>
      <c r="D42" s="273">
        <f>VLOOKUP(A42,Basis!$A$3:$G$159,3,FALSE)</f>
        <v>993.85</v>
      </c>
      <c r="E42" s="376">
        <f>VLOOKUP(A42,Margins!$A$2:$M$160,7,FALSE)</f>
        <v>46193.75</v>
      </c>
    </row>
    <row r="43" spans="1:5" s="69" customFormat="1" ht="13.5">
      <c r="A43" s="201" t="s">
        <v>228</v>
      </c>
      <c r="B43" s="179">
        <f>VLOOKUP(A43,Margins!$A$2:$M$160,2,FALSE)</f>
        <v>375</v>
      </c>
      <c r="C43" s="272">
        <f>VLOOKUP(A43,Basis!$A$3:$G$159,2,FALSE)</f>
        <v>1103.05</v>
      </c>
      <c r="D43" s="273">
        <f>VLOOKUP(A43,Basis!$A$3:$G$159,3,FALSE)</f>
        <v>1097.95</v>
      </c>
      <c r="E43" s="376">
        <f>VLOOKUP(A43,Margins!$A$2:$M$160,7,FALSE)</f>
        <v>83652.88875000001</v>
      </c>
    </row>
    <row r="44" spans="1:5" s="69" customFormat="1" ht="13.5">
      <c r="A44" s="201" t="s">
        <v>150</v>
      </c>
      <c r="B44" s="179">
        <f>VLOOKUP(A44,Margins!$A$2:$M$160,2,FALSE)</f>
        <v>875</v>
      </c>
      <c r="C44" s="272">
        <f>VLOOKUP(A44,Basis!$A$3:$G$159,2,FALSE)</f>
        <v>471.65</v>
      </c>
      <c r="D44" s="273">
        <f>VLOOKUP(A44,Basis!$A$3:$G$159,3,FALSE)</f>
        <v>471.55</v>
      </c>
      <c r="E44" s="376">
        <f>VLOOKUP(A44,Margins!$A$2:$M$160,7,FALSE)</f>
        <v>91483.4375</v>
      </c>
    </row>
    <row r="45" spans="1:5" s="69" customFormat="1" ht="13.5">
      <c r="A45" s="201" t="s">
        <v>151</v>
      </c>
      <c r="B45" s="179">
        <f>VLOOKUP(A45,Margins!$A$2:$M$160,2,FALSE)</f>
        <v>225</v>
      </c>
      <c r="C45" s="272">
        <f>VLOOKUP(A45,Basis!$A$3:$G$159,2,FALSE)</f>
        <v>1048.9</v>
      </c>
      <c r="D45" s="273">
        <f>VLOOKUP(A45,Basis!$A$3:$G$159,3,FALSE)</f>
        <v>1041.65</v>
      </c>
      <c r="E45" s="376">
        <f>VLOOKUP(A45,Margins!$A$2:$M$160,7,FALSE)</f>
        <v>36633.375</v>
      </c>
    </row>
    <row r="46" spans="1:5" s="69" customFormat="1" ht="13.5">
      <c r="A46" s="201" t="s">
        <v>229</v>
      </c>
      <c r="B46" s="179">
        <f>VLOOKUP(A46,Margins!$A$2:$M$160,2,FALSE)</f>
        <v>200</v>
      </c>
      <c r="C46" s="272">
        <f>VLOOKUP(A46,Basis!$A$3:$G$159,2,FALSE)</f>
        <v>987.7</v>
      </c>
      <c r="D46" s="273">
        <f>VLOOKUP(A46,Basis!$A$3:$G$159,3,FALSE)</f>
        <v>982.55</v>
      </c>
      <c r="E46" s="376">
        <f>VLOOKUP(A46,Margins!$A$2:$M$160,7,FALSE)</f>
        <v>37287</v>
      </c>
    </row>
    <row r="47" spans="1:5" s="69" customFormat="1" ht="13.5">
      <c r="A47" s="201" t="s">
        <v>306</v>
      </c>
      <c r="B47" s="179">
        <f>VLOOKUP(A47,Margins!$A$2:$M$160,2,FALSE)</f>
        <v>412</v>
      </c>
      <c r="C47" s="272">
        <f>VLOOKUP(A47,Basis!$A$3:$G$159,2,FALSE)</f>
        <v>703.7</v>
      </c>
      <c r="D47" s="273">
        <f>VLOOKUP(A47,Basis!$A$3:$G$159,3,FALSE)</f>
        <v>706.25</v>
      </c>
      <c r="E47" s="376">
        <f>VLOOKUP(A47,Margins!$A$2:$M$160,7,FALSE)</f>
        <v>56940.46</v>
      </c>
    </row>
    <row r="48" spans="1:5" s="69" customFormat="1" ht="13.5">
      <c r="A48" s="201" t="s">
        <v>307</v>
      </c>
      <c r="B48" s="179">
        <f>VLOOKUP(A48,Margins!$A$2:$M$160,2,FALSE)</f>
        <v>400</v>
      </c>
      <c r="C48" s="272">
        <f>VLOOKUP(A48,Basis!$A$3:$G$159,2,FALSE)</f>
        <v>508.7</v>
      </c>
      <c r="D48" s="273">
        <f>VLOOKUP(A48,Basis!$A$3:$G$159,3,FALSE)</f>
        <v>508.2</v>
      </c>
      <c r="E48" s="376">
        <f>VLOOKUP(A48,Margins!$A$2:$M$160,7,FALSE)</f>
        <v>31842</v>
      </c>
    </row>
    <row r="49" spans="1:5" s="69" customFormat="1" ht="13.5">
      <c r="A49" s="201" t="s">
        <v>185</v>
      </c>
      <c r="B49" s="179">
        <f>VLOOKUP(A49,Margins!$A$2:$M$160,2,FALSE)</f>
        <v>675</v>
      </c>
      <c r="C49" s="272">
        <f>VLOOKUP(A49,Basis!$A$3:$G$159,2,FALSE)</f>
        <v>493.45</v>
      </c>
      <c r="D49" s="273">
        <f>VLOOKUP(A49,Basis!$A$3:$G$159,3,FALSE)</f>
        <v>493.7</v>
      </c>
      <c r="E49" s="376">
        <f>VLOOKUP(A49,Margins!$A$2:$M$160,7,FALSE)</f>
        <v>60191.4375</v>
      </c>
    </row>
    <row r="50" spans="1:5" ht="13.5">
      <c r="A50" s="201" t="s">
        <v>118</v>
      </c>
      <c r="B50" s="179">
        <f>VLOOKUP(A50,Margins!$A$2:$M$160,2,FALSE)</f>
        <v>250</v>
      </c>
      <c r="C50" s="272">
        <f>VLOOKUP(A50,Basis!$A$3:$G$159,2,FALSE)</f>
        <v>1217.2</v>
      </c>
      <c r="D50" s="273">
        <f>VLOOKUP(A50,Basis!$A$3:$G$159,3,FALSE)</f>
        <v>1219.5</v>
      </c>
      <c r="E50" s="376">
        <f>VLOOKUP(A50,Margins!$A$2:$M$160,7,FALSE)</f>
        <v>52427.5</v>
      </c>
    </row>
    <row r="51" spans="1:5" ht="13.5">
      <c r="A51" s="201" t="s">
        <v>155</v>
      </c>
      <c r="B51" s="179">
        <f>VLOOKUP(A51,Margins!$A$2:$M$160,2,FALSE)</f>
        <v>525</v>
      </c>
      <c r="C51" s="272">
        <f>VLOOKUP(A51,Basis!$A$3:$G$159,2,FALSE)</f>
        <v>409.5</v>
      </c>
      <c r="D51" s="273">
        <f>VLOOKUP(A51,Basis!$A$3:$G$159,3,FALSE)</f>
        <v>410</v>
      </c>
      <c r="E51" s="376">
        <f>VLOOKUP(A51,Margins!$A$2:$M$160,7,FALSE)</f>
        <v>44060.625</v>
      </c>
    </row>
    <row r="52" spans="1:5" ht="13.5">
      <c r="A52" s="201" t="s">
        <v>38</v>
      </c>
      <c r="B52" s="179">
        <f>VLOOKUP(A52,Margins!$A$2:$M$160,2,FALSE)</f>
        <v>600</v>
      </c>
      <c r="C52" s="272">
        <f>VLOOKUP(A52,Basis!$A$3:$G$159,2,FALSE)</f>
        <v>560.8</v>
      </c>
      <c r="D52" s="273">
        <f>VLOOKUP(A52,Basis!$A$3:$G$159,3,FALSE)</f>
        <v>559.45</v>
      </c>
      <c r="E52" s="376">
        <f>VLOOKUP(A52,Margins!$A$2:$M$160,7,FALSE)</f>
        <v>70626</v>
      </c>
    </row>
    <row r="53" spans="1:5" ht="14.25" thickBot="1">
      <c r="A53" s="201" t="s">
        <v>396</v>
      </c>
      <c r="B53" s="179">
        <f>VLOOKUP(A53,Margins!$A$2:$M$160,2,FALSE)</f>
        <v>700</v>
      </c>
      <c r="C53" s="166">
        <f>VLOOKUP(A53,Basis!$A$3:$G$159,2,FALSE)</f>
        <v>268</v>
      </c>
      <c r="D53" s="273">
        <f>VLOOKUP(A53,Basis!$A$3:$G$159,3,FALSE)</f>
        <v>268.85</v>
      </c>
      <c r="E53" s="376">
        <f>VLOOKUP(A53,Margins!$A$2:$M$160,7,FALSE)</f>
        <v>39669</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6"/>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194" sqref="D194"/>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1" t="s">
        <v>26</v>
      </c>
      <c r="B1" s="422"/>
      <c r="C1" s="422"/>
      <c r="D1" s="422"/>
      <c r="E1" s="422"/>
      <c r="F1" s="422"/>
      <c r="G1" s="422"/>
      <c r="H1" s="422"/>
      <c r="I1" s="422"/>
      <c r="J1" s="422"/>
      <c r="K1" s="423"/>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342600</v>
      </c>
      <c r="C3" s="236">
        <f>'Open Int.'!R7</f>
        <v>76.84689300000001</v>
      </c>
      <c r="D3" s="239">
        <f>B3/H3</f>
        <v>0.12357640058664524</v>
      </c>
      <c r="E3" s="240">
        <f>'Open Int.'!B7/'Open Int.'!K7</f>
        <v>0.9953298307063632</v>
      </c>
      <c r="F3" s="241">
        <f>'Open Int.'!E7/'Open Int.'!K7</f>
        <v>0.004086398131932283</v>
      </c>
      <c r="G3" s="242">
        <f>'Open Int.'!H7/'Open Int.'!K7</f>
        <v>0.0005837711617046118</v>
      </c>
      <c r="H3" s="245">
        <v>2772374</v>
      </c>
      <c r="I3" s="246">
        <v>554400</v>
      </c>
      <c r="J3" s="355">
        <v>361400</v>
      </c>
      <c r="K3" s="369"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239500</v>
      </c>
      <c r="C4" s="237">
        <f>'Open Int.'!R8</f>
        <v>87.280985</v>
      </c>
      <c r="D4" s="161">
        <f aca="true" t="shared" si="0" ref="D4:D66">B4/H4</f>
        <v>0.0589970792134938</v>
      </c>
      <c r="E4" s="243">
        <f>'Open Int.'!B8/'Open Int.'!K8</f>
        <v>0.9728601252609603</v>
      </c>
      <c r="F4" s="228">
        <f>'Open Int.'!E8/'Open Int.'!K8</f>
        <v>0.01837160751565762</v>
      </c>
      <c r="G4" s="244">
        <f>'Open Int.'!H8/'Open Int.'!K8</f>
        <v>0.008768267223382045</v>
      </c>
      <c r="H4" s="247">
        <v>4059523</v>
      </c>
      <c r="I4" s="231">
        <v>806300</v>
      </c>
      <c r="J4" s="356">
        <v>403100</v>
      </c>
      <c r="K4" s="117" t="str">
        <f aca="true" t="shared" si="1" ref="K4:K66">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4576875</v>
      </c>
      <c r="C5" s="237">
        <f>'Open Int.'!R9</f>
        <v>339.443934375</v>
      </c>
      <c r="D5" s="161">
        <f t="shared" si="0"/>
        <v>0.18912890269802207</v>
      </c>
      <c r="E5" s="243">
        <f>'Open Int.'!B9/'Open Int.'!K9</f>
        <v>0.9529700942236788</v>
      </c>
      <c r="F5" s="228">
        <f>'Open Int.'!E9/'Open Int.'!K9</f>
        <v>0.033019254403932816</v>
      </c>
      <c r="G5" s="244">
        <f>'Open Int.'!H9/'Open Int.'!K9</f>
        <v>0.014010651372388366</v>
      </c>
      <c r="H5" s="165">
        <v>24199765</v>
      </c>
      <c r="I5" s="230">
        <v>2760750</v>
      </c>
      <c r="J5" s="357">
        <v>1380375</v>
      </c>
      <c r="K5" s="117" t="str">
        <f t="shared" si="1"/>
        <v>Gross Exposure is less then 30%</v>
      </c>
      <c r="M5"/>
      <c r="N5"/>
    </row>
    <row r="6" spans="1:14" s="7" customFormat="1" ht="15">
      <c r="A6" s="201" t="s">
        <v>135</v>
      </c>
      <c r="B6" s="235">
        <f>'Open Int.'!K10</f>
        <v>2506350</v>
      </c>
      <c r="C6" s="237">
        <f>'Open Int.'!R10</f>
        <v>18.0707835</v>
      </c>
      <c r="D6" s="161">
        <f t="shared" si="0"/>
        <v>0.06265875</v>
      </c>
      <c r="E6" s="243">
        <f>'Open Int.'!B10/'Open Int.'!K10</f>
        <v>0.9941348973607038</v>
      </c>
      <c r="F6" s="228">
        <f>'Open Int.'!E10/'Open Int.'!K10</f>
        <v>0.005865102639296188</v>
      </c>
      <c r="G6" s="244">
        <f>'Open Int.'!H10/'Open Int.'!K10</f>
        <v>0</v>
      </c>
      <c r="H6" s="188">
        <v>40000000</v>
      </c>
      <c r="I6" s="168">
        <v>7996800</v>
      </c>
      <c r="J6" s="358">
        <v>5615400</v>
      </c>
      <c r="K6" s="369" t="str">
        <f t="shared" si="1"/>
        <v>Gross Exposure is less then 30%</v>
      </c>
      <c r="M6"/>
      <c r="N6"/>
    </row>
    <row r="7" spans="1:14" s="7" customFormat="1" ht="15">
      <c r="A7" s="201" t="s">
        <v>174</v>
      </c>
      <c r="B7" s="235">
        <f>'Open Int.'!K11</f>
        <v>5540900</v>
      </c>
      <c r="C7" s="237">
        <f>'Open Int.'!R11</f>
        <v>32.358856</v>
      </c>
      <c r="D7" s="161">
        <f t="shared" si="0"/>
        <v>0.2281038011646554</v>
      </c>
      <c r="E7" s="243">
        <f>'Open Int.'!B11/'Open Int.'!K11</f>
        <v>0.9806529625151149</v>
      </c>
      <c r="F7" s="228">
        <f>'Open Int.'!E11/'Open Int.'!K11</f>
        <v>0.017533252720677146</v>
      </c>
      <c r="G7" s="244">
        <f>'Open Int.'!H11/'Open Int.'!K11</f>
        <v>0.0018137847642079807</v>
      </c>
      <c r="H7" s="247">
        <v>24291134</v>
      </c>
      <c r="I7" s="231">
        <v>4857500</v>
      </c>
      <c r="J7" s="356">
        <v>4857500</v>
      </c>
      <c r="K7" s="117" t="str">
        <f t="shared" si="1"/>
        <v>Gross Exposure is less then 30%</v>
      </c>
      <c r="M7"/>
      <c r="N7"/>
    </row>
    <row r="8" spans="1:14" s="7" customFormat="1" ht="15">
      <c r="A8" s="201" t="s">
        <v>280</v>
      </c>
      <c r="B8" s="235">
        <f>'Open Int.'!K12</f>
        <v>944400</v>
      </c>
      <c r="C8" s="237">
        <f>'Open Int.'!R12</f>
        <v>34.286442</v>
      </c>
      <c r="D8" s="161">
        <f t="shared" si="0"/>
        <v>0.05857579685784639</v>
      </c>
      <c r="E8" s="243">
        <f>'Open Int.'!B12/'Open Int.'!K12</f>
        <v>1</v>
      </c>
      <c r="F8" s="228">
        <f>'Open Int.'!E12/'Open Int.'!K12</f>
        <v>0</v>
      </c>
      <c r="G8" s="244">
        <f>'Open Int.'!H12/'Open Int.'!K12</f>
        <v>0</v>
      </c>
      <c r="H8" s="247">
        <v>16122700</v>
      </c>
      <c r="I8" s="231">
        <v>3224400</v>
      </c>
      <c r="J8" s="356">
        <v>1612200</v>
      </c>
      <c r="K8" s="117" t="str">
        <f t="shared" si="1"/>
        <v>Gross Exposure is less then 30%</v>
      </c>
      <c r="M8"/>
      <c r="N8"/>
    </row>
    <row r="9" spans="1:14" s="7" customFormat="1" ht="15">
      <c r="A9" s="201" t="s">
        <v>75</v>
      </c>
      <c r="B9" s="235">
        <f>'Open Int.'!K13</f>
        <v>2617400</v>
      </c>
      <c r="C9" s="237">
        <f>'Open Int.'!R13</f>
        <v>19.23789</v>
      </c>
      <c r="D9" s="161">
        <f t="shared" si="0"/>
        <v>0.05568936170212766</v>
      </c>
      <c r="E9" s="243">
        <f>'Open Int.'!B13/'Open Int.'!K13</f>
        <v>0.9938488576449912</v>
      </c>
      <c r="F9" s="228">
        <f>'Open Int.'!E13/'Open Int.'!K13</f>
        <v>0.006151142355008787</v>
      </c>
      <c r="G9" s="244">
        <f>'Open Int.'!H13/'Open Int.'!K13</f>
        <v>0</v>
      </c>
      <c r="H9" s="165">
        <v>47000000</v>
      </c>
      <c r="I9" s="230">
        <v>9397800</v>
      </c>
      <c r="J9" s="357">
        <v>5759200</v>
      </c>
      <c r="K9" s="117" t="str">
        <f t="shared" si="1"/>
        <v>Gross Exposure is less then 30%</v>
      </c>
      <c r="M9"/>
      <c r="N9"/>
    </row>
    <row r="10" spans="1:14" s="7" customFormat="1" ht="15">
      <c r="A10" s="201" t="s">
        <v>88</v>
      </c>
      <c r="B10" s="235">
        <f>'Open Int.'!K14</f>
        <v>18184700</v>
      </c>
      <c r="C10" s="237">
        <f>'Open Int.'!R14</f>
        <v>79.9217565</v>
      </c>
      <c r="D10" s="161">
        <f t="shared" si="0"/>
        <v>0.6639291474961645</v>
      </c>
      <c r="E10" s="243">
        <f>'Open Int.'!B14/'Open Int.'!K14</f>
        <v>0.9248049184204303</v>
      </c>
      <c r="F10" s="228">
        <f>'Open Int.'!E14/'Open Int.'!K14</f>
        <v>0.06644596831402223</v>
      </c>
      <c r="G10" s="244">
        <f>'Open Int.'!H14/'Open Int.'!K14</f>
        <v>0.008749113265547412</v>
      </c>
      <c r="H10" s="165">
        <v>27389519</v>
      </c>
      <c r="I10" s="230">
        <v>5473900</v>
      </c>
      <c r="J10" s="357">
        <v>5473900</v>
      </c>
      <c r="K10" s="369" t="str">
        <f t="shared" si="1"/>
        <v>Gross exposure is Substantial as Open interest has crossed 60%</v>
      </c>
      <c r="M10"/>
      <c r="N10"/>
    </row>
    <row r="11" spans="1:14" s="7" customFormat="1" ht="15">
      <c r="A11" s="201" t="s">
        <v>136</v>
      </c>
      <c r="B11" s="235">
        <f>'Open Int.'!K15</f>
        <v>30230525</v>
      </c>
      <c r="C11" s="237">
        <f>'Open Int.'!R15</f>
        <v>110.6437215</v>
      </c>
      <c r="D11" s="161">
        <f t="shared" si="0"/>
        <v>0.2449782379553776</v>
      </c>
      <c r="E11" s="243">
        <f>'Open Int.'!B15/'Open Int.'!K15</f>
        <v>0.8477333754541146</v>
      </c>
      <c r="F11" s="228">
        <f>'Open Int.'!E15/'Open Int.'!K15</f>
        <v>0.1279418733217501</v>
      </c>
      <c r="G11" s="244">
        <f>'Open Int.'!H15/'Open Int.'!K15</f>
        <v>0.02432475122413521</v>
      </c>
      <c r="H11" s="247">
        <v>123400859</v>
      </c>
      <c r="I11" s="231">
        <v>24677200</v>
      </c>
      <c r="J11" s="356">
        <v>12338600</v>
      </c>
      <c r="K11" s="117" t="str">
        <f t="shared" si="1"/>
        <v>Gross Exposure is less then 30%</v>
      </c>
      <c r="M11"/>
      <c r="N11"/>
    </row>
    <row r="12" spans="1:14" s="7" customFormat="1" ht="15">
      <c r="A12" s="201" t="s">
        <v>157</v>
      </c>
      <c r="B12" s="235">
        <f>'Open Int.'!K16</f>
        <v>504000</v>
      </c>
      <c r="C12" s="237">
        <f>'Open Int.'!R16</f>
        <v>35.10612</v>
      </c>
      <c r="D12" s="161">
        <f t="shared" si="0"/>
        <v>0.10610001399930741</v>
      </c>
      <c r="E12" s="243">
        <f>'Open Int.'!B16/'Open Int.'!K16</f>
        <v>0.99375</v>
      </c>
      <c r="F12" s="228">
        <f>'Open Int.'!E16/'Open Int.'!K16</f>
        <v>0.00625</v>
      </c>
      <c r="G12" s="244">
        <f>'Open Int.'!H16/'Open Int.'!K16</f>
        <v>0</v>
      </c>
      <c r="H12" s="247">
        <v>4750235</v>
      </c>
      <c r="I12" s="231">
        <v>949900</v>
      </c>
      <c r="J12" s="356">
        <v>708050</v>
      </c>
      <c r="K12" s="117" t="str">
        <f t="shared" si="1"/>
        <v>Gross Exposure is less then 30%</v>
      </c>
      <c r="M12"/>
      <c r="N12"/>
    </row>
    <row r="13" spans="1:14" s="7" customFormat="1" ht="15">
      <c r="A13" s="201" t="s">
        <v>193</v>
      </c>
      <c r="B13" s="235">
        <f>'Open Int.'!K17</f>
        <v>895000</v>
      </c>
      <c r="C13" s="237">
        <f>'Open Int.'!R17</f>
        <v>205.6173</v>
      </c>
      <c r="D13" s="161">
        <f t="shared" si="0"/>
        <v>0.06482010248818662</v>
      </c>
      <c r="E13" s="243">
        <f>'Open Int.'!B17/'Open Int.'!K17</f>
        <v>0.9957541899441341</v>
      </c>
      <c r="F13" s="228">
        <f>'Open Int.'!E17/'Open Int.'!K17</f>
        <v>0.004245810055865922</v>
      </c>
      <c r="G13" s="244">
        <f>'Open Int.'!H17/'Open Int.'!K17</f>
        <v>0</v>
      </c>
      <c r="H13" s="247">
        <v>13807445</v>
      </c>
      <c r="I13" s="231">
        <v>1145400</v>
      </c>
      <c r="J13" s="356">
        <v>572700</v>
      </c>
      <c r="K13" s="117" t="str">
        <f t="shared" si="1"/>
        <v>Gross Exposure is less then 30%</v>
      </c>
      <c r="M13"/>
      <c r="N13"/>
    </row>
    <row r="14" spans="1:14" s="7" customFormat="1" ht="15">
      <c r="A14" s="201" t="s">
        <v>281</v>
      </c>
      <c r="B14" s="235">
        <f>'Open Int.'!K18</f>
        <v>2343650</v>
      </c>
      <c r="C14" s="237">
        <f>'Open Int.'!R18</f>
        <v>48.61901925</v>
      </c>
      <c r="D14" s="161">
        <f t="shared" si="0"/>
        <v>0.13965812972221045</v>
      </c>
      <c r="E14" s="243">
        <f>'Open Int.'!B18/'Open Int.'!K18</f>
        <v>0.8698824483177949</v>
      </c>
      <c r="F14" s="228">
        <f>'Open Int.'!E18/'Open Int.'!K18</f>
        <v>0.10863396838265099</v>
      </c>
      <c r="G14" s="244">
        <f>'Open Int.'!H18/'Open Int.'!K18</f>
        <v>0.021483583299554115</v>
      </c>
      <c r="H14" s="247">
        <v>16781336</v>
      </c>
      <c r="I14" s="231">
        <v>3355400</v>
      </c>
      <c r="J14" s="356">
        <v>2272400</v>
      </c>
      <c r="K14" s="117" t="str">
        <f t="shared" si="1"/>
        <v>Gross Exposure is less then 30%</v>
      </c>
      <c r="M14"/>
      <c r="N14"/>
    </row>
    <row r="15" spans="1:14" s="8" customFormat="1" ht="15">
      <c r="A15" s="201" t="s">
        <v>282</v>
      </c>
      <c r="B15" s="235">
        <f>'Open Int.'!K19</f>
        <v>8313600</v>
      </c>
      <c r="C15" s="237">
        <f>'Open Int.'!R19</f>
        <v>62.14416</v>
      </c>
      <c r="D15" s="161">
        <f t="shared" si="0"/>
        <v>0.24666261792955607</v>
      </c>
      <c r="E15" s="243">
        <f>'Open Int.'!B19/'Open Int.'!K19</f>
        <v>0.8449769053117783</v>
      </c>
      <c r="F15" s="228">
        <f>'Open Int.'!E19/'Open Int.'!K19</f>
        <v>0.12182448036951501</v>
      </c>
      <c r="G15" s="244">
        <f>'Open Int.'!H19/'Open Int.'!K19</f>
        <v>0.033198614318706694</v>
      </c>
      <c r="H15" s="248">
        <v>33704337</v>
      </c>
      <c r="I15" s="232">
        <v>6739200</v>
      </c>
      <c r="J15" s="357">
        <v>5925600</v>
      </c>
      <c r="K15" s="117" t="str">
        <f t="shared" si="1"/>
        <v>Gross Exposure is less then 30%</v>
      </c>
      <c r="M15"/>
      <c r="N15"/>
    </row>
    <row r="16" spans="1:14" s="8" customFormat="1" ht="15">
      <c r="A16" s="201" t="s">
        <v>76</v>
      </c>
      <c r="B16" s="235">
        <f>'Open Int.'!K20</f>
        <v>6405000</v>
      </c>
      <c r="C16" s="237">
        <f>'Open Int.'!R20</f>
        <v>144.272625</v>
      </c>
      <c r="D16" s="161">
        <f t="shared" si="0"/>
        <v>0.19032410665043836</v>
      </c>
      <c r="E16" s="243">
        <f>'Open Int.'!B20/'Open Int.'!K20</f>
        <v>0.9947540983606558</v>
      </c>
      <c r="F16" s="228">
        <f>'Open Int.'!E20/'Open Int.'!K20</f>
        <v>0.004371584699453552</v>
      </c>
      <c r="G16" s="244">
        <f>'Open Int.'!H20/'Open Int.'!K20</f>
        <v>0.0008743169398907104</v>
      </c>
      <c r="H16" s="248">
        <v>33653120</v>
      </c>
      <c r="I16" s="232">
        <v>6729800</v>
      </c>
      <c r="J16" s="357">
        <v>3364200</v>
      </c>
      <c r="K16" s="117" t="str">
        <f t="shared" si="1"/>
        <v>Gross Exposure is less then 30%</v>
      </c>
      <c r="M16"/>
      <c r="N16"/>
    </row>
    <row r="17" spans="1:14" s="7" customFormat="1" ht="15">
      <c r="A17" s="201" t="s">
        <v>77</v>
      </c>
      <c r="B17" s="235">
        <f>'Open Int.'!K21</f>
        <v>5168000</v>
      </c>
      <c r="C17" s="237">
        <f>'Open Int.'!R21</f>
        <v>85.24616</v>
      </c>
      <c r="D17" s="161">
        <f t="shared" si="0"/>
        <v>0.17363070952066098</v>
      </c>
      <c r="E17" s="243">
        <f>'Open Int.'!B21/'Open Int.'!K21</f>
        <v>0.9518382352941176</v>
      </c>
      <c r="F17" s="228">
        <f>'Open Int.'!E21/'Open Int.'!K21</f>
        <v>0.04191176470588235</v>
      </c>
      <c r="G17" s="244">
        <f>'Open Int.'!H21/'Open Int.'!K21</f>
        <v>0.00625</v>
      </c>
      <c r="H17" s="247">
        <v>29764320</v>
      </c>
      <c r="I17" s="231">
        <v>5950800</v>
      </c>
      <c r="J17" s="356">
        <v>2975400</v>
      </c>
      <c r="K17" s="117" t="str">
        <f t="shared" si="1"/>
        <v>Gross Exposure is less then 30%</v>
      </c>
      <c r="M17"/>
      <c r="N17"/>
    </row>
    <row r="18" spans="1:14" s="7" customFormat="1" ht="15">
      <c r="A18" s="201" t="s">
        <v>283</v>
      </c>
      <c r="B18" s="235">
        <f>'Open Int.'!K22</f>
        <v>1254750</v>
      </c>
      <c r="C18" s="237">
        <f>'Open Int.'!R22</f>
        <v>17.942925</v>
      </c>
      <c r="D18" s="161">
        <f t="shared" si="0"/>
        <v>0.19930098920637623</v>
      </c>
      <c r="E18" s="243">
        <f>'Open Int.'!B22/'Open Int.'!K22</f>
        <v>0.998326359832636</v>
      </c>
      <c r="F18" s="228">
        <f>'Open Int.'!E22/'Open Int.'!K22</f>
        <v>0.0016736401673640166</v>
      </c>
      <c r="G18" s="244">
        <f>'Open Int.'!H22/'Open Int.'!K22</f>
        <v>0</v>
      </c>
      <c r="H18" s="165">
        <v>6295754</v>
      </c>
      <c r="I18" s="229">
        <v>1258950</v>
      </c>
      <c r="J18" s="357">
        <v>1258950</v>
      </c>
      <c r="K18" s="369" t="str">
        <f t="shared" si="1"/>
        <v>Gross Exposure is less then 30%</v>
      </c>
      <c r="M18"/>
      <c r="N18"/>
    </row>
    <row r="19" spans="1:14" s="7" customFormat="1" ht="15">
      <c r="A19" s="201" t="s">
        <v>34</v>
      </c>
      <c r="B19" s="235">
        <f>'Open Int.'!K23</f>
        <v>349525</v>
      </c>
      <c r="C19" s="237">
        <f>'Open Int.'!R23</f>
        <v>60.08684275</v>
      </c>
      <c r="D19" s="161">
        <f t="shared" si="0"/>
        <v>0.09050175035214185</v>
      </c>
      <c r="E19" s="243">
        <f>'Open Int.'!B23/'Open Int.'!K23</f>
        <v>0.997639653815893</v>
      </c>
      <c r="F19" s="228">
        <f>'Open Int.'!E23/'Open Int.'!K23</f>
        <v>0.0023603461841070024</v>
      </c>
      <c r="G19" s="244">
        <f>'Open Int.'!H23/'Open Int.'!K23</f>
        <v>0</v>
      </c>
      <c r="H19" s="165">
        <v>3862080</v>
      </c>
      <c r="I19" s="229">
        <v>772200</v>
      </c>
      <c r="J19" s="357">
        <v>386100</v>
      </c>
      <c r="K19" s="369" t="str">
        <f t="shared" si="1"/>
        <v>Gross Exposure is less then 30%</v>
      </c>
      <c r="M19"/>
      <c r="N19"/>
    </row>
    <row r="20" spans="1:14" s="7" customFormat="1" ht="15">
      <c r="A20" s="201" t="s">
        <v>284</v>
      </c>
      <c r="B20" s="235">
        <f>'Open Int.'!K24</f>
        <v>256250</v>
      </c>
      <c r="C20" s="237">
        <f>'Open Int.'!R24</f>
        <v>25.83128125</v>
      </c>
      <c r="D20" s="161">
        <f t="shared" si="0"/>
        <v>0.08994699708659483</v>
      </c>
      <c r="E20" s="243">
        <f>'Open Int.'!B24/'Open Int.'!K24</f>
        <v>0.9970731707317073</v>
      </c>
      <c r="F20" s="228">
        <f>'Open Int.'!E24/'Open Int.'!K24</f>
        <v>0.002926829268292683</v>
      </c>
      <c r="G20" s="244">
        <f>'Open Int.'!H24/'Open Int.'!K24</f>
        <v>0</v>
      </c>
      <c r="H20" s="247">
        <v>2848900</v>
      </c>
      <c r="I20" s="231">
        <v>569750</v>
      </c>
      <c r="J20" s="356">
        <v>492500</v>
      </c>
      <c r="K20" s="117" t="str">
        <f t="shared" si="1"/>
        <v>Gross Exposure is less then 30%</v>
      </c>
      <c r="M20"/>
      <c r="N20"/>
    </row>
    <row r="21" spans="1:14" s="7" customFormat="1" ht="15">
      <c r="A21" s="201" t="s">
        <v>137</v>
      </c>
      <c r="B21" s="235">
        <f>'Open Int.'!K25</f>
        <v>3081000</v>
      </c>
      <c r="C21" s="237">
        <f>'Open Int.'!R25</f>
        <v>95.09506499999999</v>
      </c>
      <c r="D21" s="161">
        <f t="shared" si="0"/>
        <v>0.10847785604661062</v>
      </c>
      <c r="E21" s="243">
        <f>'Open Int.'!B25/'Open Int.'!K25</f>
        <v>0.997078870496592</v>
      </c>
      <c r="F21" s="228">
        <f>'Open Int.'!E25/'Open Int.'!K25</f>
        <v>0.0019474196689386564</v>
      </c>
      <c r="G21" s="244">
        <f>'Open Int.'!H25/'Open Int.'!K25</f>
        <v>0.0009737098344693282</v>
      </c>
      <c r="H21" s="247">
        <v>28402110</v>
      </c>
      <c r="I21" s="231">
        <v>5680000</v>
      </c>
      <c r="J21" s="356">
        <v>2840000</v>
      </c>
      <c r="K21" s="117" t="str">
        <f t="shared" si="1"/>
        <v>Gross Exposure is less then 30%</v>
      </c>
      <c r="M21"/>
      <c r="N21"/>
    </row>
    <row r="22" spans="1:14" s="7" customFormat="1" ht="15">
      <c r="A22" s="201" t="s">
        <v>232</v>
      </c>
      <c r="B22" s="235">
        <f>'Open Int.'!K26</f>
        <v>9417500</v>
      </c>
      <c r="C22" s="237">
        <f>'Open Int.'!R26</f>
        <v>716.7188375</v>
      </c>
      <c r="D22" s="161">
        <f t="shared" si="0"/>
        <v>0.06364556139301539</v>
      </c>
      <c r="E22" s="243">
        <f>'Open Int.'!B26/'Open Int.'!K26</f>
        <v>0.9843907618794797</v>
      </c>
      <c r="F22" s="228">
        <f>'Open Int.'!E26/'Open Int.'!K26</f>
        <v>0.01380408813379347</v>
      </c>
      <c r="G22" s="244">
        <f>'Open Int.'!H26/'Open Int.'!K26</f>
        <v>0.0018051499867268383</v>
      </c>
      <c r="H22" s="165">
        <v>147967899</v>
      </c>
      <c r="I22" s="230">
        <v>4762000</v>
      </c>
      <c r="J22" s="357">
        <v>2381000</v>
      </c>
      <c r="K22" s="117" t="str">
        <f t="shared" si="1"/>
        <v>Gross Exposure is less then 30%</v>
      </c>
      <c r="M22"/>
      <c r="N22"/>
    </row>
    <row r="23" spans="1:14" s="7" customFormat="1" ht="15">
      <c r="A23" s="201" t="s">
        <v>1</v>
      </c>
      <c r="B23" s="235">
        <f>'Open Int.'!K27</f>
        <v>1305450</v>
      </c>
      <c r="C23" s="237">
        <f>'Open Int.'!R27</f>
        <v>316.52593425</v>
      </c>
      <c r="D23" s="161">
        <f t="shared" si="0"/>
        <v>0.0826197678102575</v>
      </c>
      <c r="E23" s="243">
        <f>'Open Int.'!B27/'Open Int.'!K27</f>
        <v>0.9879351947604275</v>
      </c>
      <c r="F23" s="228">
        <f>'Open Int.'!E27/'Open Int.'!K27</f>
        <v>0.010111455819832242</v>
      </c>
      <c r="G23" s="244">
        <f>'Open Int.'!H27/'Open Int.'!K27</f>
        <v>0.0019533494197403194</v>
      </c>
      <c r="H23" s="249">
        <v>15800698</v>
      </c>
      <c r="I23" s="233">
        <v>1304700</v>
      </c>
      <c r="J23" s="357">
        <v>652350</v>
      </c>
      <c r="K23" s="369" t="str">
        <f t="shared" si="1"/>
        <v>Gross Exposure is less then 30%</v>
      </c>
      <c r="M23"/>
      <c r="N23"/>
    </row>
    <row r="24" spans="1:14" s="7" customFormat="1" ht="15">
      <c r="A24" s="201" t="s">
        <v>158</v>
      </c>
      <c r="B24" s="235">
        <f>'Open Int.'!K28</f>
        <v>2042500</v>
      </c>
      <c r="C24" s="237">
        <f>'Open Int.'!R28</f>
        <v>22.0692125</v>
      </c>
      <c r="D24" s="161">
        <f t="shared" si="0"/>
        <v>0.11055134513247705</v>
      </c>
      <c r="E24" s="243">
        <f>'Open Int.'!B28/'Open Int.'!K28</f>
        <v>0.9748837209302326</v>
      </c>
      <c r="F24" s="228">
        <f>'Open Int.'!E28/'Open Int.'!K28</f>
        <v>0.025116279069767444</v>
      </c>
      <c r="G24" s="244">
        <f>'Open Int.'!H28/'Open Int.'!K28</f>
        <v>0</v>
      </c>
      <c r="H24" s="249">
        <v>18475578</v>
      </c>
      <c r="I24" s="233">
        <v>3693600</v>
      </c>
      <c r="J24" s="357">
        <v>3693600</v>
      </c>
      <c r="K24" s="369" t="str">
        <f t="shared" si="1"/>
        <v>Gross Exposure is less then 30%</v>
      </c>
      <c r="M24"/>
      <c r="N24"/>
    </row>
    <row r="25" spans="1:14" s="7" customFormat="1" ht="15">
      <c r="A25" s="201" t="s">
        <v>285</v>
      </c>
      <c r="B25" s="235">
        <f>'Open Int.'!K29</f>
        <v>443100</v>
      </c>
      <c r="C25" s="237">
        <f>'Open Int.'!R29</f>
        <v>23.072217000000002</v>
      </c>
      <c r="D25" s="161">
        <f t="shared" si="0"/>
        <v>0.1035312545927245</v>
      </c>
      <c r="E25" s="243">
        <f>'Open Int.'!B29/'Open Int.'!K29</f>
        <v>0.998645903859174</v>
      </c>
      <c r="F25" s="228">
        <f>'Open Int.'!E29/'Open Int.'!K29</f>
        <v>0.0013540961408259986</v>
      </c>
      <c r="G25" s="244">
        <f>'Open Int.'!H29/'Open Int.'!K29</f>
        <v>0</v>
      </c>
      <c r="H25" s="247">
        <v>4279867</v>
      </c>
      <c r="I25" s="231">
        <v>855900</v>
      </c>
      <c r="J25" s="356">
        <v>651600</v>
      </c>
      <c r="K25" s="117" t="str">
        <f t="shared" si="1"/>
        <v>Gross Exposure is less then 30%</v>
      </c>
      <c r="M25"/>
      <c r="N25"/>
    </row>
    <row r="26" spans="1:14" s="7" customFormat="1" ht="15">
      <c r="A26" s="201" t="s">
        <v>159</v>
      </c>
      <c r="B26" s="235">
        <f>'Open Int.'!K30</f>
        <v>2097000</v>
      </c>
      <c r="C26" s="237">
        <f>'Open Int.'!R30</f>
        <v>8.57673</v>
      </c>
      <c r="D26" s="161">
        <f t="shared" si="0"/>
        <v>0.20549125148189865</v>
      </c>
      <c r="E26" s="243">
        <f>'Open Int.'!B30/'Open Int.'!K30</f>
        <v>0.9763948497854077</v>
      </c>
      <c r="F26" s="228">
        <f>'Open Int.'!E30/'Open Int.'!K30</f>
        <v>0.017167381974248927</v>
      </c>
      <c r="G26" s="244">
        <f>'Open Int.'!H30/'Open Int.'!K30</f>
        <v>0.006437768240343348</v>
      </c>
      <c r="H26" s="165">
        <v>10204814</v>
      </c>
      <c r="I26" s="230">
        <v>2038500</v>
      </c>
      <c r="J26" s="357">
        <v>2038500</v>
      </c>
      <c r="K26" s="117" t="str">
        <f t="shared" si="1"/>
        <v>Gross Exposure is less then 30%</v>
      </c>
      <c r="M26"/>
      <c r="N26"/>
    </row>
    <row r="27" spans="1:14" s="7" customFormat="1" ht="15">
      <c r="A27" s="201" t="s">
        <v>2</v>
      </c>
      <c r="B27" s="235">
        <f>'Open Int.'!K31</f>
        <v>1786400</v>
      </c>
      <c r="C27" s="237">
        <f>'Open Int.'!R31</f>
        <v>55.833932</v>
      </c>
      <c r="D27" s="161">
        <f t="shared" si="0"/>
        <v>0.08808683713225077</v>
      </c>
      <c r="E27" s="243">
        <f>'Open Int.'!B31/'Open Int.'!K31</f>
        <v>0.9938423645320197</v>
      </c>
      <c r="F27" s="228">
        <f>'Open Int.'!E31/'Open Int.'!K31</f>
        <v>0.006157635467980296</v>
      </c>
      <c r="G27" s="244">
        <f>'Open Int.'!H31/'Open Int.'!K31</f>
        <v>0</v>
      </c>
      <c r="H27" s="249">
        <v>20279988</v>
      </c>
      <c r="I27" s="233">
        <v>4055700</v>
      </c>
      <c r="J27" s="357">
        <v>2027300</v>
      </c>
      <c r="K27" s="369" t="str">
        <f t="shared" si="1"/>
        <v>Gross Exposure is less then 30%</v>
      </c>
      <c r="M27"/>
      <c r="N27"/>
    </row>
    <row r="28" spans="1:14" s="7" customFormat="1" ht="15">
      <c r="A28" s="201" t="s">
        <v>391</v>
      </c>
      <c r="B28" s="235">
        <f>'Open Int.'!K32</f>
        <v>2952500</v>
      </c>
      <c r="C28" s="237">
        <f>'Open Int.'!R32</f>
        <v>37.792</v>
      </c>
      <c r="D28" s="161">
        <f t="shared" si="0"/>
        <v>0.025832475699514787</v>
      </c>
      <c r="E28" s="243">
        <f>'Open Int.'!B32/'Open Int.'!K32</f>
        <v>0.9597798475867908</v>
      </c>
      <c r="F28" s="228">
        <f>'Open Int.'!E32/'Open Int.'!K32</f>
        <v>0.03683319220999153</v>
      </c>
      <c r="G28" s="244">
        <f>'Open Int.'!H32/'Open Int.'!K32</f>
        <v>0.003386960203217612</v>
      </c>
      <c r="H28" s="249">
        <v>114294117</v>
      </c>
      <c r="I28" s="233">
        <v>18750000</v>
      </c>
      <c r="J28" s="357">
        <v>9375000</v>
      </c>
      <c r="K28" s="369" t="str">
        <f t="shared" si="1"/>
        <v>Gross Exposure is less then 30%</v>
      </c>
      <c r="M28"/>
      <c r="N28"/>
    </row>
    <row r="29" spans="1:14" s="7" customFormat="1" ht="15">
      <c r="A29" s="201" t="s">
        <v>78</v>
      </c>
      <c r="B29" s="235">
        <f>'Open Int.'!K33</f>
        <v>2787200</v>
      </c>
      <c r="C29" s="237">
        <f>'Open Int.'!R33</f>
        <v>53.946256</v>
      </c>
      <c r="D29" s="161">
        <f t="shared" si="0"/>
        <v>0.1266909090909091</v>
      </c>
      <c r="E29" s="243">
        <f>'Open Int.'!B33/'Open Int.'!K33</f>
        <v>0.9885189437428243</v>
      </c>
      <c r="F29" s="228">
        <f>'Open Int.'!E33/'Open Int.'!K33</f>
        <v>0.010332950631458095</v>
      </c>
      <c r="G29" s="244">
        <f>'Open Int.'!H33/'Open Int.'!K33</f>
        <v>0.001148105625717566</v>
      </c>
      <c r="H29" s="165">
        <v>22000000</v>
      </c>
      <c r="I29" s="230">
        <v>4400000</v>
      </c>
      <c r="J29" s="357">
        <v>2200000</v>
      </c>
      <c r="K29" s="117" t="str">
        <f t="shared" si="1"/>
        <v>Gross Exposure is less then 30%</v>
      </c>
      <c r="M29"/>
      <c r="N29"/>
    </row>
    <row r="30" spans="1:14" s="7" customFormat="1" ht="15">
      <c r="A30" s="201" t="s">
        <v>138</v>
      </c>
      <c r="B30" s="235">
        <f>'Open Int.'!K34</f>
        <v>5410250</v>
      </c>
      <c r="C30" s="237">
        <f>'Open Int.'!R34</f>
        <v>285.7153025</v>
      </c>
      <c r="D30" s="161">
        <f t="shared" si="0"/>
        <v>0.5074400784104072</v>
      </c>
      <c r="E30" s="243">
        <f>'Open Int.'!B34/'Open Int.'!K34</f>
        <v>0.9882168106834249</v>
      </c>
      <c r="F30" s="228">
        <f>'Open Int.'!E34/'Open Int.'!K34</f>
        <v>0.009897879025923017</v>
      </c>
      <c r="G30" s="244">
        <f>'Open Int.'!H34/'Open Int.'!K34</f>
        <v>0.0018853102906520032</v>
      </c>
      <c r="H30" s="165">
        <v>10661850</v>
      </c>
      <c r="I30" s="230">
        <v>2131800</v>
      </c>
      <c r="J30" s="357">
        <v>1065900</v>
      </c>
      <c r="K30" s="117" t="str">
        <f t="shared" si="1"/>
        <v>Gross exposure is building up andcrpsses 40% mark</v>
      </c>
      <c r="M30"/>
      <c r="N30"/>
    </row>
    <row r="31" spans="1:14" s="7" customFormat="1" ht="15">
      <c r="A31" s="201" t="s">
        <v>160</v>
      </c>
      <c r="B31" s="235">
        <f>'Open Int.'!K35</f>
        <v>2943050</v>
      </c>
      <c r="C31" s="237">
        <f>'Open Int.'!R35</f>
        <v>116.250475</v>
      </c>
      <c r="D31" s="161">
        <f t="shared" si="0"/>
        <v>0.29636491397104714</v>
      </c>
      <c r="E31" s="243">
        <f>'Open Int.'!B35/'Open Int.'!K35</f>
        <v>0.986544571108204</v>
      </c>
      <c r="F31" s="228">
        <f>'Open Int.'!E35/'Open Int.'!K35</f>
        <v>0.013455428891795925</v>
      </c>
      <c r="G31" s="244">
        <f>'Open Int.'!H35/'Open Int.'!K35</f>
        <v>0</v>
      </c>
      <c r="H31" s="249">
        <v>9930494</v>
      </c>
      <c r="I31" s="233">
        <v>1985500</v>
      </c>
      <c r="J31" s="357">
        <v>1573000</v>
      </c>
      <c r="K31" s="369" t="str">
        <f t="shared" si="1"/>
        <v>Gross Exposure is less then 30%</v>
      </c>
      <c r="M31"/>
      <c r="N31"/>
    </row>
    <row r="32" spans="1:14" s="7" customFormat="1" ht="15">
      <c r="A32" s="201" t="s">
        <v>161</v>
      </c>
      <c r="B32" s="235">
        <f>'Open Int.'!K36</f>
        <v>3505200</v>
      </c>
      <c r="C32" s="237">
        <f>'Open Int.'!R36</f>
        <v>11.181588</v>
      </c>
      <c r="D32" s="161">
        <f t="shared" si="0"/>
        <v>0.07907792236768847</v>
      </c>
      <c r="E32" s="243">
        <f>'Open Int.'!B36/'Open Int.'!K36</f>
        <v>0.9940944881889764</v>
      </c>
      <c r="F32" s="228">
        <f>'Open Int.'!E36/'Open Int.'!K36</f>
        <v>0.005905511811023622</v>
      </c>
      <c r="G32" s="244">
        <f>'Open Int.'!H36/'Open Int.'!K36</f>
        <v>0</v>
      </c>
      <c r="H32" s="247">
        <v>44325899</v>
      </c>
      <c r="I32" s="231">
        <v>8859600</v>
      </c>
      <c r="J32" s="356">
        <v>8859600</v>
      </c>
      <c r="K32" s="117" t="str">
        <f t="shared" si="1"/>
        <v>Gross Exposure is less then 30%</v>
      </c>
      <c r="M32"/>
      <c r="N32"/>
    </row>
    <row r="33" spans="1:14" s="7" customFormat="1" ht="15">
      <c r="A33" s="201" t="s">
        <v>393</v>
      </c>
      <c r="B33" s="235">
        <f>'Open Int.'!K37</f>
        <v>27000</v>
      </c>
      <c r="C33" s="237">
        <f>'Open Int.'!R37</f>
        <v>0.51192</v>
      </c>
      <c r="D33" s="161">
        <f t="shared" si="0"/>
        <v>0.0027713170735712833</v>
      </c>
      <c r="E33" s="243">
        <f>'Open Int.'!B37/'Open Int.'!K37</f>
        <v>1</v>
      </c>
      <c r="F33" s="228">
        <f>'Open Int.'!E37/'Open Int.'!K37</f>
        <v>0</v>
      </c>
      <c r="G33" s="244">
        <f>'Open Int.'!H37/'Open Int.'!K37</f>
        <v>0</v>
      </c>
      <c r="H33" s="247">
        <v>9742660</v>
      </c>
      <c r="I33" s="231">
        <v>1948500</v>
      </c>
      <c r="J33" s="356">
        <v>1948500</v>
      </c>
      <c r="K33" s="117" t="str">
        <f t="shared" si="1"/>
        <v>Gross Exposure is less then 30%</v>
      </c>
      <c r="M33"/>
      <c r="N33"/>
    </row>
    <row r="34" spans="1:14" s="7" customFormat="1" ht="15">
      <c r="A34" s="201" t="s">
        <v>3</v>
      </c>
      <c r="B34" s="235">
        <f>'Open Int.'!K38</f>
        <v>2977500</v>
      </c>
      <c r="C34" s="237">
        <f>'Open Int.'!R38</f>
        <v>70.060575</v>
      </c>
      <c r="D34" s="161">
        <f t="shared" si="0"/>
        <v>0.032243336731725074</v>
      </c>
      <c r="E34" s="243">
        <f>'Open Int.'!B38/'Open Int.'!K38</f>
        <v>0.9932829554995802</v>
      </c>
      <c r="F34" s="228">
        <f>'Open Int.'!E38/'Open Int.'!K38</f>
        <v>0.005877413937867338</v>
      </c>
      <c r="G34" s="244">
        <f>'Open Int.'!H38/'Open Int.'!K38</f>
        <v>0.0008396305625524769</v>
      </c>
      <c r="H34" s="188">
        <v>92344661</v>
      </c>
      <c r="I34" s="168">
        <v>11935000</v>
      </c>
      <c r="J34" s="358">
        <v>5967500</v>
      </c>
      <c r="K34" s="369" t="str">
        <f t="shared" si="1"/>
        <v>Gross Exposure is less then 30%</v>
      </c>
      <c r="M34"/>
      <c r="N34"/>
    </row>
    <row r="35" spans="1:14" s="7" customFormat="1" ht="15">
      <c r="A35" s="201" t="s">
        <v>218</v>
      </c>
      <c r="B35" s="235">
        <f>'Open Int.'!K39</f>
        <v>366450</v>
      </c>
      <c r="C35" s="237">
        <f>'Open Int.'!R39</f>
        <v>12.45013875</v>
      </c>
      <c r="D35" s="161">
        <f t="shared" si="0"/>
        <v>0.02749620027948655</v>
      </c>
      <c r="E35" s="243">
        <f>'Open Int.'!B39/'Open Int.'!K39</f>
        <v>0.9914040114613181</v>
      </c>
      <c r="F35" s="228">
        <f>'Open Int.'!E39/'Open Int.'!K39</f>
        <v>0.008595988538681949</v>
      </c>
      <c r="G35" s="244">
        <f>'Open Int.'!H39/'Open Int.'!K39</f>
        <v>0</v>
      </c>
      <c r="H35" s="249">
        <v>13327296</v>
      </c>
      <c r="I35" s="233">
        <v>2665425</v>
      </c>
      <c r="J35" s="357">
        <v>1332450</v>
      </c>
      <c r="K35" s="369" t="str">
        <f t="shared" si="1"/>
        <v>Gross Exposure is less then 30%</v>
      </c>
      <c r="M35"/>
      <c r="N35"/>
    </row>
    <row r="36" spans="1:14" s="7" customFormat="1" ht="15">
      <c r="A36" s="201" t="s">
        <v>162</v>
      </c>
      <c r="B36" s="235">
        <f>'Open Int.'!K40</f>
        <v>453600</v>
      </c>
      <c r="C36" s="237">
        <f>'Open Int.'!R40</f>
        <v>12.387816</v>
      </c>
      <c r="D36" s="161">
        <f t="shared" si="0"/>
        <v>0.0369140625</v>
      </c>
      <c r="E36" s="243">
        <f>'Open Int.'!B40/'Open Int.'!K40</f>
        <v>1</v>
      </c>
      <c r="F36" s="228">
        <f>'Open Int.'!E40/'Open Int.'!K40</f>
        <v>0</v>
      </c>
      <c r="G36" s="244">
        <f>'Open Int.'!H40/'Open Int.'!K40</f>
        <v>0</v>
      </c>
      <c r="H36" s="249">
        <v>12288000</v>
      </c>
      <c r="I36" s="233">
        <v>2457600</v>
      </c>
      <c r="J36" s="357">
        <v>1440000</v>
      </c>
      <c r="K36" s="369" t="str">
        <f t="shared" si="1"/>
        <v>Gross Exposure is less then 30%</v>
      </c>
      <c r="M36"/>
      <c r="N36"/>
    </row>
    <row r="37" spans="1:14" s="7" customFormat="1" ht="15">
      <c r="A37" s="201" t="s">
        <v>286</v>
      </c>
      <c r="B37" s="235">
        <f>'Open Int.'!K41</f>
        <v>454000</v>
      </c>
      <c r="C37" s="237">
        <f>'Open Int.'!R41</f>
        <v>9.19123</v>
      </c>
      <c r="D37" s="161">
        <f t="shared" si="0"/>
        <v>0.014407607267412902</v>
      </c>
      <c r="E37" s="243">
        <f>'Open Int.'!B41/'Open Int.'!K41</f>
        <v>0.9933920704845814</v>
      </c>
      <c r="F37" s="228">
        <f>'Open Int.'!E41/'Open Int.'!K41</f>
        <v>0.006607929515418502</v>
      </c>
      <c r="G37" s="244">
        <f>'Open Int.'!H41/'Open Int.'!K41</f>
        <v>0</v>
      </c>
      <c r="H37" s="247">
        <v>31511131</v>
      </c>
      <c r="I37" s="231">
        <v>6302000</v>
      </c>
      <c r="J37" s="356">
        <v>3151000</v>
      </c>
      <c r="K37" s="117" t="str">
        <f t="shared" si="1"/>
        <v>Gross Exposure is less then 30%</v>
      </c>
      <c r="M37"/>
      <c r="N37"/>
    </row>
    <row r="38" spans="1:14" s="7" customFormat="1" ht="15">
      <c r="A38" s="201" t="s">
        <v>183</v>
      </c>
      <c r="B38" s="235">
        <f>'Open Int.'!K42</f>
        <v>869250</v>
      </c>
      <c r="C38" s="237">
        <f>'Open Int.'!R42</f>
        <v>23.75225625</v>
      </c>
      <c r="D38" s="161">
        <f t="shared" si="0"/>
        <v>0.04479746444032158</v>
      </c>
      <c r="E38" s="243">
        <f>'Open Int.'!B42/'Open Int.'!K42</f>
        <v>0.9956284153005465</v>
      </c>
      <c r="F38" s="228">
        <f>'Open Int.'!E42/'Open Int.'!K42</f>
        <v>0.004371584699453552</v>
      </c>
      <c r="G38" s="244">
        <f>'Open Int.'!H42/'Open Int.'!K42</f>
        <v>0</v>
      </c>
      <c r="H38" s="247">
        <v>19404000</v>
      </c>
      <c r="I38" s="231">
        <v>3879800</v>
      </c>
      <c r="J38" s="356">
        <v>1939900</v>
      </c>
      <c r="K38" s="117" t="str">
        <f t="shared" si="1"/>
        <v>Gross Exposure is less then 30%</v>
      </c>
      <c r="M38"/>
      <c r="N38"/>
    </row>
    <row r="39" spans="1:14" s="7" customFormat="1" ht="15">
      <c r="A39" s="201" t="s">
        <v>219</v>
      </c>
      <c r="B39" s="235">
        <f>'Open Int.'!K43</f>
        <v>6536700</v>
      </c>
      <c r="C39" s="237">
        <f>'Open Int.'!R43</f>
        <v>60.464475</v>
      </c>
      <c r="D39" s="161">
        <f t="shared" si="0"/>
        <v>0.21905863400066675</v>
      </c>
      <c r="E39" s="243">
        <f>'Open Int.'!B43/'Open Int.'!K43</f>
        <v>0.9938042131350682</v>
      </c>
      <c r="F39" s="228">
        <f>'Open Int.'!E43/'Open Int.'!K43</f>
        <v>0.006195786864931847</v>
      </c>
      <c r="G39" s="244">
        <f>'Open Int.'!H43/'Open Int.'!K43</f>
        <v>0</v>
      </c>
      <c r="H39" s="247">
        <v>29839956</v>
      </c>
      <c r="I39" s="231">
        <v>5967000</v>
      </c>
      <c r="J39" s="356">
        <v>3402000</v>
      </c>
      <c r="K39" s="117" t="str">
        <f t="shared" si="1"/>
        <v>Gross Exposure is less then 30%</v>
      </c>
      <c r="M39"/>
      <c r="N39"/>
    </row>
    <row r="40" spans="1:14" s="7" customFormat="1" ht="15">
      <c r="A40" s="201" t="s">
        <v>163</v>
      </c>
      <c r="B40" s="235">
        <f>'Open Int.'!K44</f>
        <v>564750</v>
      </c>
      <c r="C40" s="237">
        <f>'Open Int.'!R44</f>
        <v>189.428445</v>
      </c>
      <c r="D40" s="161">
        <f t="shared" si="0"/>
        <v>0.4781397632795435</v>
      </c>
      <c r="E40" s="243">
        <f>'Open Int.'!B44/'Open Int.'!K44</f>
        <v>0.9814077025232404</v>
      </c>
      <c r="F40" s="228">
        <f>'Open Int.'!E44/'Open Int.'!K44</f>
        <v>0.01637892872952634</v>
      </c>
      <c r="G40" s="244">
        <f>'Open Int.'!H44/'Open Int.'!K44</f>
        <v>0.002213368747233289</v>
      </c>
      <c r="H40" s="247">
        <v>1181140</v>
      </c>
      <c r="I40" s="231">
        <v>236000</v>
      </c>
      <c r="J40" s="356">
        <v>163500</v>
      </c>
      <c r="K40" s="117" t="str">
        <f t="shared" si="1"/>
        <v>Gross exposure is building up andcrpsses 40% mark</v>
      </c>
      <c r="M40"/>
      <c r="N40"/>
    </row>
    <row r="41" spans="1:14" s="7" customFormat="1" ht="15">
      <c r="A41" s="201" t="s">
        <v>194</v>
      </c>
      <c r="B41" s="235">
        <f>'Open Int.'!K45</f>
        <v>1768000</v>
      </c>
      <c r="C41" s="237">
        <f>'Open Int.'!R45</f>
        <v>128.89604</v>
      </c>
      <c r="D41" s="161">
        <f t="shared" si="0"/>
        <v>0.09990988896552917</v>
      </c>
      <c r="E41" s="243">
        <f>'Open Int.'!B45/'Open Int.'!K45</f>
        <v>0.9798642533936651</v>
      </c>
      <c r="F41" s="228">
        <f>'Open Int.'!E45/'Open Int.'!K45</f>
        <v>0.017873303167420813</v>
      </c>
      <c r="G41" s="244">
        <f>'Open Int.'!H45/'Open Int.'!K45</f>
        <v>0.0022624434389140274</v>
      </c>
      <c r="H41" s="247">
        <v>17695946</v>
      </c>
      <c r="I41" s="231">
        <v>3538800</v>
      </c>
      <c r="J41" s="356">
        <v>1769200</v>
      </c>
      <c r="K41" s="117" t="str">
        <f t="shared" si="1"/>
        <v>Gross Exposure is less then 30%</v>
      </c>
      <c r="M41"/>
      <c r="N41"/>
    </row>
    <row r="42" spans="1:14" s="7" customFormat="1" ht="15">
      <c r="A42" s="201" t="s">
        <v>220</v>
      </c>
      <c r="B42" s="235">
        <f>'Open Int.'!K46</f>
        <v>3717600</v>
      </c>
      <c r="C42" s="237">
        <f>'Open Int.'!R46</f>
        <v>43.533096</v>
      </c>
      <c r="D42" s="161">
        <f t="shared" si="0"/>
        <v>0.36682868530063506</v>
      </c>
      <c r="E42" s="243">
        <f>'Open Int.'!B46/'Open Int.'!K46</f>
        <v>0.961265332472563</v>
      </c>
      <c r="F42" s="228">
        <f>'Open Int.'!E46/'Open Int.'!K46</f>
        <v>0.036797934151065206</v>
      </c>
      <c r="G42" s="244">
        <f>'Open Int.'!H46/'Open Int.'!K46</f>
        <v>0.001936733376371853</v>
      </c>
      <c r="H42" s="247">
        <v>10134431</v>
      </c>
      <c r="I42" s="231">
        <v>2025600</v>
      </c>
      <c r="J42" s="356">
        <v>2025600</v>
      </c>
      <c r="K42" s="117" t="str">
        <f t="shared" si="1"/>
        <v>Some sign of build up Gross exposure crosses 30%</v>
      </c>
      <c r="M42"/>
      <c r="N42"/>
    </row>
    <row r="43" spans="1:14" s="7" customFormat="1" ht="15">
      <c r="A43" s="201" t="s">
        <v>164</v>
      </c>
      <c r="B43" s="235">
        <f>'Open Int.'!K47</f>
        <v>22583050</v>
      </c>
      <c r="C43" s="237">
        <f>'Open Int.'!R47</f>
        <v>117.43186</v>
      </c>
      <c r="D43" s="161">
        <f t="shared" si="0"/>
        <v>0.8232180138060314</v>
      </c>
      <c r="E43" s="243">
        <f>'Open Int.'!B47/'Open Int.'!K47</f>
        <v>0.9929947460595446</v>
      </c>
      <c r="F43" s="228">
        <f>'Open Int.'!E47/'Open Int.'!K47</f>
        <v>0.006504878658994246</v>
      </c>
      <c r="G43" s="244">
        <f>'Open Int.'!H47/'Open Int.'!K47</f>
        <v>0.0005003752814610958</v>
      </c>
      <c r="H43" s="247">
        <v>27432648</v>
      </c>
      <c r="I43" s="231">
        <v>5486150</v>
      </c>
      <c r="J43" s="356">
        <v>5486150</v>
      </c>
      <c r="K43" s="117" t="str">
        <f t="shared" si="1"/>
        <v>Gross exposure has crossed 80%,Margin double</v>
      </c>
      <c r="M43"/>
      <c r="N43"/>
    </row>
    <row r="44" spans="1:14" s="7" customFormat="1" ht="15">
      <c r="A44" s="201" t="s">
        <v>165</v>
      </c>
      <c r="B44" s="235">
        <f>'Open Int.'!K48</f>
        <v>293800</v>
      </c>
      <c r="C44" s="237">
        <f>'Open Int.'!R48</f>
        <v>6.607562</v>
      </c>
      <c r="D44" s="161">
        <f t="shared" si="0"/>
        <v>0.01935239177250651</v>
      </c>
      <c r="E44" s="243">
        <f>'Open Int.'!B48/'Open Int.'!K48</f>
        <v>0.9823008849557522</v>
      </c>
      <c r="F44" s="228">
        <f>'Open Int.'!E48/'Open Int.'!K48</f>
        <v>0.017699115044247787</v>
      </c>
      <c r="G44" s="244">
        <f>'Open Int.'!H48/'Open Int.'!K48</f>
        <v>0</v>
      </c>
      <c r="H44" s="247">
        <v>15181586</v>
      </c>
      <c r="I44" s="231">
        <v>3035500</v>
      </c>
      <c r="J44" s="356">
        <v>2281500</v>
      </c>
      <c r="K44" s="117" t="str">
        <f t="shared" si="1"/>
        <v>Gross Exposure is less then 30%</v>
      </c>
      <c r="M44"/>
      <c r="N44"/>
    </row>
    <row r="45" spans="1:14" s="7" customFormat="1" ht="15">
      <c r="A45" s="201" t="s">
        <v>89</v>
      </c>
      <c r="B45" s="235">
        <f>'Open Int.'!K49</f>
        <v>7482000</v>
      </c>
      <c r="C45" s="237">
        <f>'Open Int.'!R49</f>
        <v>218.28735</v>
      </c>
      <c r="D45" s="161">
        <f t="shared" si="0"/>
        <v>0.1207143560007692</v>
      </c>
      <c r="E45" s="243">
        <f>'Open Int.'!B49/'Open Int.'!K49</f>
        <v>0.9731355252606255</v>
      </c>
      <c r="F45" s="228">
        <f>'Open Int.'!E49/'Open Int.'!K49</f>
        <v>0.024057738572574178</v>
      </c>
      <c r="G45" s="244">
        <f>'Open Int.'!H49/'Open Int.'!K49</f>
        <v>0.0028067361668003207</v>
      </c>
      <c r="H45" s="247">
        <v>61981029</v>
      </c>
      <c r="I45" s="231">
        <v>11472000</v>
      </c>
      <c r="J45" s="356">
        <v>5736000</v>
      </c>
      <c r="K45" s="117" t="str">
        <f t="shared" si="1"/>
        <v>Gross Exposure is less then 30%</v>
      </c>
      <c r="M45"/>
      <c r="N45"/>
    </row>
    <row r="46" spans="1:14" s="7" customFormat="1" ht="15">
      <c r="A46" s="201" t="s">
        <v>287</v>
      </c>
      <c r="B46" s="235">
        <f>'Open Int.'!K50</f>
        <v>1149000</v>
      </c>
      <c r="C46" s="237">
        <f>'Open Int.'!R50</f>
        <v>18.7287</v>
      </c>
      <c r="D46" s="161">
        <f t="shared" si="0"/>
        <v>0.10455672589121187</v>
      </c>
      <c r="E46" s="243">
        <f>'Open Int.'!B50/'Open Int.'!K50</f>
        <v>0.9939077458659704</v>
      </c>
      <c r="F46" s="228">
        <f>'Open Int.'!E50/'Open Int.'!K50</f>
        <v>0.006092254134029591</v>
      </c>
      <c r="G46" s="244">
        <f>'Open Int.'!H50/'Open Int.'!K50</f>
        <v>0</v>
      </c>
      <c r="H46" s="247">
        <v>10989250</v>
      </c>
      <c r="I46" s="231">
        <v>2197000</v>
      </c>
      <c r="J46" s="356">
        <v>2197000</v>
      </c>
      <c r="K46" s="117" t="str">
        <f t="shared" si="1"/>
        <v>Gross Exposure is less then 30%</v>
      </c>
      <c r="M46"/>
      <c r="N46"/>
    </row>
    <row r="47" spans="1:14" s="7" customFormat="1" ht="15">
      <c r="A47" s="201" t="s">
        <v>271</v>
      </c>
      <c r="B47" s="235">
        <f>'Open Int.'!K51</f>
        <v>703800</v>
      </c>
      <c r="C47" s="237">
        <f>'Open Int.'!R51</f>
        <v>14.836104</v>
      </c>
      <c r="D47" s="161">
        <f t="shared" si="0"/>
        <v>0.031846488162228674</v>
      </c>
      <c r="E47" s="243">
        <f>'Open Int.'!B51/'Open Int.'!K51</f>
        <v>0.9761295822676896</v>
      </c>
      <c r="F47" s="228">
        <f>'Open Int.'!E51/'Open Int.'!K51</f>
        <v>0.023870417732310314</v>
      </c>
      <c r="G47" s="244">
        <f>'Open Int.'!H51/'Open Int.'!K51</f>
        <v>0</v>
      </c>
      <c r="H47" s="247">
        <v>22099768</v>
      </c>
      <c r="I47" s="231">
        <v>4419600</v>
      </c>
      <c r="J47" s="356">
        <v>2487600</v>
      </c>
      <c r="K47" s="117" t="str">
        <f t="shared" si="1"/>
        <v>Gross Exposure is less then 30%</v>
      </c>
      <c r="M47"/>
      <c r="N47"/>
    </row>
    <row r="48" spans="1:14" s="7" customFormat="1" ht="15">
      <c r="A48" s="201" t="s">
        <v>221</v>
      </c>
      <c r="B48" s="235">
        <f>'Open Int.'!K52</f>
        <v>445200</v>
      </c>
      <c r="C48" s="237">
        <f>'Open Int.'!R52</f>
        <v>49.463946</v>
      </c>
      <c r="D48" s="161">
        <f t="shared" si="0"/>
        <v>0.05327203618956564</v>
      </c>
      <c r="E48" s="243">
        <f>'Open Int.'!B52/'Open Int.'!K52</f>
        <v>0.9946091644204852</v>
      </c>
      <c r="F48" s="228">
        <f>'Open Int.'!E52/'Open Int.'!K52</f>
        <v>0.005390835579514825</v>
      </c>
      <c r="G48" s="244">
        <f>'Open Int.'!H52/'Open Int.'!K52</f>
        <v>0</v>
      </c>
      <c r="H48" s="247">
        <v>8357105</v>
      </c>
      <c r="I48" s="231">
        <v>1671300</v>
      </c>
      <c r="J48" s="356">
        <v>835500</v>
      </c>
      <c r="K48" s="117" t="str">
        <f t="shared" si="1"/>
        <v>Gross Exposure is less then 30%</v>
      </c>
      <c r="M48"/>
      <c r="N48"/>
    </row>
    <row r="49" spans="1:14" s="7" customFormat="1" ht="15">
      <c r="A49" s="201" t="s">
        <v>233</v>
      </c>
      <c r="B49" s="235">
        <f>'Open Int.'!K53</f>
        <v>2757000</v>
      </c>
      <c r="C49" s="237">
        <f>'Open Int.'!R53</f>
        <v>99.91367999999999</v>
      </c>
      <c r="D49" s="161">
        <f t="shared" si="0"/>
        <v>0.19979075957953937</v>
      </c>
      <c r="E49" s="243">
        <f>'Open Int.'!B53/'Open Int.'!K53</f>
        <v>0.9883931809938339</v>
      </c>
      <c r="F49" s="228">
        <f>'Open Int.'!E53/'Open Int.'!K53</f>
        <v>0.01051867972433805</v>
      </c>
      <c r="G49" s="244">
        <f>'Open Int.'!H53/'Open Int.'!K53</f>
        <v>0.001088139281828074</v>
      </c>
      <c r="H49" s="247">
        <v>13799437</v>
      </c>
      <c r="I49" s="231">
        <v>2759000</v>
      </c>
      <c r="J49" s="356">
        <v>1404000</v>
      </c>
      <c r="K49" s="117" t="str">
        <f t="shared" si="1"/>
        <v>Gross Exposure is less then 30%</v>
      </c>
      <c r="M49"/>
      <c r="N49"/>
    </row>
    <row r="50" spans="1:14" s="7" customFormat="1" ht="15">
      <c r="A50" s="201" t="s">
        <v>166</v>
      </c>
      <c r="B50" s="235">
        <f>'Open Int.'!K54</f>
        <v>3896950</v>
      </c>
      <c r="C50" s="237">
        <f>'Open Int.'!R54</f>
        <v>35.24791275</v>
      </c>
      <c r="D50" s="161">
        <f t="shared" si="0"/>
        <v>0.23808488100674113</v>
      </c>
      <c r="E50" s="243">
        <f>'Open Int.'!B54/'Open Int.'!K54</f>
        <v>0.9856169568508706</v>
      </c>
      <c r="F50" s="228">
        <f>'Open Int.'!E54/'Open Int.'!K54</f>
        <v>0.013626040878122634</v>
      </c>
      <c r="G50" s="244">
        <f>'Open Int.'!H54/'Open Int.'!K54</f>
        <v>0.000757002271006813</v>
      </c>
      <c r="H50" s="247">
        <v>16367902</v>
      </c>
      <c r="I50" s="231">
        <v>3271550</v>
      </c>
      <c r="J50" s="356">
        <v>3271550</v>
      </c>
      <c r="K50" s="117" t="str">
        <f t="shared" si="1"/>
        <v>Gross Exposure is less then 30%</v>
      </c>
      <c r="M50"/>
      <c r="N50"/>
    </row>
    <row r="51" spans="1:14" s="7" customFormat="1" ht="15">
      <c r="A51" s="201" t="s">
        <v>222</v>
      </c>
      <c r="B51" s="235">
        <f>'Open Int.'!K55</f>
        <v>750050</v>
      </c>
      <c r="C51" s="237">
        <f>'Open Int.'!R55</f>
        <v>165.42727775000003</v>
      </c>
      <c r="D51" s="161">
        <f t="shared" si="0"/>
        <v>0.06405175309917231</v>
      </c>
      <c r="E51" s="243">
        <f>'Open Int.'!B55/'Open Int.'!K55</f>
        <v>0.999066728884741</v>
      </c>
      <c r="F51" s="228">
        <f>'Open Int.'!E55/'Open Int.'!K55</f>
        <v>0.0006999533364442371</v>
      </c>
      <c r="G51" s="244">
        <f>'Open Int.'!H55/'Open Int.'!K55</f>
        <v>0.0002333177788147457</v>
      </c>
      <c r="H51" s="247">
        <v>11710062</v>
      </c>
      <c r="I51" s="231">
        <v>1070825</v>
      </c>
      <c r="J51" s="356">
        <v>535325</v>
      </c>
      <c r="K51" s="117" t="str">
        <f t="shared" si="1"/>
        <v>Gross Exposure is less then 30%</v>
      </c>
      <c r="M51"/>
      <c r="N51"/>
    </row>
    <row r="52" spans="1:14" s="7" customFormat="1" ht="15">
      <c r="A52" s="201" t="s">
        <v>288</v>
      </c>
      <c r="B52" s="235">
        <f>'Open Int.'!K56</f>
        <v>2219250</v>
      </c>
      <c r="C52" s="237">
        <f>'Open Int.'!R56</f>
        <v>29.99316375</v>
      </c>
      <c r="D52" s="161">
        <f t="shared" si="0"/>
        <v>0.17767119240847443</v>
      </c>
      <c r="E52" s="243">
        <f>'Open Int.'!B56/'Open Int.'!K56</f>
        <v>0.965866846907739</v>
      </c>
      <c r="F52" s="228">
        <f>'Open Int.'!E56/'Open Int.'!K56</f>
        <v>0.03379520108144644</v>
      </c>
      <c r="G52" s="244">
        <f>'Open Int.'!H56/'Open Int.'!K56</f>
        <v>0.0003379520108144643</v>
      </c>
      <c r="H52" s="247">
        <v>12490770</v>
      </c>
      <c r="I52" s="231">
        <v>2497500</v>
      </c>
      <c r="J52" s="356">
        <v>2497500</v>
      </c>
      <c r="K52" s="117" t="str">
        <f t="shared" si="1"/>
        <v>Gross Exposure is less then 30%</v>
      </c>
      <c r="M52"/>
      <c r="N52"/>
    </row>
    <row r="53" spans="1:14" s="7" customFormat="1" ht="15">
      <c r="A53" s="201" t="s">
        <v>289</v>
      </c>
      <c r="B53" s="235">
        <f>'Open Int.'!K57</f>
        <v>1939000</v>
      </c>
      <c r="C53" s="237">
        <f>'Open Int.'!R57</f>
        <v>24.6253</v>
      </c>
      <c r="D53" s="161">
        <f t="shared" si="0"/>
        <v>0.2086208055947818</v>
      </c>
      <c r="E53" s="243">
        <f>'Open Int.'!B57/'Open Int.'!K57</f>
        <v>0.9985559566787003</v>
      </c>
      <c r="F53" s="228">
        <f>'Open Int.'!E57/'Open Int.'!K57</f>
        <v>0.001444043321299639</v>
      </c>
      <c r="G53" s="244">
        <f>'Open Int.'!H57/'Open Int.'!K57</f>
        <v>0</v>
      </c>
      <c r="H53" s="247">
        <v>9294375</v>
      </c>
      <c r="I53" s="231">
        <v>1857800</v>
      </c>
      <c r="J53" s="356">
        <v>1857800</v>
      </c>
      <c r="K53" s="117" t="str">
        <f t="shared" si="1"/>
        <v>Gross Exposure is less then 30%</v>
      </c>
      <c r="M53"/>
      <c r="N53"/>
    </row>
    <row r="54" spans="1:14" s="7" customFormat="1" ht="15">
      <c r="A54" s="201" t="s">
        <v>195</v>
      </c>
      <c r="B54" s="235">
        <f>'Open Int.'!K58</f>
        <v>29731978</v>
      </c>
      <c r="C54" s="237">
        <f>'Open Int.'!R58</f>
        <v>322.5919613</v>
      </c>
      <c r="D54" s="161">
        <f t="shared" si="0"/>
        <v>0.15225413041867408</v>
      </c>
      <c r="E54" s="243">
        <f>'Open Int.'!B58/'Open Int.'!K58</f>
        <v>0.9529787086483112</v>
      </c>
      <c r="F54" s="228">
        <f>'Open Int.'!E58/'Open Int.'!K58</f>
        <v>0.035578056730702544</v>
      </c>
      <c r="G54" s="244">
        <f>'Open Int.'!H58/'Open Int.'!K58</f>
        <v>0.011443234620986198</v>
      </c>
      <c r="H54" s="247">
        <v>195278630</v>
      </c>
      <c r="I54" s="231">
        <v>21267468</v>
      </c>
      <c r="J54" s="356">
        <v>10633734</v>
      </c>
      <c r="K54" s="117" t="str">
        <f t="shared" si="1"/>
        <v>Gross Exposure is less then 30%</v>
      </c>
      <c r="M54"/>
      <c r="N54"/>
    </row>
    <row r="55" spans="1:14" s="7" customFormat="1" ht="15">
      <c r="A55" s="201" t="s">
        <v>290</v>
      </c>
      <c r="B55" s="235">
        <f>'Open Int.'!K59</f>
        <v>6715800</v>
      </c>
      <c r="C55" s="237">
        <f>'Open Int.'!R59</f>
        <v>62.725572</v>
      </c>
      <c r="D55" s="161">
        <f t="shared" si="0"/>
        <v>0.26509114575521014</v>
      </c>
      <c r="E55" s="243">
        <f>'Open Int.'!B59/'Open Int.'!K59</f>
        <v>0.9635188659578904</v>
      </c>
      <c r="F55" s="228">
        <f>'Open Int.'!E59/'Open Int.'!K59</f>
        <v>0.031061079841567647</v>
      </c>
      <c r="G55" s="244">
        <f>'Open Int.'!H59/'Open Int.'!K59</f>
        <v>0.005420054200542005</v>
      </c>
      <c r="H55" s="247">
        <v>25333928</v>
      </c>
      <c r="I55" s="231">
        <v>5066600</v>
      </c>
      <c r="J55" s="356">
        <v>3399200</v>
      </c>
      <c r="K55" s="117" t="str">
        <f t="shared" si="1"/>
        <v>Gross Exposure is less then 30%</v>
      </c>
      <c r="M55"/>
      <c r="N55"/>
    </row>
    <row r="56" spans="1:14" s="7" customFormat="1" ht="15">
      <c r="A56" s="201" t="s">
        <v>197</v>
      </c>
      <c r="B56" s="235">
        <f>'Open Int.'!K60</f>
        <v>4613700</v>
      </c>
      <c r="C56" s="237">
        <f>'Open Int.'!R60</f>
        <v>135.5735745</v>
      </c>
      <c r="D56" s="161">
        <f t="shared" si="0"/>
        <v>0.2306696950657324</v>
      </c>
      <c r="E56" s="243">
        <f>'Open Int.'!B60/'Open Int.'!K60</f>
        <v>0.997323189630882</v>
      </c>
      <c r="F56" s="228">
        <f>'Open Int.'!E60/'Open Int.'!K60</f>
        <v>0.0026768103691180616</v>
      </c>
      <c r="G56" s="244">
        <f>'Open Int.'!H60/'Open Int.'!K60</f>
        <v>0</v>
      </c>
      <c r="H56" s="247">
        <v>20001327</v>
      </c>
      <c r="I56" s="231">
        <v>4000100</v>
      </c>
      <c r="J56" s="356">
        <v>2000050</v>
      </c>
      <c r="K56" s="117" t="str">
        <f t="shared" si="1"/>
        <v>Gross Exposure is less then 30%</v>
      </c>
      <c r="M56"/>
      <c r="N56"/>
    </row>
    <row r="57" spans="1:14" s="7" customFormat="1" ht="15">
      <c r="A57" s="201" t="s">
        <v>4</v>
      </c>
      <c r="B57" s="235">
        <f>'Open Int.'!K61</f>
        <v>1160850</v>
      </c>
      <c r="C57" s="237">
        <f>'Open Int.'!R61</f>
        <v>180.767562</v>
      </c>
      <c r="D57" s="161">
        <f t="shared" si="0"/>
        <v>0.023256200185909365</v>
      </c>
      <c r="E57" s="243">
        <f>'Open Int.'!B61/'Open Int.'!K61</f>
        <v>0.9989662747124951</v>
      </c>
      <c r="F57" s="228">
        <f>'Open Int.'!E61/'Open Int.'!K61</f>
        <v>0.0006460783046905285</v>
      </c>
      <c r="G57" s="244">
        <f>'Open Int.'!H61/'Open Int.'!K61</f>
        <v>0.0003876469828143171</v>
      </c>
      <c r="H57" s="247">
        <v>49915721</v>
      </c>
      <c r="I57" s="231">
        <v>1843800</v>
      </c>
      <c r="J57" s="356">
        <v>921900</v>
      </c>
      <c r="K57" s="117" t="str">
        <f t="shared" si="1"/>
        <v>Gross Exposure is less then 30%</v>
      </c>
      <c r="M57"/>
      <c r="N57"/>
    </row>
    <row r="58" spans="1:14" s="7" customFormat="1" ht="15">
      <c r="A58" s="201" t="s">
        <v>79</v>
      </c>
      <c r="B58" s="235">
        <f>'Open Int.'!K62</f>
        <v>1543600</v>
      </c>
      <c r="C58" s="237">
        <f>'Open Int.'!R62</f>
        <v>149.906714</v>
      </c>
      <c r="D58" s="161">
        <f t="shared" si="0"/>
        <v>0.0416793663267442</v>
      </c>
      <c r="E58" s="243">
        <f>'Open Int.'!B62/'Open Int.'!K62</f>
        <v>0.9997408655091993</v>
      </c>
      <c r="F58" s="228">
        <f>'Open Int.'!E62/'Open Int.'!K62</f>
        <v>0.0002591344908007256</v>
      </c>
      <c r="G58" s="244">
        <f>'Open Int.'!H62/'Open Int.'!K62</f>
        <v>0</v>
      </c>
      <c r="H58" s="247">
        <v>37035112</v>
      </c>
      <c r="I58" s="231">
        <v>2808800</v>
      </c>
      <c r="J58" s="356">
        <v>1404400</v>
      </c>
      <c r="K58" s="117" t="str">
        <f t="shared" si="1"/>
        <v>Gross Exposure is less then 30%</v>
      </c>
      <c r="M58"/>
      <c r="N58"/>
    </row>
    <row r="59" spans="1:14" s="7" customFormat="1" ht="15">
      <c r="A59" s="201" t="s">
        <v>196</v>
      </c>
      <c r="B59" s="235">
        <f>'Open Int.'!K63</f>
        <v>2318000</v>
      </c>
      <c r="C59" s="237">
        <f>'Open Int.'!R63</f>
        <v>148.09702</v>
      </c>
      <c r="D59" s="161">
        <f t="shared" si="0"/>
        <v>0.12883923409243986</v>
      </c>
      <c r="E59" s="243">
        <f>'Open Int.'!B63/'Open Int.'!K63</f>
        <v>0.9998274374460742</v>
      </c>
      <c r="F59" s="228">
        <f>'Open Int.'!E63/'Open Int.'!K63</f>
        <v>0</v>
      </c>
      <c r="G59" s="244">
        <f>'Open Int.'!H63/'Open Int.'!K63</f>
        <v>0.0001725625539257981</v>
      </c>
      <c r="H59" s="247">
        <v>17991414</v>
      </c>
      <c r="I59" s="231">
        <v>3598000</v>
      </c>
      <c r="J59" s="356">
        <v>1798800</v>
      </c>
      <c r="K59" s="117" t="str">
        <f t="shared" si="1"/>
        <v>Gross Exposure is less then 30%</v>
      </c>
      <c r="M59"/>
      <c r="N59"/>
    </row>
    <row r="60" spans="1:14" s="7" customFormat="1" ht="15">
      <c r="A60" s="201" t="s">
        <v>5</v>
      </c>
      <c r="B60" s="235">
        <f>'Open Int.'!K64</f>
        <v>30651115</v>
      </c>
      <c r="C60" s="237">
        <f>'Open Int.'!R64</f>
        <v>416.70190842499994</v>
      </c>
      <c r="D60" s="161">
        <f t="shared" si="0"/>
        <v>0.21519174589594597</v>
      </c>
      <c r="E60" s="243">
        <f>'Open Int.'!B64/'Open Int.'!K64</f>
        <v>0.9411458604360722</v>
      </c>
      <c r="F60" s="228">
        <f>'Open Int.'!E64/'Open Int.'!K64</f>
        <v>0.05219337045324452</v>
      </c>
      <c r="G60" s="244">
        <f>'Open Int.'!H64/'Open Int.'!K64</f>
        <v>0.0066607691106832494</v>
      </c>
      <c r="H60" s="247">
        <v>142436295</v>
      </c>
      <c r="I60" s="231">
        <v>17221215</v>
      </c>
      <c r="J60" s="356">
        <v>8609810</v>
      </c>
      <c r="K60" s="117" t="str">
        <f t="shared" si="1"/>
        <v>Gross Exposure is less then 30%</v>
      </c>
      <c r="M60"/>
      <c r="N60"/>
    </row>
    <row r="61" spans="1:14" s="7" customFormat="1" ht="15">
      <c r="A61" s="201" t="s">
        <v>198</v>
      </c>
      <c r="B61" s="235">
        <f>'Open Int.'!K65</f>
        <v>10418000</v>
      </c>
      <c r="C61" s="237">
        <f>'Open Int.'!R65</f>
        <v>213.20437</v>
      </c>
      <c r="D61" s="161">
        <f t="shared" si="0"/>
        <v>0.04861156767732969</v>
      </c>
      <c r="E61" s="243">
        <f>'Open Int.'!B65/'Open Int.'!K65</f>
        <v>0.8977730850451142</v>
      </c>
      <c r="F61" s="228">
        <f>'Open Int.'!E65/'Open Int.'!K65</f>
        <v>0.08936456133614898</v>
      </c>
      <c r="G61" s="244">
        <f>'Open Int.'!H65/'Open Int.'!K65</f>
        <v>0.012862353618736801</v>
      </c>
      <c r="H61" s="247">
        <v>214311130</v>
      </c>
      <c r="I61" s="231">
        <v>13863000</v>
      </c>
      <c r="J61" s="356">
        <v>6931000</v>
      </c>
      <c r="K61" s="117" t="str">
        <f t="shared" si="1"/>
        <v>Gross Exposure is less then 30%</v>
      </c>
      <c r="M61"/>
      <c r="N61"/>
    </row>
    <row r="62" spans="1:14" s="7" customFormat="1" ht="15">
      <c r="A62" s="201" t="s">
        <v>199</v>
      </c>
      <c r="B62" s="235">
        <f>'Open Int.'!K66</f>
        <v>2733900</v>
      </c>
      <c r="C62" s="237">
        <f>'Open Int.'!R66</f>
        <v>69.5640855</v>
      </c>
      <c r="D62" s="161">
        <f t="shared" si="0"/>
        <v>0.08222094906415363</v>
      </c>
      <c r="E62" s="243">
        <f>'Open Int.'!B66/'Open Int.'!K66</f>
        <v>0.9843081312410842</v>
      </c>
      <c r="F62" s="228">
        <f>'Open Int.'!E66/'Open Int.'!K66</f>
        <v>0.01378982406086543</v>
      </c>
      <c r="G62" s="244">
        <f>'Open Int.'!H66/'Open Int.'!K66</f>
        <v>0.0019020446980504042</v>
      </c>
      <c r="H62" s="247">
        <v>33250650</v>
      </c>
      <c r="I62" s="231">
        <v>6649500</v>
      </c>
      <c r="J62" s="356">
        <v>3324100</v>
      </c>
      <c r="K62" s="117" t="str">
        <f t="shared" si="1"/>
        <v>Gross Exposure is less then 30%</v>
      </c>
      <c r="M62"/>
      <c r="N62"/>
    </row>
    <row r="63" spans="1:14" s="7" customFormat="1" ht="15">
      <c r="A63" s="201" t="s">
        <v>43</v>
      </c>
      <c r="B63" s="235">
        <f>'Open Int.'!K67</f>
        <v>319650</v>
      </c>
      <c r="C63" s="237">
        <f>'Open Int.'!R67</f>
        <v>68.0822535</v>
      </c>
      <c r="D63" s="161">
        <f t="shared" si="0"/>
        <v>0.04392304446265277</v>
      </c>
      <c r="E63" s="243">
        <f>'Open Int.'!B67/'Open Int.'!K67</f>
        <v>0.999061473486626</v>
      </c>
      <c r="F63" s="228">
        <f>'Open Int.'!E67/'Open Int.'!K67</f>
        <v>0.0009385265133740028</v>
      </c>
      <c r="G63" s="244">
        <f>'Open Int.'!H67/'Open Int.'!K67</f>
        <v>0</v>
      </c>
      <c r="H63" s="247">
        <v>7277501</v>
      </c>
      <c r="I63" s="231">
        <v>1455300</v>
      </c>
      <c r="J63" s="356">
        <v>727500</v>
      </c>
      <c r="K63" s="117" t="str">
        <f t="shared" si="1"/>
        <v>Gross Exposure is less then 30%</v>
      </c>
      <c r="M63"/>
      <c r="N63"/>
    </row>
    <row r="64" spans="1:14" s="7" customFormat="1" ht="15">
      <c r="A64" s="201" t="s">
        <v>200</v>
      </c>
      <c r="B64" s="235">
        <f>'Open Int.'!K68</f>
        <v>7688100</v>
      </c>
      <c r="C64" s="237">
        <f>'Open Int.'!R68</f>
        <v>659.8311825</v>
      </c>
      <c r="D64" s="161">
        <f t="shared" si="0"/>
        <v>0.05875134714444809</v>
      </c>
      <c r="E64" s="243">
        <f>'Open Int.'!B68/'Open Int.'!K68</f>
        <v>0.9734589820631886</v>
      </c>
      <c r="F64" s="228">
        <f>'Open Int.'!E68/'Open Int.'!K68</f>
        <v>0.02212510243102977</v>
      </c>
      <c r="G64" s="244">
        <f>'Open Int.'!H68/'Open Int.'!K68</f>
        <v>0.0044159155057816625</v>
      </c>
      <c r="H64" s="247">
        <v>130858276</v>
      </c>
      <c r="I64" s="231">
        <v>3364900</v>
      </c>
      <c r="J64" s="356">
        <v>1682100</v>
      </c>
      <c r="K64" s="117" t="str">
        <f t="shared" si="1"/>
        <v>Gross Exposure is less then 30%</v>
      </c>
      <c r="M64"/>
      <c r="N64"/>
    </row>
    <row r="65" spans="1:14" s="7" customFormat="1" ht="15">
      <c r="A65" s="201" t="s">
        <v>141</v>
      </c>
      <c r="B65" s="235">
        <f>'Open Int.'!K69</f>
        <v>27403200</v>
      </c>
      <c r="C65" s="237">
        <f>'Open Int.'!R69</f>
        <v>211.00464</v>
      </c>
      <c r="D65" s="161">
        <f t="shared" si="0"/>
        <v>0.40027839178684926</v>
      </c>
      <c r="E65" s="243">
        <f>'Open Int.'!B69/'Open Int.'!K69</f>
        <v>0.8818532142231564</v>
      </c>
      <c r="F65" s="228">
        <f>'Open Int.'!E69/'Open Int.'!K69</f>
        <v>0.09922928709055877</v>
      </c>
      <c r="G65" s="244">
        <f>'Open Int.'!H69/'Open Int.'!K69</f>
        <v>0.018917498686284815</v>
      </c>
      <c r="H65" s="247">
        <v>68460353</v>
      </c>
      <c r="I65" s="231">
        <v>13689600</v>
      </c>
      <c r="J65" s="356">
        <v>6844800</v>
      </c>
      <c r="K65" s="117" t="str">
        <f t="shared" si="1"/>
        <v>Gross exposure is building up andcrpsses 40% mark</v>
      </c>
      <c r="M65"/>
      <c r="N65"/>
    </row>
    <row r="66" spans="1:14" s="7" customFormat="1" ht="15">
      <c r="A66" s="201" t="s">
        <v>399</v>
      </c>
      <c r="B66" s="235">
        <f>'Open Int.'!K70</f>
        <v>14493600</v>
      </c>
      <c r="C66" s="237">
        <f>'Open Int.'!R70</f>
        <v>138.41388</v>
      </c>
      <c r="D66" s="161" t="e">
        <f t="shared" si="0"/>
        <v>#DIV/0!</v>
      </c>
      <c r="E66" s="243">
        <f>'Open Int.'!B70/'Open Int.'!K70</f>
        <v>0.8405365126676602</v>
      </c>
      <c r="F66" s="228">
        <f>'Open Int.'!E70/'Open Int.'!K70</f>
        <v>0.14307004470938897</v>
      </c>
      <c r="G66" s="244">
        <f>'Open Int.'!H70/'Open Int.'!K70</f>
        <v>0.01639344262295082</v>
      </c>
      <c r="H66" s="247"/>
      <c r="I66" s="231"/>
      <c r="J66" s="356"/>
      <c r="K66" s="117" t="e">
        <f t="shared" si="1"/>
        <v>#DIV/0!</v>
      </c>
      <c r="M66"/>
      <c r="N66"/>
    </row>
    <row r="67" spans="1:14" s="7" customFormat="1" ht="15">
      <c r="A67" s="201" t="s">
        <v>184</v>
      </c>
      <c r="B67" s="235">
        <f>'Open Int.'!K71</f>
        <v>16522950</v>
      </c>
      <c r="C67" s="237">
        <f>'Open Int.'!R71</f>
        <v>146.97164025</v>
      </c>
      <c r="D67" s="161">
        <f aca="true" t="shared" si="2" ref="D67:D130">B67/H67</f>
        <v>0.07340918628623037</v>
      </c>
      <c r="E67" s="243">
        <f>'Open Int.'!B71/'Open Int.'!K71</f>
        <v>0.8884127834315301</v>
      </c>
      <c r="F67" s="228">
        <f>'Open Int.'!E71/'Open Int.'!K71</f>
        <v>0.08873415461524728</v>
      </c>
      <c r="G67" s="244">
        <f>'Open Int.'!H71/'Open Int.'!K71</f>
        <v>0.022853061953222637</v>
      </c>
      <c r="H67" s="247">
        <v>225080141</v>
      </c>
      <c r="I67" s="231">
        <v>38509300</v>
      </c>
      <c r="J67" s="356">
        <v>19251700</v>
      </c>
      <c r="K67" s="117" t="str">
        <f aca="true" t="shared" si="3" ref="K67:K130">IF(D67&gt;=80%,"Gross exposure has crossed 80%,Margin double",IF(D67&gt;=60%,"Gross exposure is Substantial as Open interest has crossed 60%",IF(D67&gt;=40%,"Gross exposure is building up andcrpsses 40% mark",IF(D67&gt;=30%,"Some sign of build up Gross exposure crosses 30%","Gross Exposure is less then 30%"))))</f>
        <v>Gross Exposure is less then 30%</v>
      </c>
      <c r="M67"/>
      <c r="N67"/>
    </row>
    <row r="68" spans="1:14" s="7" customFormat="1" ht="15">
      <c r="A68" s="201" t="s">
        <v>175</v>
      </c>
      <c r="B68" s="235">
        <f>'Open Int.'!K72</f>
        <v>115211250</v>
      </c>
      <c r="C68" s="237">
        <f>'Open Int.'!R72</f>
        <v>417.06472500000007</v>
      </c>
      <c r="D68" s="161">
        <f t="shared" si="2"/>
        <v>0.9019541464983735</v>
      </c>
      <c r="E68" s="243">
        <f>'Open Int.'!B72/'Open Int.'!K72</f>
        <v>0.7747095010252905</v>
      </c>
      <c r="F68" s="228">
        <f>'Open Int.'!E72/'Open Int.'!K72</f>
        <v>0.17505126452494874</v>
      </c>
      <c r="G68" s="244">
        <f>'Open Int.'!H72/'Open Int.'!K72</f>
        <v>0.050239234449760764</v>
      </c>
      <c r="H68" s="247">
        <v>127735152</v>
      </c>
      <c r="I68" s="231">
        <v>25546500</v>
      </c>
      <c r="J68" s="356">
        <v>25546500</v>
      </c>
      <c r="K68" s="117" t="str">
        <f t="shared" si="3"/>
        <v>Gross exposure has crossed 80%,Margin double</v>
      </c>
      <c r="M68"/>
      <c r="N68"/>
    </row>
    <row r="69" spans="1:14" s="7" customFormat="1" ht="15">
      <c r="A69" s="201" t="s">
        <v>142</v>
      </c>
      <c r="B69" s="235">
        <f>'Open Int.'!K73</f>
        <v>3862250</v>
      </c>
      <c r="C69" s="237">
        <f>'Open Int.'!R73</f>
        <v>56.0412475</v>
      </c>
      <c r="D69" s="161">
        <f t="shared" si="2"/>
        <v>0.04658773784926419</v>
      </c>
      <c r="E69" s="243">
        <f>'Open Int.'!B73/'Open Int.'!K73</f>
        <v>0.9904848210240145</v>
      </c>
      <c r="F69" s="228">
        <f>'Open Int.'!E73/'Open Int.'!K73</f>
        <v>0.009062075215224286</v>
      </c>
      <c r="G69" s="244">
        <f>'Open Int.'!H73/'Open Int.'!K73</f>
        <v>0.00045310376076121433</v>
      </c>
      <c r="H69" s="247">
        <v>82902716</v>
      </c>
      <c r="I69" s="231">
        <v>16579500</v>
      </c>
      <c r="J69" s="356">
        <v>8289750</v>
      </c>
      <c r="K69" s="117" t="str">
        <f t="shared" si="3"/>
        <v>Gross Exposure is less then 30%</v>
      </c>
      <c r="M69"/>
      <c r="N69"/>
    </row>
    <row r="70" spans="1:14" s="7" customFormat="1" ht="15">
      <c r="A70" s="201" t="s">
        <v>176</v>
      </c>
      <c r="B70" s="235">
        <f>'Open Int.'!K74</f>
        <v>16315400</v>
      </c>
      <c r="C70" s="237">
        <f>'Open Int.'!R74</f>
        <v>266.104174</v>
      </c>
      <c r="D70" s="161">
        <f t="shared" si="2"/>
        <v>0.5290404641018934</v>
      </c>
      <c r="E70" s="243">
        <f>'Open Int.'!B74/'Open Int.'!K74</f>
        <v>0.9289904017063633</v>
      </c>
      <c r="F70" s="228">
        <f>'Open Int.'!E74/'Open Int.'!K74</f>
        <v>0.055012442232492</v>
      </c>
      <c r="G70" s="244">
        <f>'Open Int.'!H74/'Open Int.'!K74</f>
        <v>0.015997156061144685</v>
      </c>
      <c r="H70" s="247">
        <v>30839607</v>
      </c>
      <c r="I70" s="231">
        <v>6166850</v>
      </c>
      <c r="J70" s="356">
        <v>3082700</v>
      </c>
      <c r="K70" s="117" t="str">
        <f t="shared" si="3"/>
        <v>Gross exposure is building up andcrpsses 40% mark</v>
      </c>
      <c r="M70"/>
      <c r="N70"/>
    </row>
    <row r="71" spans="1:14" s="7" customFormat="1" ht="15">
      <c r="A71" s="201" t="s">
        <v>398</v>
      </c>
      <c r="B71" s="235">
        <f>'Open Int.'!K75</f>
        <v>171600</v>
      </c>
      <c r="C71" s="237">
        <f>'Open Int.'!R75</f>
        <v>1.536678</v>
      </c>
      <c r="D71" s="161">
        <f t="shared" si="2"/>
        <v>0.009982547993019198</v>
      </c>
      <c r="E71" s="243">
        <f>'Open Int.'!B75/'Open Int.'!K75</f>
        <v>1</v>
      </c>
      <c r="F71" s="228">
        <f>'Open Int.'!E75/'Open Int.'!K75</f>
        <v>0</v>
      </c>
      <c r="G71" s="244">
        <f>'Open Int.'!H75/'Open Int.'!K75</f>
        <v>0</v>
      </c>
      <c r="H71" s="247">
        <v>17190000</v>
      </c>
      <c r="I71" s="231">
        <v>3436400</v>
      </c>
      <c r="J71" s="356">
        <v>3436400</v>
      </c>
      <c r="K71" s="117" t="str">
        <f t="shared" si="3"/>
        <v>Gross Exposure is less then 30%</v>
      </c>
      <c r="M71"/>
      <c r="N71"/>
    </row>
    <row r="72" spans="1:14" s="7" customFormat="1" ht="15">
      <c r="A72" s="201" t="s">
        <v>167</v>
      </c>
      <c r="B72" s="235">
        <f>'Open Int.'!K76</f>
        <v>14314300</v>
      </c>
      <c r="C72" s="237">
        <f>'Open Int.'!R76</f>
        <v>57.686629</v>
      </c>
      <c r="D72" s="161">
        <f t="shared" si="2"/>
        <v>0.35908260006075726</v>
      </c>
      <c r="E72" s="243">
        <f>'Open Int.'!B76/'Open Int.'!K76</f>
        <v>0.9766003227541689</v>
      </c>
      <c r="F72" s="228">
        <f>'Open Int.'!E76/'Open Int.'!K76</f>
        <v>0.022592791823561054</v>
      </c>
      <c r="G72" s="244">
        <f>'Open Int.'!H76/'Open Int.'!K76</f>
        <v>0.0008068854222700376</v>
      </c>
      <c r="H72" s="247">
        <v>39863530</v>
      </c>
      <c r="I72" s="231">
        <v>7969500</v>
      </c>
      <c r="J72" s="356">
        <v>7969500</v>
      </c>
      <c r="K72" s="117" t="str">
        <f t="shared" si="3"/>
        <v>Some sign of build up Gross exposure crosses 30%</v>
      </c>
      <c r="M72"/>
      <c r="N72"/>
    </row>
    <row r="73" spans="1:14" s="7" customFormat="1" ht="15">
      <c r="A73" s="201" t="s">
        <v>201</v>
      </c>
      <c r="B73" s="235">
        <f>'Open Int.'!K77</f>
        <v>3600400</v>
      </c>
      <c r="C73" s="237">
        <f>'Open Int.'!R77</f>
        <v>737.199902</v>
      </c>
      <c r="D73" s="161">
        <f t="shared" si="2"/>
        <v>0.048546654421684134</v>
      </c>
      <c r="E73" s="243">
        <f>'Open Int.'!B77/'Open Int.'!K77</f>
        <v>0.8510165537162537</v>
      </c>
      <c r="F73" s="228">
        <f>'Open Int.'!E77/'Open Int.'!K77</f>
        <v>0.11365403844017331</v>
      </c>
      <c r="G73" s="244">
        <f>'Open Int.'!H77/'Open Int.'!K77</f>
        <v>0.035329407843572934</v>
      </c>
      <c r="H73" s="247">
        <v>74163710</v>
      </c>
      <c r="I73" s="231">
        <v>1338200</v>
      </c>
      <c r="J73" s="356">
        <v>669000</v>
      </c>
      <c r="K73" s="117" t="str">
        <f t="shared" si="3"/>
        <v>Gross Exposure is less then 30%</v>
      </c>
      <c r="M73"/>
      <c r="N73"/>
    </row>
    <row r="74" spans="1:14" s="7" customFormat="1" ht="15">
      <c r="A74" s="201" t="s">
        <v>143</v>
      </c>
      <c r="B74" s="235">
        <f>'Open Int.'!K78</f>
        <v>1354050</v>
      </c>
      <c r="C74" s="237">
        <f>'Open Int.'!R78</f>
        <v>13.50664875</v>
      </c>
      <c r="D74" s="161">
        <f t="shared" si="2"/>
        <v>0.03205610795454546</v>
      </c>
      <c r="E74" s="243">
        <f>'Open Int.'!B78/'Open Int.'!K78</f>
        <v>1</v>
      </c>
      <c r="F74" s="228">
        <f>'Open Int.'!E78/'Open Int.'!K78</f>
        <v>0</v>
      </c>
      <c r="G74" s="244">
        <f>'Open Int.'!H78/'Open Int.'!K78</f>
        <v>0</v>
      </c>
      <c r="H74" s="247">
        <v>42240000</v>
      </c>
      <c r="I74" s="231">
        <v>8445850</v>
      </c>
      <c r="J74" s="356">
        <v>4472200</v>
      </c>
      <c r="K74" s="117" t="str">
        <f t="shared" si="3"/>
        <v>Gross Exposure is less then 30%</v>
      </c>
      <c r="M74"/>
      <c r="N74"/>
    </row>
    <row r="75" spans="1:14" s="7" customFormat="1" ht="15">
      <c r="A75" s="201" t="s">
        <v>90</v>
      </c>
      <c r="B75" s="235">
        <f>'Open Int.'!K79</f>
        <v>954600</v>
      </c>
      <c r="C75" s="237">
        <f>'Open Int.'!R79</f>
        <v>37.835571</v>
      </c>
      <c r="D75" s="161">
        <f t="shared" si="2"/>
        <v>0.022735679576393275</v>
      </c>
      <c r="E75" s="243">
        <f>'Open Int.'!B79/'Open Int.'!K79</f>
        <v>0.9993714644877436</v>
      </c>
      <c r="F75" s="228">
        <f>'Open Int.'!E79/'Open Int.'!K79</f>
        <v>0.0006285355122564425</v>
      </c>
      <c r="G75" s="244">
        <f>'Open Int.'!H79/'Open Int.'!K79</f>
        <v>0</v>
      </c>
      <c r="H75" s="247">
        <v>41986869</v>
      </c>
      <c r="I75" s="231">
        <v>6664800</v>
      </c>
      <c r="J75" s="356">
        <v>3332400</v>
      </c>
      <c r="K75" s="117" t="str">
        <f t="shared" si="3"/>
        <v>Gross Exposure is less then 30%</v>
      </c>
      <c r="M75"/>
      <c r="N75"/>
    </row>
    <row r="76" spans="1:14" s="7" customFormat="1" ht="15">
      <c r="A76" s="201" t="s">
        <v>35</v>
      </c>
      <c r="B76" s="235">
        <f>'Open Int.'!K80</f>
        <v>4042500</v>
      </c>
      <c r="C76" s="237">
        <f>'Open Int.'!R80</f>
        <v>110.804925</v>
      </c>
      <c r="D76" s="161">
        <f t="shared" si="2"/>
        <v>0.15250209824779334</v>
      </c>
      <c r="E76" s="243">
        <f>'Open Int.'!B80/'Open Int.'!K80</f>
        <v>0.976326530612245</v>
      </c>
      <c r="F76" s="228">
        <f>'Open Int.'!E80/'Open Int.'!K80</f>
        <v>0.0236734693877551</v>
      </c>
      <c r="G76" s="244">
        <f>'Open Int.'!H80/'Open Int.'!K80</f>
        <v>0</v>
      </c>
      <c r="H76" s="247">
        <v>26507832</v>
      </c>
      <c r="I76" s="231">
        <v>5300900</v>
      </c>
      <c r="J76" s="356">
        <v>2649900</v>
      </c>
      <c r="K76" s="117" t="str">
        <f t="shared" si="3"/>
        <v>Gross Exposure is less then 30%</v>
      </c>
      <c r="M76"/>
      <c r="N76"/>
    </row>
    <row r="77" spans="1:14" s="7" customFormat="1" ht="15">
      <c r="A77" s="201" t="s">
        <v>6</v>
      </c>
      <c r="B77" s="235">
        <f>'Open Int.'!K81</f>
        <v>16477875</v>
      </c>
      <c r="C77" s="237">
        <f>'Open Int.'!R81</f>
        <v>255.90139875</v>
      </c>
      <c r="D77" s="161">
        <f t="shared" si="2"/>
        <v>0.02228847291181926</v>
      </c>
      <c r="E77" s="243">
        <f>'Open Int.'!B81/'Open Int.'!K81</f>
        <v>0.9053731139482488</v>
      </c>
      <c r="F77" s="228">
        <f>'Open Int.'!E81/'Open Int.'!K81</f>
        <v>0.0809722127398102</v>
      </c>
      <c r="G77" s="244">
        <f>'Open Int.'!H81/'Open Int.'!K81</f>
        <v>0.013654673311941012</v>
      </c>
      <c r="H77" s="247">
        <v>739300313</v>
      </c>
      <c r="I77" s="231">
        <v>17034750</v>
      </c>
      <c r="J77" s="356">
        <v>8517375</v>
      </c>
      <c r="K77" s="117" t="str">
        <f t="shared" si="3"/>
        <v>Gross Exposure is less then 30%</v>
      </c>
      <c r="M77"/>
      <c r="N77"/>
    </row>
    <row r="78" spans="1:14" s="7" customFormat="1" ht="15">
      <c r="A78" s="201" t="s">
        <v>177</v>
      </c>
      <c r="B78" s="235">
        <f>'Open Int.'!K82</f>
        <v>5250000</v>
      </c>
      <c r="C78" s="237">
        <f>'Open Int.'!R82</f>
        <v>145.18875</v>
      </c>
      <c r="D78" s="161">
        <f t="shared" si="2"/>
        <v>0.27486772841351165</v>
      </c>
      <c r="E78" s="243">
        <f>'Open Int.'!B82/'Open Int.'!K82</f>
        <v>0.9681904761904762</v>
      </c>
      <c r="F78" s="228">
        <f>'Open Int.'!E82/'Open Int.'!K82</f>
        <v>0.028761904761904763</v>
      </c>
      <c r="G78" s="244">
        <f>'Open Int.'!H82/'Open Int.'!K82</f>
        <v>0.0030476190476190477</v>
      </c>
      <c r="H78" s="247">
        <v>19100096</v>
      </c>
      <c r="I78" s="231">
        <v>3820000</v>
      </c>
      <c r="J78" s="356">
        <v>1910000</v>
      </c>
      <c r="K78" s="117" t="str">
        <f t="shared" si="3"/>
        <v>Gross Exposure is less then 30%</v>
      </c>
      <c r="M78"/>
      <c r="N78"/>
    </row>
    <row r="79" spans="1:14" s="7" customFormat="1" ht="15">
      <c r="A79" s="201" t="s">
        <v>168</v>
      </c>
      <c r="B79" s="235">
        <f>'Open Int.'!K83</f>
        <v>147600</v>
      </c>
      <c r="C79" s="237">
        <f>'Open Int.'!R83</f>
        <v>9.430902</v>
      </c>
      <c r="D79" s="161">
        <f t="shared" si="2"/>
        <v>0.03250752617505567</v>
      </c>
      <c r="E79" s="243">
        <f>'Open Int.'!B83/'Open Int.'!K83</f>
        <v>1</v>
      </c>
      <c r="F79" s="228">
        <f>'Open Int.'!E83/'Open Int.'!K83</f>
        <v>0</v>
      </c>
      <c r="G79" s="244">
        <f>'Open Int.'!H83/'Open Int.'!K83</f>
        <v>0</v>
      </c>
      <c r="H79" s="247">
        <v>4540487</v>
      </c>
      <c r="I79" s="231">
        <v>907800</v>
      </c>
      <c r="J79" s="356">
        <v>806400</v>
      </c>
      <c r="K79" s="117" t="str">
        <f t="shared" si="3"/>
        <v>Gross Exposure is less then 30%</v>
      </c>
      <c r="M79"/>
      <c r="N79"/>
    </row>
    <row r="80" spans="1:14" s="7" customFormat="1" ht="15">
      <c r="A80" s="201" t="s">
        <v>132</v>
      </c>
      <c r="B80" s="235">
        <f>'Open Int.'!K84</f>
        <v>1392400</v>
      </c>
      <c r="C80" s="237">
        <f>'Open Int.'!R84</f>
        <v>89.66359800000001</v>
      </c>
      <c r="D80" s="161">
        <f t="shared" si="2"/>
        <v>0.4032143632809672</v>
      </c>
      <c r="E80" s="243">
        <f>'Open Int.'!B84/'Open Int.'!K84</f>
        <v>0.9988509049123815</v>
      </c>
      <c r="F80" s="228">
        <f>'Open Int.'!E84/'Open Int.'!K84</f>
        <v>0.0011490950876185005</v>
      </c>
      <c r="G80" s="244">
        <f>'Open Int.'!H84/'Open Int.'!K84</f>
        <v>0</v>
      </c>
      <c r="H80" s="247">
        <v>3453250</v>
      </c>
      <c r="I80" s="231">
        <v>690400</v>
      </c>
      <c r="J80" s="356">
        <v>690400</v>
      </c>
      <c r="K80" s="117" t="str">
        <f t="shared" si="3"/>
        <v>Gross exposure is building up andcrpsses 40% mark</v>
      </c>
      <c r="M80"/>
      <c r="N80"/>
    </row>
    <row r="81" spans="1:14" s="7" customFormat="1" ht="15">
      <c r="A81" s="201" t="s">
        <v>144</v>
      </c>
      <c r="B81" s="235">
        <f>'Open Int.'!K85</f>
        <v>236750</v>
      </c>
      <c r="C81" s="237">
        <f>'Open Int.'!R85</f>
        <v>57.17630875</v>
      </c>
      <c r="D81" s="161">
        <f t="shared" si="2"/>
        <v>0.09408360187396254</v>
      </c>
      <c r="E81" s="243">
        <f>'Open Int.'!B85/'Open Int.'!K85</f>
        <v>0.9994720168954594</v>
      </c>
      <c r="F81" s="228">
        <f>'Open Int.'!E85/'Open Int.'!K85</f>
        <v>0.0005279831045406547</v>
      </c>
      <c r="G81" s="244">
        <f>'Open Int.'!H85/'Open Int.'!K85</f>
        <v>0</v>
      </c>
      <c r="H81" s="247">
        <v>2516379</v>
      </c>
      <c r="I81" s="231">
        <v>503250</v>
      </c>
      <c r="J81" s="356">
        <v>251500</v>
      </c>
      <c r="K81" s="117" t="str">
        <f t="shared" si="3"/>
        <v>Gross Exposure is less then 30%</v>
      </c>
      <c r="M81"/>
      <c r="N81"/>
    </row>
    <row r="82" spans="1:14" s="7" customFormat="1" ht="15">
      <c r="A82" s="201" t="s">
        <v>291</v>
      </c>
      <c r="B82" s="235">
        <f>'Open Int.'!K86</f>
        <v>1350300</v>
      </c>
      <c r="C82" s="237">
        <f>'Open Int.'!R86</f>
        <v>70.4383995</v>
      </c>
      <c r="D82" s="161">
        <f t="shared" si="2"/>
        <v>0.06027513368844313</v>
      </c>
      <c r="E82" s="243">
        <f>'Open Int.'!B86/'Open Int.'!K86</f>
        <v>0.9991113085980893</v>
      </c>
      <c r="F82" s="228">
        <f>'Open Int.'!E86/'Open Int.'!K86</f>
        <v>0.0008886914019106865</v>
      </c>
      <c r="G82" s="244">
        <f>'Open Int.'!H86/'Open Int.'!K86</f>
        <v>0</v>
      </c>
      <c r="H82" s="247">
        <v>22402273</v>
      </c>
      <c r="I82" s="231">
        <v>4129200</v>
      </c>
      <c r="J82" s="356">
        <v>2064600</v>
      </c>
      <c r="K82" s="117" t="str">
        <f t="shared" si="3"/>
        <v>Gross Exposure is less then 30%</v>
      </c>
      <c r="M82"/>
      <c r="N82"/>
    </row>
    <row r="83" spans="1:14" s="7" customFormat="1" ht="15">
      <c r="A83" s="201" t="s">
        <v>133</v>
      </c>
      <c r="B83" s="235">
        <f>'Open Int.'!K87</f>
        <v>23512500</v>
      </c>
      <c r="C83" s="237">
        <f>'Open Int.'!R87</f>
        <v>67.716</v>
      </c>
      <c r="D83" s="161">
        <f t="shared" si="2"/>
        <v>0.653125</v>
      </c>
      <c r="E83" s="243">
        <f>'Open Int.'!B87/'Open Int.'!K87</f>
        <v>0.9494949494949495</v>
      </c>
      <c r="F83" s="228">
        <f>'Open Int.'!E87/'Open Int.'!K87</f>
        <v>0.04784688995215311</v>
      </c>
      <c r="G83" s="244">
        <f>'Open Int.'!H87/'Open Int.'!K87</f>
        <v>0.002658160552897395</v>
      </c>
      <c r="H83" s="247">
        <v>36000000</v>
      </c>
      <c r="I83" s="231">
        <v>7200000</v>
      </c>
      <c r="J83" s="356">
        <v>7200000</v>
      </c>
      <c r="K83" s="117" t="str">
        <f t="shared" si="3"/>
        <v>Gross exposure is Substantial as Open interest has crossed 60%</v>
      </c>
      <c r="M83"/>
      <c r="N83"/>
    </row>
    <row r="84" spans="1:14" s="7" customFormat="1" ht="15">
      <c r="A84" s="201" t="s">
        <v>169</v>
      </c>
      <c r="B84" s="235">
        <f>'Open Int.'!K88</f>
        <v>5714000</v>
      </c>
      <c r="C84" s="237">
        <f>'Open Int.'!R88</f>
        <v>70.91074</v>
      </c>
      <c r="D84" s="161">
        <f t="shared" si="2"/>
        <v>0.469532447083307</v>
      </c>
      <c r="E84" s="243">
        <f>'Open Int.'!B88/'Open Int.'!K88</f>
        <v>0.999649982499125</v>
      </c>
      <c r="F84" s="228">
        <f>'Open Int.'!E88/'Open Int.'!K88</f>
        <v>0.00035001750087504374</v>
      </c>
      <c r="G84" s="244">
        <f>'Open Int.'!H88/'Open Int.'!K88</f>
        <v>0</v>
      </c>
      <c r="H84" s="247">
        <v>12169553</v>
      </c>
      <c r="I84" s="231">
        <v>2432000</v>
      </c>
      <c r="J84" s="356">
        <v>2432000</v>
      </c>
      <c r="K84" s="117" t="str">
        <f t="shared" si="3"/>
        <v>Gross exposure is building up andcrpsses 40% mark</v>
      </c>
      <c r="M84"/>
      <c r="N84"/>
    </row>
    <row r="85" spans="1:14" s="7" customFormat="1" ht="15">
      <c r="A85" s="201" t="s">
        <v>292</v>
      </c>
      <c r="B85" s="235">
        <f>'Open Int.'!K89</f>
        <v>3661350</v>
      </c>
      <c r="C85" s="237">
        <f>'Open Int.'!R89</f>
        <v>186.3261015</v>
      </c>
      <c r="D85" s="161">
        <f t="shared" si="2"/>
        <v>0.21340924792642404</v>
      </c>
      <c r="E85" s="243">
        <f>'Open Int.'!B89/'Open Int.'!K89</f>
        <v>0.9972960793150067</v>
      </c>
      <c r="F85" s="228">
        <f>'Open Int.'!E89/'Open Int.'!K89</f>
        <v>0.0025537028691602825</v>
      </c>
      <c r="G85" s="244">
        <f>'Open Int.'!H89/'Open Int.'!K89</f>
        <v>0.0001502178158329578</v>
      </c>
      <c r="H85" s="247">
        <v>17156473</v>
      </c>
      <c r="I85" s="231">
        <v>3430900</v>
      </c>
      <c r="J85" s="356">
        <v>1715450</v>
      </c>
      <c r="K85" s="117" t="str">
        <f t="shared" si="3"/>
        <v>Gross Exposure is less then 30%</v>
      </c>
      <c r="M85"/>
      <c r="N85"/>
    </row>
    <row r="86" spans="1:14" s="7" customFormat="1" ht="15">
      <c r="A86" s="201" t="s">
        <v>293</v>
      </c>
      <c r="B86" s="235">
        <f>'Open Int.'!K90</f>
        <v>1129150</v>
      </c>
      <c r="C86" s="237">
        <f>'Open Int.'!R90</f>
        <v>57.0333665</v>
      </c>
      <c r="D86" s="161">
        <f t="shared" si="2"/>
        <v>0.04068284048121875</v>
      </c>
      <c r="E86" s="243">
        <f>'Open Int.'!B90/'Open Int.'!K90</f>
        <v>0.9965903555772041</v>
      </c>
      <c r="F86" s="228">
        <f>'Open Int.'!E90/'Open Int.'!K90</f>
        <v>0.0034096444227959084</v>
      </c>
      <c r="G86" s="244">
        <f>'Open Int.'!H90/'Open Int.'!K90</f>
        <v>0</v>
      </c>
      <c r="H86" s="247">
        <v>27754945</v>
      </c>
      <c r="I86" s="231">
        <v>5550600</v>
      </c>
      <c r="J86" s="356">
        <v>2775300</v>
      </c>
      <c r="K86" s="117" t="str">
        <f t="shared" si="3"/>
        <v>Gross Exposure is less then 30%</v>
      </c>
      <c r="M86"/>
      <c r="N86"/>
    </row>
    <row r="87" spans="1:14" s="7" customFormat="1" ht="15">
      <c r="A87" s="201" t="s">
        <v>178</v>
      </c>
      <c r="B87" s="235">
        <f>'Open Int.'!K91</f>
        <v>1655000</v>
      </c>
      <c r="C87" s="237">
        <f>'Open Int.'!R91</f>
        <v>28.68115</v>
      </c>
      <c r="D87" s="161">
        <f t="shared" si="2"/>
        <v>0.06824160033521263</v>
      </c>
      <c r="E87" s="243">
        <f>'Open Int.'!B91/'Open Int.'!K91</f>
        <v>0.9954682779456193</v>
      </c>
      <c r="F87" s="228">
        <f>'Open Int.'!E91/'Open Int.'!K91</f>
        <v>0.004531722054380665</v>
      </c>
      <c r="G87" s="244">
        <f>'Open Int.'!H91/'Open Int.'!K91</f>
        <v>0</v>
      </c>
      <c r="H87" s="247">
        <v>24252069</v>
      </c>
      <c r="I87" s="231">
        <v>4850000</v>
      </c>
      <c r="J87" s="356">
        <v>3312500</v>
      </c>
      <c r="K87" s="117" t="str">
        <f t="shared" si="3"/>
        <v>Gross Exposure is less then 30%</v>
      </c>
      <c r="M87"/>
      <c r="N87"/>
    </row>
    <row r="88" spans="1:14" s="7" customFormat="1" ht="15">
      <c r="A88" s="201" t="s">
        <v>145</v>
      </c>
      <c r="B88" s="235">
        <f>'Open Int.'!K92</f>
        <v>2023000</v>
      </c>
      <c r="C88" s="237">
        <f>'Open Int.'!R92</f>
        <v>28.56476</v>
      </c>
      <c r="D88" s="161">
        <f t="shared" si="2"/>
        <v>0.19641592873956315</v>
      </c>
      <c r="E88" s="243">
        <f>'Open Int.'!B92/'Open Int.'!K92</f>
        <v>0.9915966386554622</v>
      </c>
      <c r="F88" s="228">
        <f>'Open Int.'!E92/'Open Int.'!K92</f>
        <v>0.0058823529411764705</v>
      </c>
      <c r="G88" s="244">
        <f>'Open Int.'!H92/'Open Int.'!K92</f>
        <v>0.0025210084033613447</v>
      </c>
      <c r="H88" s="247">
        <v>10299572</v>
      </c>
      <c r="I88" s="231">
        <v>2058700</v>
      </c>
      <c r="J88" s="356">
        <v>2058700</v>
      </c>
      <c r="K88" s="117" t="str">
        <f t="shared" si="3"/>
        <v>Gross Exposure is less then 30%</v>
      </c>
      <c r="M88"/>
      <c r="N88"/>
    </row>
    <row r="89" spans="1:14" s="7" customFormat="1" ht="15">
      <c r="A89" s="201" t="s">
        <v>272</v>
      </c>
      <c r="B89" s="235">
        <f>'Open Int.'!K93</f>
        <v>3205350</v>
      </c>
      <c r="C89" s="237">
        <f>'Open Int.'!R93</f>
        <v>47.50328699999999</v>
      </c>
      <c r="D89" s="161">
        <f t="shared" si="2"/>
        <v>0.28830028885344117</v>
      </c>
      <c r="E89" s="243">
        <f>'Open Int.'!B93/'Open Int.'!K93</f>
        <v>0.9883320074250862</v>
      </c>
      <c r="F89" s="228">
        <f>'Open Int.'!E93/'Open Int.'!K93</f>
        <v>0.011402810925483956</v>
      </c>
      <c r="G89" s="244">
        <f>'Open Int.'!H93/'Open Int.'!K93</f>
        <v>0.00026518164942985947</v>
      </c>
      <c r="H89" s="247">
        <v>11118095</v>
      </c>
      <c r="I89" s="231">
        <v>2223600</v>
      </c>
      <c r="J89" s="356">
        <v>1970300</v>
      </c>
      <c r="K89" s="117" t="str">
        <f t="shared" si="3"/>
        <v>Gross Exposure is less then 30%</v>
      </c>
      <c r="M89"/>
      <c r="N89"/>
    </row>
    <row r="90" spans="1:14" s="7" customFormat="1" ht="15">
      <c r="A90" s="201" t="s">
        <v>210</v>
      </c>
      <c r="B90" s="235">
        <f>'Open Int.'!K94</f>
        <v>1585400</v>
      </c>
      <c r="C90" s="237">
        <f>'Open Int.'!R94</f>
        <v>253.251796</v>
      </c>
      <c r="D90" s="161">
        <f t="shared" si="2"/>
        <v>0.02919481728830383</v>
      </c>
      <c r="E90" s="243">
        <f>'Open Int.'!B94/'Open Int.'!K94</f>
        <v>0.987511038223792</v>
      </c>
      <c r="F90" s="228">
        <f>'Open Int.'!E94/'Open Int.'!K94</f>
        <v>0.010975148227576637</v>
      </c>
      <c r="G90" s="244">
        <f>'Open Int.'!H94/'Open Int.'!K94</f>
        <v>0.0015138135486312604</v>
      </c>
      <c r="H90" s="247">
        <v>54304159</v>
      </c>
      <c r="I90" s="231">
        <v>2074800</v>
      </c>
      <c r="J90" s="356">
        <v>1037400</v>
      </c>
      <c r="K90" s="117" t="str">
        <f t="shared" si="3"/>
        <v>Gross Exposure is less then 30%</v>
      </c>
      <c r="M90"/>
      <c r="N90"/>
    </row>
    <row r="91" spans="1:14" s="7" customFormat="1" ht="15">
      <c r="A91" s="201" t="s">
        <v>294</v>
      </c>
      <c r="B91" s="235">
        <f>'Open Int.'!K95</f>
        <v>842450</v>
      </c>
      <c r="C91" s="237">
        <f>'Open Int.'!R95</f>
        <v>53.461877</v>
      </c>
      <c r="D91" s="161">
        <f t="shared" si="2"/>
        <v>0.11010086752870633</v>
      </c>
      <c r="E91" s="243">
        <f>'Open Int.'!B95/'Open Int.'!K95</f>
        <v>0.9995845450768591</v>
      </c>
      <c r="F91" s="228">
        <f>'Open Int.'!E95/'Open Int.'!K95</f>
        <v>0.0004154549231408392</v>
      </c>
      <c r="G91" s="244">
        <f>'Open Int.'!H95/'Open Int.'!K95</f>
        <v>0</v>
      </c>
      <c r="H91" s="247">
        <v>7651620</v>
      </c>
      <c r="I91" s="231">
        <v>1530200</v>
      </c>
      <c r="J91" s="356">
        <v>814450</v>
      </c>
      <c r="K91" s="117" t="str">
        <f t="shared" si="3"/>
        <v>Gross Exposure is less then 30%</v>
      </c>
      <c r="M91"/>
      <c r="N91"/>
    </row>
    <row r="92" spans="1:14" s="7" customFormat="1" ht="15">
      <c r="A92" s="201" t="s">
        <v>7</v>
      </c>
      <c r="B92" s="235">
        <f>'Open Int.'!K96</f>
        <v>2218750</v>
      </c>
      <c r="C92" s="237">
        <f>'Open Int.'!R96</f>
        <v>162.945</v>
      </c>
      <c r="D92" s="161">
        <f t="shared" si="2"/>
        <v>0.06455022234224078</v>
      </c>
      <c r="E92" s="243">
        <f>'Open Int.'!B96/'Open Int.'!K96</f>
        <v>0.9687323943661972</v>
      </c>
      <c r="F92" s="228">
        <f>'Open Int.'!E96/'Open Int.'!K96</f>
        <v>0.02619718309859155</v>
      </c>
      <c r="G92" s="244">
        <f>'Open Int.'!H96/'Open Int.'!K96</f>
        <v>0.0050704225352112674</v>
      </c>
      <c r="H92" s="247">
        <v>34372461</v>
      </c>
      <c r="I92" s="231">
        <v>3301875</v>
      </c>
      <c r="J92" s="356">
        <v>1650625</v>
      </c>
      <c r="K92" s="117" t="str">
        <f t="shared" si="3"/>
        <v>Gross Exposure is less then 30%</v>
      </c>
      <c r="M92"/>
      <c r="N92"/>
    </row>
    <row r="93" spans="1:14" s="7" customFormat="1" ht="15">
      <c r="A93" s="201" t="s">
        <v>170</v>
      </c>
      <c r="B93" s="235">
        <f>'Open Int.'!K97</f>
        <v>1692600</v>
      </c>
      <c r="C93" s="237">
        <f>'Open Int.'!R97</f>
        <v>86.001006</v>
      </c>
      <c r="D93" s="161">
        <f t="shared" si="2"/>
        <v>0.2549700787505954</v>
      </c>
      <c r="E93" s="243">
        <f>'Open Int.'!B97/'Open Int.'!K97</f>
        <v>1</v>
      </c>
      <c r="F93" s="228">
        <f>'Open Int.'!E97/'Open Int.'!K97</f>
        <v>0</v>
      </c>
      <c r="G93" s="244">
        <f>'Open Int.'!H97/'Open Int.'!K97</f>
        <v>0</v>
      </c>
      <c r="H93" s="247">
        <v>6638426</v>
      </c>
      <c r="I93" s="231">
        <v>1327200</v>
      </c>
      <c r="J93" s="356">
        <v>1070400</v>
      </c>
      <c r="K93" s="117" t="str">
        <f t="shared" si="3"/>
        <v>Gross Exposure is less then 30%</v>
      </c>
      <c r="M93"/>
      <c r="N93"/>
    </row>
    <row r="94" spans="1:14" s="7" customFormat="1" ht="15">
      <c r="A94" s="201" t="s">
        <v>223</v>
      </c>
      <c r="B94" s="235">
        <f>'Open Int.'!K98</f>
        <v>2240800</v>
      </c>
      <c r="C94" s="237">
        <f>'Open Int.'!R98</f>
        <v>176.899956</v>
      </c>
      <c r="D94" s="161">
        <f t="shared" si="2"/>
        <v>0.10918808368578585</v>
      </c>
      <c r="E94" s="243">
        <f>'Open Int.'!B98/'Open Int.'!K98</f>
        <v>0.9605498036415566</v>
      </c>
      <c r="F94" s="228">
        <f>'Open Int.'!E98/'Open Int.'!K98</f>
        <v>0.03052481256694038</v>
      </c>
      <c r="G94" s="244">
        <f>'Open Int.'!H98/'Open Int.'!K98</f>
        <v>0.008925383791503035</v>
      </c>
      <c r="H94" s="247">
        <v>20522386</v>
      </c>
      <c r="I94" s="231">
        <v>3228400</v>
      </c>
      <c r="J94" s="356">
        <v>1614000</v>
      </c>
      <c r="K94" s="117" t="str">
        <f t="shared" si="3"/>
        <v>Gross Exposure is less then 30%</v>
      </c>
      <c r="M94"/>
      <c r="N94"/>
    </row>
    <row r="95" spans="1:14" s="7" customFormat="1" ht="15">
      <c r="A95" s="201" t="s">
        <v>207</v>
      </c>
      <c r="B95" s="235">
        <f>'Open Int.'!K99</f>
        <v>4145000</v>
      </c>
      <c r="C95" s="237">
        <f>'Open Int.'!R99</f>
        <v>73.9468</v>
      </c>
      <c r="D95" s="161">
        <f t="shared" si="2"/>
        <v>0.29992581810646013</v>
      </c>
      <c r="E95" s="243">
        <f>'Open Int.'!B99/'Open Int.'!K99</f>
        <v>0.985524728588661</v>
      </c>
      <c r="F95" s="228">
        <f>'Open Int.'!E99/'Open Int.'!K99</f>
        <v>0.012967430639324488</v>
      </c>
      <c r="G95" s="244">
        <f>'Open Int.'!H99/'Open Int.'!K99</f>
        <v>0.0015078407720144752</v>
      </c>
      <c r="H95" s="247">
        <v>13820084</v>
      </c>
      <c r="I95" s="231">
        <v>2763750</v>
      </c>
      <c r="J95" s="356">
        <v>2393750</v>
      </c>
      <c r="K95" s="117" t="str">
        <f t="shared" si="3"/>
        <v>Gross Exposure is less then 30%</v>
      </c>
      <c r="M95"/>
      <c r="N95"/>
    </row>
    <row r="96" spans="1:14" s="7" customFormat="1" ht="15">
      <c r="A96" s="201" t="s">
        <v>295</v>
      </c>
      <c r="B96" s="235">
        <f>'Open Int.'!K100</f>
        <v>364500</v>
      </c>
      <c r="C96" s="237">
        <f>'Open Int.'!R100</f>
        <v>30.147795</v>
      </c>
      <c r="D96" s="161">
        <f t="shared" si="2"/>
        <v>0.04895027511531852</v>
      </c>
      <c r="E96" s="243">
        <f>'Open Int.'!B100/'Open Int.'!K100</f>
        <v>0.9986282578875172</v>
      </c>
      <c r="F96" s="228">
        <f>'Open Int.'!E100/'Open Int.'!K100</f>
        <v>0.0013717421124828531</v>
      </c>
      <c r="G96" s="244">
        <f>'Open Int.'!H100/'Open Int.'!K100</f>
        <v>0</v>
      </c>
      <c r="H96" s="247">
        <v>7446332</v>
      </c>
      <c r="I96" s="231">
        <v>1489250</v>
      </c>
      <c r="J96" s="356">
        <v>744500</v>
      </c>
      <c r="K96" s="117" t="str">
        <f t="shared" si="3"/>
        <v>Gross Exposure is less then 30%</v>
      </c>
      <c r="M96"/>
      <c r="N96"/>
    </row>
    <row r="97" spans="1:14" s="7" customFormat="1" ht="15">
      <c r="A97" s="201" t="s">
        <v>277</v>
      </c>
      <c r="B97" s="235">
        <f>'Open Int.'!K101</f>
        <v>4163200</v>
      </c>
      <c r="C97" s="237">
        <f>'Open Int.'!R101</f>
        <v>117.50632</v>
      </c>
      <c r="D97" s="161">
        <f t="shared" si="2"/>
        <v>0.2633924481680205</v>
      </c>
      <c r="E97" s="243">
        <f>'Open Int.'!B101/'Open Int.'!K101</f>
        <v>0.9986548808608763</v>
      </c>
      <c r="F97" s="228">
        <f>'Open Int.'!E101/'Open Int.'!K101</f>
        <v>0.001345119139123751</v>
      </c>
      <c r="G97" s="244">
        <f>'Open Int.'!H101/'Open Int.'!K101</f>
        <v>0</v>
      </c>
      <c r="H97" s="247">
        <v>15806072</v>
      </c>
      <c r="I97" s="231">
        <v>3160000</v>
      </c>
      <c r="J97" s="356">
        <v>1644800</v>
      </c>
      <c r="K97" s="117" t="str">
        <f t="shared" si="3"/>
        <v>Gross Exposure is less then 30%</v>
      </c>
      <c r="M97"/>
      <c r="N97"/>
    </row>
    <row r="98" spans="1:14" s="8" customFormat="1" ht="15">
      <c r="A98" s="201" t="s">
        <v>146</v>
      </c>
      <c r="B98" s="235">
        <f>'Open Int.'!K102</f>
        <v>7921000</v>
      </c>
      <c r="C98" s="237">
        <f>'Open Int.'!R102</f>
        <v>26.971005</v>
      </c>
      <c r="D98" s="161">
        <f t="shared" si="2"/>
        <v>0.19763495752956753</v>
      </c>
      <c r="E98" s="243">
        <f>'Open Int.'!B102/'Open Int.'!K102</f>
        <v>0.9730337078651685</v>
      </c>
      <c r="F98" s="228">
        <f>'Open Int.'!E102/'Open Int.'!K102</f>
        <v>0.02247191011235955</v>
      </c>
      <c r="G98" s="244">
        <f>'Open Int.'!H102/'Open Int.'!K102</f>
        <v>0.0044943820224719105</v>
      </c>
      <c r="H98" s="247">
        <v>40078942</v>
      </c>
      <c r="I98" s="231">
        <v>8010000</v>
      </c>
      <c r="J98" s="356">
        <v>8010000</v>
      </c>
      <c r="K98" s="117" t="str">
        <f t="shared" si="3"/>
        <v>Gross Exposure is less then 30%</v>
      </c>
      <c r="M98"/>
      <c r="N98"/>
    </row>
    <row r="99" spans="1:14" s="7" customFormat="1" ht="15">
      <c r="A99" s="201" t="s">
        <v>8</v>
      </c>
      <c r="B99" s="235">
        <f>'Open Int.'!K103</f>
        <v>18616000</v>
      </c>
      <c r="C99" s="237">
        <f>'Open Int.'!R103</f>
        <v>286.03484</v>
      </c>
      <c r="D99" s="161">
        <f t="shared" si="2"/>
        <v>0.4058684266391402</v>
      </c>
      <c r="E99" s="243">
        <f>'Open Int.'!B103/'Open Int.'!K103</f>
        <v>0.9392350666093683</v>
      </c>
      <c r="F99" s="228">
        <f>'Open Int.'!E103/'Open Int.'!K103</f>
        <v>0.04993553932101418</v>
      </c>
      <c r="G99" s="244">
        <f>'Open Int.'!H103/'Open Int.'!K103</f>
        <v>0.010829394069617533</v>
      </c>
      <c r="H99" s="247">
        <v>45867081</v>
      </c>
      <c r="I99" s="231">
        <v>9172800</v>
      </c>
      <c r="J99" s="356">
        <v>4585600</v>
      </c>
      <c r="K99" s="117" t="str">
        <f t="shared" si="3"/>
        <v>Gross exposure is building up andcrpsses 40% mark</v>
      </c>
      <c r="M99"/>
      <c r="N99"/>
    </row>
    <row r="100" spans="1:14" s="7" customFormat="1" ht="15">
      <c r="A100" s="201" t="s">
        <v>296</v>
      </c>
      <c r="B100" s="235">
        <f>'Open Int.'!K104</f>
        <v>1696000</v>
      </c>
      <c r="C100" s="237">
        <f>'Open Int.'!R104</f>
        <v>27.50912</v>
      </c>
      <c r="D100" s="161">
        <f t="shared" si="2"/>
        <v>0.05943803024610709</v>
      </c>
      <c r="E100" s="243">
        <f>'Open Int.'!B104/'Open Int.'!K104</f>
        <v>0.995872641509434</v>
      </c>
      <c r="F100" s="228">
        <f>'Open Int.'!E104/'Open Int.'!K104</f>
        <v>0.004127358490566038</v>
      </c>
      <c r="G100" s="244">
        <f>'Open Int.'!H104/'Open Int.'!K104</f>
        <v>0</v>
      </c>
      <c r="H100" s="247">
        <v>28533920</v>
      </c>
      <c r="I100" s="231">
        <v>5706000</v>
      </c>
      <c r="J100" s="356">
        <v>2853000</v>
      </c>
      <c r="K100" s="117" t="str">
        <f t="shared" si="3"/>
        <v>Gross Exposure is less then 30%</v>
      </c>
      <c r="M100"/>
      <c r="N100"/>
    </row>
    <row r="101" spans="1:14" s="7" customFormat="1" ht="15">
      <c r="A101" s="201" t="s">
        <v>179</v>
      </c>
      <c r="B101" s="235">
        <f>'Open Int.'!K105</f>
        <v>27314000</v>
      </c>
      <c r="C101" s="237">
        <f>'Open Int.'!R105</f>
        <v>39.33216</v>
      </c>
      <c r="D101" s="161">
        <f t="shared" si="2"/>
        <v>0.49262382660968723</v>
      </c>
      <c r="E101" s="243">
        <f>'Open Int.'!B105/'Open Int.'!K105</f>
        <v>0.8441824705279344</v>
      </c>
      <c r="F101" s="228">
        <f>'Open Int.'!E105/'Open Int.'!K105</f>
        <v>0.13685289595079447</v>
      </c>
      <c r="G101" s="244">
        <f>'Open Int.'!H105/'Open Int.'!K105</f>
        <v>0.018964633521271142</v>
      </c>
      <c r="H101" s="247">
        <v>55445958</v>
      </c>
      <c r="I101" s="231">
        <v>11088000</v>
      </c>
      <c r="J101" s="356">
        <v>11088000</v>
      </c>
      <c r="K101" s="117" t="str">
        <f t="shared" si="3"/>
        <v>Gross exposure is building up andcrpsses 40% mark</v>
      </c>
      <c r="M101"/>
      <c r="N101"/>
    </row>
    <row r="102" spans="1:14" s="7" customFormat="1" ht="15">
      <c r="A102" s="201" t="s">
        <v>202</v>
      </c>
      <c r="B102" s="235">
        <f>'Open Int.'!K106</f>
        <v>3107300</v>
      </c>
      <c r="C102" s="237">
        <f>'Open Int.'!R106</f>
        <v>72.3224075</v>
      </c>
      <c r="D102" s="161">
        <f t="shared" si="2"/>
        <v>0.1876162525801537</v>
      </c>
      <c r="E102" s="243">
        <f>'Open Int.'!B106/'Open Int.'!K106</f>
        <v>0.9888971132494448</v>
      </c>
      <c r="F102" s="228">
        <f>'Open Int.'!E106/'Open Int.'!K106</f>
        <v>0.008512213175425611</v>
      </c>
      <c r="G102" s="244">
        <f>'Open Int.'!H106/'Open Int.'!K106</f>
        <v>0.0025906735751295338</v>
      </c>
      <c r="H102" s="247">
        <v>16561998</v>
      </c>
      <c r="I102" s="231">
        <v>3312000</v>
      </c>
      <c r="J102" s="356">
        <v>2339100</v>
      </c>
      <c r="K102" s="117" t="str">
        <f t="shared" si="3"/>
        <v>Gross Exposure is less then 30%</v>
      </c>
      <c r="M102"/>
      <c r="N102"/>
    </row>
    <row r="103" spans="1:14" s="7" customFormat="1" ht="15">
      <c r="A103" s="201" t="s">
        <v>171</v>
      </c>
      <c r="B103" s="235">
        <f>'Open Int.'!K107</f>
        <v>3221900</v>
      </c>
      <c r="C103" s="237">
        <f>'Open Int.'!R107</f>
        <v>104.453998</v>
      </c>
      <c r="D103" s="161">
        <f t="shared" si="2"/>
        <v>0.5774008128306672</v>
      </c>
      <c r="E103" s="243">
        <f>'Open Int.'!B107/'Open Int.'!K107</f>
        <v>0.99692727893479</v>
      </c>
      <c r="F103" s="228">
        <f>'Open Int.'!E107/'Open Int.'!K107</f>
        <v>0.0020484807101399795</v>
      </c>
      <c r="G103" s="244">
        <f>'Open Int.'!H107/'Open Int.'!K107</f>
        <v>0.0010242403550699897</v>
      </c>
      <c r="H103" s="247">
        <v>5580006</v>
      </c>
      <c r="I103" s="231">
        <v>1115400</v>
      </c>
      <c r="J103" s="356">
        <v>1115400</v>
      </c>
      <c r="K103" s="117" t="str">
        <f t="shared" si="3"/>
        <v>Gross exposure is building up andcrpsses 40% mark</v>
      </c>
      <c r="M103"/>
      <c r="N103"/>
    </row>
    <row r="104" spans="1:14" s="7" customFormat="1" ht="15">
      <c r="A104" s="201" t="s">
        <v>147</v>
      </c>
      <c r="B104" s="235">
        <f>'Open Int.'!K108</f>
        <v>3516400</v>
      </c>
      <c r="C104" s="237">
        <f>'Open Int.'!R108</f>
        <v>18.830322</v>
      </c>
      <c r="D104" s="161">
        <f t="shared" si="2"/>
        <v>0.1626913001516614</v>
      </c>
      <c r="E104" s="243">
        <f>'Open Int.'!B108/'Open Int.'!K108</f>
        <v>0.9765100671140939</v>
      </c>
      <c r="F104" s="228">
        <f>'Open Int.'!E108/'Open Int.'!K108</f>
        <v>0.02348993288590604</v>
      </c>
      <c r="G104" s="244">
        <f>'Open Int.'!H108/'Open Int.'!K108</f>
        <v>0</v>
      </c>
      <c r="H104" s="247">
        <v>21613940</v>
      </c>
      <c r="I104" s="231">
        <v>4318800</v>
      </c>
      <c r="J104" s="356">
        <v>4318800</v>
      </c>
      <c r="K104" s="117" t="str">
        <f t="shared" si="3"/>
        <v>Gross Exposure is less then 30%</v>
      </c>
      <c r="M104"/>
      <c r="N104"/>
    </row>
    <row r="105" spans="1:14" s="7" customFormat="1" ht="15">
      <c r="A105" s="201" t="s">
        <v>148</v>
      </c>
      <c r="B105" s="235">
        <f>'Open Int.'!K109</f>
        <v>843315</v>
      </c>
      <c r="C105" s="237">
        <f>'Open Int.'!R109</f>
        <v>21.238888275</v>
      </c>
      <c r="D105" s="161">
        <f t="shared" si="2"/>
        <v>0.04060596914944984</v>
      </c>
      <c r="E105" s="243">
        <f>'Open Int.'!B109/'Open Int.'!K109</f>
        <v>0.990086741016109</v>
      </c>
      <c r="F105" s="228">
        <f>'Open Int.'!E109/'Open Int.'!K109</f>
        <v>0.009913258983890954</v>
      </c>
      <c r="G105" s="244">
        <f>'Open Int.'!H109/'Open Int.'!K109</f>
        <v>0</v>
      </c>
      <c r="H105" s="247">
        <v>20768252</v>
      </c>
      <c r="I105" s="231">
        <v>4152830</v>
      </c>
      <c r="J105" s="356">
        <v>2075370</v>
      </c>
      <c r="K105" s="117" t="str">
        <f t="shared" si="3"/>
        <v>Gross Exposure is less then 30%</v>
      </c>
      <c r="M105"/>
      <c r="N105"/>
    </row>
    <row r="106" spans="1:14" s="7" customFormat="1" ht="15">
      <c r="A106" s="201" t="s">
        <v>122</v>
      </c>
      <c r="B106" s="235">
        <f>'Open Int.'!K110</f>
        <v>10037625</v>
      </c>
      <c r="C106" s="237">
        <f>'Open Int.'!R110</f>
        <v>159.79899</v>
      </c>
      <c r="D106" s="161">
        <f t="shared" si="2"/>
        <v>0.05796533384151623</v>
      </c>
      <c r="E106" s="243">
        <f>'Open Int.'!B110/'Open Int.'!K110</f>
        <v>0.6773514651125142</v>
      </c>
      <c r="F106" s="228">
        <f>'Open Int.'!E110/'Open Int.'!K110</f>
        <v>0.20511575198316334</v>
      </c>
      <c r="G106" s="244">
        <f>'Open Int.'!H110/'Open Int.'!K110</f>
        <v>0.11753278290432248</v>
      </c>
      <c r="H106" s="247">
        <v>173166000</v>
      </c>
      <c r="I106" s="231">
        <v>21976500</v>
      </c>
      <c r="J106" s="356">
        <v>10988250</v>
      </c>
      <c r="K106" s="117" t="str">
        <f t="shared" si="3"/>
        <v>Gross Exposure is less then 30%</v>
      </c>
      <c r="M106"/>
      <c r="N106"/>
    </row>
    <row r="107" spans="1:14" s="7" customFormat="1" ht="15">
      <c r="A107" s="201" t="s">
        <v>36</v>
      </c>
      <c r="B107" s="235">
        <f>'Open Int.'!K111</f>
        <v>7558200</v>
      </c>
      <c r="C107" s="237">
        <f>'Open Int.'!R111</f>
        <v>658.583757</v>
      </c>
      <c r="D107" s="161">
        <f t="shared" si="2"/>
        <v>0.0683218657540693</v>
      </c>
      <c r="E107" s="243">
        <f>'Open Int.'!B111/'Open Int.'!K111</f>
        <v>0.9828232912598238</v>
      </c>
      <c r="F107" s="228">
        <f>'Open Int.'!E111/'Open Int.'!K111</f>
        <v>0.016640866873065017</v>
      </c>
      <c r="G107" s="244">
        <f>'Open Int.'!H111/'Open Int.'!K111</f>
        <v>0.0005358418671112169</v>
      </c>
      <c r="H107" s="247">
        <v>110626370</v>
      </c>
      <c r="I107" s="231">
        <v>3442950</v>
      </c>
      <c r="J107" s="356">
        <v>1721250</v>
      </c>
      <c r="K107" s="117" t="str">
        <f t="shared" si="3"/>
        <v>Gross Exposure is less then 30%</v>
      </c>
      <c r="M107"/>
      <c r="N107"/>
    </row>
    <row r="108" spans="1:14" s="7" customFormat="1" ht="15">
      <c r="A108" s="201" t="s">
        <v>172</v>
      </c>
      <c r="B108" s="235">
        <f>'Open Int.'!K112</f>
        <v>5537700</v>
      </c>
      <c r="C108" s="237">
        <f>'Open Int.'!R112</f>
        <v>152.5913235</v>
      </c>
      <c r="D108" s="161">
        <f t="shared" si="2"/>
        <v>0.5125548020462207</v>
      </c>
      <c r="E108" s="243">
        <f>'Open Int.'!B112/'Open Int.'!K112</f>
        <v>0.9886234357224118</v>
      </c>
      <c r="F108" s="228">
        <f>'Open Int.'!E112/'Open Int.'!K112</f>
        <v>0.01061812665908229</v>
      </c>
      <c r="G108" s="244">
        <f>'Open Int.'!H112/'Open Int.'!K112</f>
        <v>0.0007584376185058779</v>
      </c>
      <c r="H108" s="247">
        <v>10804113</v>
      </c>
      <c r="I108" s="231">
        <v>2159850</v>
      </c>
      <c r="J108" s="356">
        <v>2159850</v>
      </c>
      <c r="K108" s="117" t="str">
        <f t="shared" si="3"/>
        <v>Gross exposure is building up andcrpsses 40% mark</v>
      </c>
      <c r="M108"/>
      <c r="N108"/>
    </row>
    <row r="109" spans="1:14" s="7" customFormat="1" ht="15">
      <c r="A109" s="201" t="s">
        <v>80</v>
      </c>
      <c r="B109" s="235">
        <f>'Open Int.'!K113</f>
        <v>2942400</v>
      </c>
      <c r="C109" s="237">
        <f>'Open Int.'!R113</f>
        <v>56.288112</v>
      </c>
      <c r="D109" s="161">
        <f t="shared" si="2"/>
        <v>0.12005905025065346</v>
      </c>
      <c r="E109" s="243">
        <f>'Open Int.'!B113/'Open Int.'!K113</f>
        <v>0.9963295269168027</v>
      </c>
      <c r="F109" s="228">
        <f>'Open Int.'!E113/'Open Int.'!K113</f>
        <v>0.00367047308319739</v>
      </c>
      <c r="G109" s="244">
        <f>'Open Int.'!H113/'Open Int.'!K113</f>
        <v>0</v>
      </c>
      <c r="H109" s="247">
        <v>24507940</v>
      </c>
      <c r="I109" s="231">
        <v>4900800</v>
      </c>
      <c r="J109" s="356">
        <v>2450400</v>
      </c>
      <c r="K109" s="117" t="str">
        <f t="shared" si="3"/>
        <v>Gross Exposure is less then 30%</v>
      </c>
      <c r="M109"/>
      <c r="N109"/>
    </row>
    <row r="110" spans="1:14" s="7" customFormat="1" ht="15">
      <c r="A110" s="201" t="s">
        <v>274</v>
      </c>
      <c r="B110" s="235">
        <f>'Open Int.'!K114</f>
        <v>5119100</v>
      </c>
      <c r="C110" s="237">
        <f>'Open Int.'!R114</f>
        <v>136.9103295</v>
      </c>
      <c r="D110" s="161">
        <f t="shared" si="2"/>
        <v>0.7046093960766178</v>
      </c>
      <c r="E110" s="243">
        <f>'Open Int.'!B114/'Open Int.'!K114</f>
        <v>0.9824969232872965</v>
      </c>
      <c r="F110" s="228">
        <f>'Open Int.'!E114/'Open Int.'!K114</f>
        <v>0.01504170654997949</v>
      </c>
      <c r="G110" s="244">
        <f>'Open Int.'!H114/'Open Int.'!K114</f>
        <v>0.0024613701627239164</v>
      </c>
      <c r="H110" s="247">
        <v>7265160</v>
      </c>
      <c r="I110" s="231">
        <v>1452500</v>
      </c>
      <c r="J110" s="356">
        <v>1088500</v>
      </c>
      <c r="K110" s="117" t="str">
        <f t="shared" si="3"/>
        <v>Gross exposure is Substantial as Open interest has crossed 60%</v>
      </c>
      <c r="M110"/>
      <c r="N110"/>
    </row>
    <row r="111" spans="1:14" s="7" customFormat="1" ht="15">
      <c r="A111" s="201" t="s">
        <v>224</v>
      </c>
      <c r="B111" s="235">
        <f>'Open Int.'!K115</f>
        <v>324350</v>
      </c>
      <c r="C111" s="237">
        <f>'Open Int.'!R115</f>
        <v>13.317811</v>
      </c>
      <c r="D111" s="161">
        <f t="shared" si="2"/>
        <v>0.03911922819517619</v>
      </c>
      <c r="E111" s="243">
        <f>'Open Int.'!B115/'Open Int.'!K115</f>
        <v>0.9979959919839679</v>
      </c>
      <c r="F111" s="228">
        <f>'Open Int.'!E115/'Open Int.'!K115</f>
        <v>0.002004008016032064</v>
      </c>
      <c r="G111" s="244">
        <f>'Open Int.'!H115/'Open Int.'!K115</f>
        <v>0</v>
      </c>
      <c r="H111" s="247">
        <v>8291319</v>
      </c>
      <c r="I111" s="231">
        <v>1658150</v>
      </c>
      <c r="J111" s="356">
        <v>1197300</v>
      </c>
      <c r="K111" s="117" t="str">
        <f t="shared" si="3"/>
        <v>Gross Exposure is less then 30%</v>
      </c>
      <c r="M111"/>
      <c r="N111"/>
    </row>
    <row r="112" spans="1:14" s="7" customFormat="1" ht="15">
      <c r="A112" s="201" t="s">
        <v>394</v>
      </c>
      <c r="B112" s="235">
        <f>'Open Int.'!K116</f>
        <v>3624000</v>
      </c>
      <c r="C112" s="237">
        <f>'Open Int.'!R116</f>
        <v>38.46876</v>
      </c>
      <c r="D112" s="161">
        <f t="shared" si="2"/>
        <v>0.1544537137508982</v>
      </c>
      <c r="E112" s="243">
        <f>'Open Int.'!B116/'Open Int.'!K116</f>
        <v>0.9271523178807947</v>
      </c>
      <c r="F112" s="228">
        <f>'Open Int.'!E116/'Open Int.'!K116</f>
        <v>0.06490066225165562</v>
      </c>
      <c r="G112" s="244">
        <f>'Open Int.'!H116/'Open Int.'!K116</f>
        <v>0.007947019867549669</v>
      </c>
      <c r="H112" s="247">
        <v>23463340</v>
      </c>
      <c r="I112" s="231">
        <v>4692000</v>
      </c>
      <c r="J112" s="356">
        <v>4692000</v>
      </c>
      <c r="K112" s="117" t="str">
        <f t="shared" si="3"/>
        <v>Gross Exposure is less then 30%</v>
      </c>
      <c r="M112"/>
      <c r="N112"/>
    </row>
    <row r="113" spans="1:14" s="7" customFormat="1" ht="15">
      <c r="A113" s="201" t="s">
        <v>81</v>
      </c>
      <c r="B113" s="235">
        <f>'Open Int.'!K117</f>
        <v>4505400</v>
      </c>
      <c r="C113" s="237">
        <f>'Open Int.'!R117</f>
        <v>205.851726</v>
      </c>
      <c r="D113" s="161">
        <f t="shared" si="2"/>
        <v>0.1692980372941173</v>
      </c>
      <c r="E113" s="243">
        <f>'Open Int.'!B117/'Open Int.'!K117</f>
        <v>0.9989346117991743</v>
      </c>
      <c r="F113" s="228">
        <f>'Open Int.'!E117/'Open Int.'!K117</f>
        <v>0.0010653882008256758</v>
      </c>
      <c r="G113" s="244">
        <f>'Open Int.'!H117/'Open Int.'!K117</f>
        <v>0</v>
      </c>
      <c r="H113" s="247">
        <v>26612240</v>
      </c>
      <c r="I113" s="231">
        <v>5322000</v>
      </c>
      <c r="J113" s="356">
        <v>2660400</v>
      </c>
      <c r="K113" s="117" t="str">
        <f t="shared" si="3"/>
        <v>Gross Exposure is less then 30%</v>
      </c>
      <c r="M113"/>
      <c r="N113"/>
    </row>
    <row r="114" spans="1:14" s="7" customFormat="1" ht="15">
      <c r="A114" s="201" t="s">
        <v>225</v>
      </c>
      <c r="B114" s="235">
        <f>'Open Int.'!K118</f>
        <v>3473400</v>
      </c>
      <c r="C114" s="237">
        <f>'Open Int.'!R118</f>
        <v>59.638278</v>
      </c>
      <c r="D114" s="161">
        <f t="shared" si="2"/>
        <v>0.2451150588462444</v>
      </c>
      <c r="E114" s="243">
        <f>'Open Int.'!B118/'Open Int.'!K118</f>
        <v>0.9818621523579202</v>
      </c>
      <c r="F114" s="228">
        <f>'Open Int.'!E118/'Open Int.'!K118</f>
        <v>0.015316404675534058</v>
      </c>
      <c r="G114" s="244">
        <f>'Open Int.'!H118/'Open Int.'!K118</f>
        <v>0.0028214429665457475</v>
      </c>
      <c r="H114" s="247">
        <v>14170488</v>
      </c>
      <c r="I114" s="231">
        <v>2833600</v>
      </c>
      <c r="J114" s="356">
        <v>2833600</v>
      </c>
      <c r="K114" s="117" t="str">
        <f t="shared" si="3"/>
        <v>Gross Exposure is less then 30%</v>
      </c>
      <c r="M114"/>
      <c r="N114"/>
    </row>
    <row r="115" spans="1:14" s="7" customFormat="1" ht="15">
      <c r="A115" s="201" t="s">
        <v>297</v>
      </c>
      <c r="B115" s="235">
        <f>'Open Int.'!K119</f>
        <v>5709000</v>
      </c>
      <c r="C115" s="237">
        <f>'Open Int.'!R119</f>
        <v>242.432685</v>
      </c>
      <c r="D115" s="161">
        <f t="shared" si="2"/>
        <v>0.49029328366905983</v>
      </c>
      <c r="E115" s="243">
        <f>'Open Int.'!B119/'Open Int.'!K119</f>
        <v>0.971868978805395</v>
      </c>
      <c r="F115" s="228">
        <f>'Open Int.'!E119/'Open Int.'!K119</f>
        <v>0.02119460500963391</v>
      </c>
      <c r="G115" s="244">
        <f>'Open Int.'!H119/'Open Int.'!K119</f>
        <v>0.006936416184971098</v>
      </c>
      <c r="H115" s="247">
        <v>11644051</v>
      </c>
      <c r="I115" s="231">
        <v>2328700</v>
      </c>
      <c r="J115" s="356">
        <v>2328700</v>
      </c>
      <c r="K115" s="117" t="str">
        <f t="shared" si="3"/>
        <v>Gross exposure is building up andcrpsses 40% mark</v>
      </c>
      <c r="M115"/>
      <c r="N115"/>
    </row>
    <row r="116" spans="1:11" s="7" customFormat="1" ht="15">
      <c r="A116" s="201" t="s">
        <v>226</v>
      </c>
      <c r="B116" s="235">
        <f>'Open Int.'!K120</f>
        <v>8545500</v>
      </c>
      <c r="C116" s="237">
        <f>'Open Int.'!R120</f>
        <v>136.984365</v>
      </c>
      <c r="D116" s="161">
        <f t="shared" si="2"/>
        <v>0.3620831123851661</v>
      </c>
      <c r="E116" s="243">
        <f>'Open Int.'!B120/'Open Int.'!K120</f>
        <v>0.9992978760751272</v>
      </c>
      <c r="F116" s="228">
        <f>'Open Int.'!E120/'Open Int.'!K120</f>
        <v>0.00070212392487274</v>
      </c>
      <c r="G116" s="244">
        <f>'Open Int.'!H120/'Open Int.'!K120</f>
        <v>0</v>
      </c>
      <c r="H116" s="247">
        <v>23600935</v>
      </c>
      <c r="I116" s="231">
        <v>4719000</v>
      </c>
      <c r="J116" s="356">
        <v>2422500</v>
      </c>
      <c r="K116" s="117" t="str">
        <f t="shared" si="3"/>
        <v>Some sign of build up Gross exposure crosses 30%</v>
      </c>
    </row>
    <row r="117" spans="1:14" s="7" customFormat="1" ht="15">
      <c r="A117" s="201" t="s">
        <v>227</v>
      </c>
      <c r="B117" s="235">
        <f>'Open Int.'!K121</f>
        <v>4560000</v>
      </c>
      <c r="C117" s="237">
        <f>'Open Int.'!R121</f>
        <v>160.284</v>
      </c>
      <c r="D117" s="161">
        <f t="shared" si="2"/>
        <v>0.1027039541179995</v>
      </c>
      <c r="E117" s="243">
        <f>'Open Int.'!B121/'Open Int.'!K121</f>
        <v>0.9373684210526316</v>
      </c>
      <c r="F117" s="228">
        <f>'Open Int.'!E121/'Open Int.'!K121</f>
        <v>0.053157894736842105</v>
      </c>
      <c r="G117" s="244">
        <f>'Open Int.'!H121/'Open Int.'!K121</f>
        <v>0.009473684210526316</v>
      </c>
      <c r="H117" s="247">
        <v>44399459</v>
      </c>
      <c r="I117" s="231">
        <v>7656800</v>
      </c>
      <c r="J117" s="356">
        <v>3828000</v>
      </c>
      <c r="K117" s="117" t="str">
        <f t="shared" si="3"/>
        <v>Gross Exposure is less then 30%</v>
      </c>
      <c r="M117"/>
      <c r="N117"/>
    </row>
    <row r="118" spans="1:14" s="7" customFormat="1" ht="15">
      <c r="A118" s="201" t="s">
        <v>234</v>
      </c>
      <c r="B118" s="235">
        <f>'Open Int.'!K122</f>
        <v>16039100</v>
      </c>
      <c r="C118" s="237">
        <f>'Open Int.'!R122</f>
        <v>667.868124</v>
      </c>
      <c r="D118" s="161">
        <f t="shared" si="2"/>
        <v>0.1267361345555607</v>
      </c>
      <c r="E118" s="243">
        <f>'Open Int.'!B122/'Open Int.'!K122</f>
        <v>0.9212237594378737</v>
      </c>
      <c r="F118" s="228">
        <f>'Open Int.'!E122/'Open Int.'!K122</f>
        <v>0.06734168376031074</v>
      </c>
      <c r="G118" s="244">
        <f>'Open Int.'!H122/'Open Int.'!K122</f>
        <v>0.011434556801815564</v>
      </c>
      <c r="H118" s="247">
        <v>126555067</v>
      </c>
      <c r="I118" s="231">
        <v>6360200</v>
      </c>
      <c r="J118" s="356">
        <v>3180100</v>
      </c>
      <c r="K118" s="117" t="str">
        <f t="shared" si="3"/>
        <v>Gross Exposure is less then 30%</v>
      </c>
      <c r="M118"/>
      <c r="N118"/>
    </row>
    <row r="119" spans="1:14" s="7" customFormat="1" ht="15">
      <c r="A119" s="201" t="s">
        <v>98</v>
      </c>
      <c r="B119" s="235">
        <f>'Open Int.'!K123</f>
        <v>3606350</v>
      </c>
      <c r="C119" s="237">
        <f>'Open Int.'!R123</f>
        <v>185.56473924999997</v>
      </c>
      <c r="D119" s="161">
        <f t="shared" si="2"/>
        <v>0.12694636603596943</v>
      </c>
      <c r="E119" s="243">
        <f>'Open Int.'!B123/'Open Int.'!K123</f>
        <v>0.9675156321488485</v>
      </c>
      <c r="F119" s="228">
        <f>'Open Int.'!E123/'Open Int.'!K123</f>
        <v>0.03248436785115144</v>
      </c>
      <c r="G119" s="244">
        <f>'Open Int.'!H123/'Open Int.'!K123</f>
        <v>0</v>
      </c>
      <c r="H119" s="247">
        <v>28408454</v>
      </c>
      <c r="I119" s="231">
        <v>5681500</v>
      </c>
      <c r="J119" s="356">
        <v>2840750</v>
      </c>
      <c r="K119" s="117" t="str">
        <f t="shared" si="3"/>
        <v>Gross Exposure is less then 30%</v>
      </c>
      <c r="M119"/>
      <c r="N119"/>
    </row>
    <row r="120" spans="1:14" s="7" customFormat="1" ht="15">
      <c r="A120" s="201" t="s">
        <v>149</v>
      </c>
      <c r="B120" s="235">
        <f>'Open Int.'!K124</f>
        <v>3384150</v>
      </c>
      <c r="C120" s="237">
        <f>'Open Int.'!R124</f>
        <v>221.32341</v>
      </c>
      <c r="D120" s="161">
        <f t="shared" si="2"/>
        <v>0.14694976169270285</v>
      </c>
      <c r="E120" s="243">
        <f>'Open Int.'!B124/'Open Int.'!K124</f>
        <v>0.9683081423695759</v>
      </c>
      <c r="F120" s="228">
        <f>'Open Int.'!E124/'Open Int.'!K124</f>
        <v>0.026653664878920853</v>
      </c>
      <c r="G120" s="244">
        <f>'Open Int.'!H124/'Open Int.'!K124</f>
        <v>0.005038192751503331</v>
      </c>
      <c r="H120" s="247">
        <v>23029299</v>
      </c>
      <c r="I120" s="231">
        <v>4605700</v>
      </c>
      <c r="J120" s="356">
        <v>2302850</v>
      </c>
      <c r="K120" s="117" t="str">
        <f t="shared" si="3"/>
        <v>Gross Exposure is less then 30%</v>
      </c>
      <c r="M120"/>
      <c r="N120"/>
    </row>
    <row r="121" spans="1:14" s="7" customFormat="1" ht="15">
      <c r="A121" s="201" t="s">
        <v>203</v>
      </c>
      <c r="B121" s="235">
        <f>'Open Int.'!K125</f>
        <v>9432150</v>
      </c>
      <c r="C121" s="237">
        <f>'Open Int.'!R125</f>
        <v>1305.6925245</v>
      </c>
      <c r="D121" s="161">
        <f t="shared" si="2"/>
        <v>0.07294189503308549</v>
      </c>
      <c r="E121" s="243">
        <f>'Open Int.'!B125/'Open Int.'!K125</f>
        <v>0.9012420285936928</v>
      </c>
      <c r="F121" s="228">
        <f>'Open Int.'!E125/'Open Int.'!K125</f>
        <v>0.06841494251045625</v>
      </c>
      <c r="G121" s="244">
        <f>'Open Int.'!H125/'Open Int.'!K125</f>
        <v>0.030343028895850895</v>
      </c>
      <c r="H121" s="247">
        <v>129310460</v>
      </c>
      <c r="I121" s="231">
        <v>2361900</v>
      </c>
      <c r="J121" s="356">
        <v>1180800</v>
      </c>
      <c r="K121" s="117" t="str">
        <f t="shared" si="3"/>
        <v>Gross Exposure is less then 30%</v>
      </c>
      <c r="M121"/>
      <c r="N121"/>
    </row>
    <row r="122" spans="1:14" s="7" customFormat="1" ht="15">
      <c r="A122" s="201" t="s">
        <v>298</v>
      </c>
      <c r="B122" s="235">
        <f>'Open Int.'!K126</f>
        <v>764000</v>
      </c>
      <c r="C122" s="237">
        <f>'Open Int.'!R126</f>
        <v>36.85154</v>
      </c>
      <c r="D122" s="161">
        <f t="shared" si="2"/>
        <v>0.30397809447909735</v>
      </c>
      <c r="E122" s="243">
        <f>'Open Int.'!B126/'Open Int.'!K126</f>
        <v>0.993455497382199</v>
      </c>
      <c r="F122" s="228">
        <f>'Open Int.'!E126/'Open Int.'!K126</f>
        <v>0.0058900523560209425</v>
      </c>
      <c r="G122" s="244">
        <f>'Open Int.'!H126/'Open Int.'!K126</f>
        <v>0.0006544502617801048</v>
      </c>
      <c r="H122" s="247">
        <v>2513339</v>
      </c>
      <c r="I122" s="231">
        <v>502500</v>
      </c>
      <c r="J122" s="356">
        <v>502500</v>
      </c>
      <c r="K122" s="117" t="str">
        <f t="shared" si="3"/>
        <v>Some sign of build up Gross exposure crosses 30%</v>
      </c>
      <c r="M122"/>
      <c r="N122"/>
    </row>
    <row r="123" spans="1:14" s="7" customFormat="1" ht="15">
      <c r="A123" s="201" t="s">
        <v>216</v>
      </c>
      <c r="B123" s="235">
        <f>'Open Int.'!K127</f>
        <v>64936400</v>
      </c>
      <c r="C123" s="237">
        <f>'Open Int.'!R127</f>
        <v>466.568034</v>
      </c>
      <c r="D123" s="161">
        <f t="shared" si="2"/>
        <v>0.3607577777777778</v>
      </c>
      <c r="E123" s="243">
        <f>'Open Int.'!B127/'Open Int.'!K127</f>
        <v>0.8254230293025175</v>
      </c>
      <c r="F123" s="228">
        <f>'Open Int.'!E127/'Open Int.'!K127</f>
        <v>0.1467189434585225</v>
      </c>
      <c r="G123" s="244">
        <f>'Open Int.'!H127/'Open Int.'!K127</f>
        <v>0.027858027238959967</v>
      </c>
      <c r="H123" s="247">
        <v>180000000</v>
      </c>
      <c r="I123" s="231">
        <v>35999100</v>
      </c>
      <c r="J123" s="356">
        <v>17999550</v>
      </c>
      <c r="K123" s="117" t="str">
        <f t="shared" si="3"/>
        <v>Some sign of build up Gross exposure crosses 30%</v>
      </c>
      <c r="M123"/>
      <c r="N123"/>
    </row>
    <row r="124" spans="1:14" s="7" customFormat="1" ht="15">
      <c r="A124" s="201" t="s">
        <v>235</v>
      </c>
      <c r="B124" s="235">
        <f>'Open Int.'!K128</f>
        <v>27537300</v>
      </c>
      <c r="C124" s="237">
        <f>'Open Int.'!R128</f>
        <v>325.0778265</v>
      </c>
      <c r="D124" s="161">
        <f t="shared" si="2"/>
        <v>0.23573721694688746</v>
      </c>
      <c r="E124" s="243">
        <f>'Open Int.'!B128/'Open Int.'!K128</f>
        <v>0.8430238258652809</v>
      </c>
      <c r="F124" s="228">
        <f>'Open Int.'!E128/'Open Int.'!K128</f>
        <v>0.11628591038337092</v>
      </c>
      <c r="G124" s="244">
        <f>'Open Int.'!H128/'Open Int.'!K128</f>
        <v>0.04069026375134817</v>
      </c>
      <c r="H124" s="247">
        <v>116813545</v>
      </c>
      <c r="I124" s="231">
        <v>23360400</v>
      </c>
      <c r="J124" s="356">
        <v>11680200</v>
      </c>
      <c r="K124" s="117" t="str">
        <f t="shared" si="3"/>
        <v>Gross Exposure is less then 30%</v>
      </c>
      <c r="M124"/>
      <c r="N124"/>
    </row>
    <row r="125" spans="1:14" s="7" customFormat="1" ht="15">
      <c r="A125" s="201" t="s">
        <v>204</v>
      </c>
      <c r="B125" s="235">
        <f>'Open Int.'!K129</f>
        <v>10630800</v>
      </c>
      <c r="C125" s="237">
        <f>'Open Int.'!R129</f>
        <v>491.461884</v>
      </c>
      <c r="D125" s="161">
        <f t="shared" si="2"/>
        <v>0.11427806786002546</v>
      </c>
      <c r="E125" s="243">
        <f>'Open Int.'!B129/'Open Int.'!K129</f>
        <v>0.9568235692516085</v>
      </c>
      <c r="F125" s="228">
        <f>'Open Int.'!E129/'Open Int.'!K129</f>
        <v>0.03341234902359183</v>
      </c>
      <c r="G125" s="244">
        <f>'Open Int.'!H129/'Open Int.'!K129</f>
        <v>0.00976408172479964</v>
      </c>
      <c r="H125" s="247">
        <v>93025724</v>
      </c>
      <c r="I125" s="231">
        <v>6205800</v>
      </c>
      <c r="J125" s="356">
        <v>3102600</v>
      </c>
      <c r="K125" s="117" t="str">
        <f t="shared" si="3"/>
        <v>Gross Exposure is less then 30%</v>
      </c>
      <c r="M125"/>
      <c r="N125"/>
    </row>
    <row r="126" spans="1:14" s="7" customFormat="1" ht="15">
      <c r="A126" s="201" t="s">
        <v>205</v>
      </c>
      <c r="B126" s="235">
        <f>'Open Int.'!K130</f>
        <v>7097000</v>
      </c>
      <c r="C126" s="237">
        <f>'Open Int.'!R130</f>
        <v>701.82233</v>
      </c>
      <c r="D126" s="161">
        <f t="shared" si="2"/>
        <v>0.2081163804863607</v>
      </c>
      <c r="E126" s="243">
        <f>'Open Int.'!B130/'Open Int.'!K130</f>
        <v>0.9472312244610399</v>
      </c>
      <c r="F126" s="228">
        <f>'Open Int.'!E130/'Open Int.'!K130</f>
        <v>0.039735099337748346</v>
      </c>
      <c r="G126" s="244">
        <f>'Open Int.'!H130/'Open Int.'!K130</f>
        <v>0.013033676201211779</v>
      </c>
      <c r="H126" s="247">
        <v>34101112</v>
      </c>
      <c r="I126" s="231">
        <v>2408000</v>
      </c>
      <c r="J126" s="356">
        <v>1204000</v>
      </c>
      <c r="K126" s="117" t="str">
        <f t="shared" si="3"/>
        <v>Gross Exposure is less then 30%</v>
      </c>
      <c r="M126"/>
      <c r="N126"/>
    </row>
    <row r="127" spans="1:14" s="7" customFormat="1" ht="15">
      <c r="A127" s="201" t="s">
        <v>37</v>
      </c>
      <c r="B127" s="235">
        <f>'Open Int.'!K131</f>
        <v>817600</v>
      </c>
      <c r="C127" s="237">
        <f>'Open Int.'!R131</f>
        <v>13.314616</v>
      </c>
      <c r="D127" s="161">
        <f t="shared" si="2"/>
        <v>0.07285662856307766</v>
      </c>
      <c r="E127" s="243">
        <f>'Open Int.'!B131/'Open Int.'!K131</f>
        <v>0.9452054794520548</v>
      </c>
      <c r="F127" s="228">
        <f>'Open Int.'!E131/'Open Int.'!K131</f>
        <v>0.05283757338551859</v>
      </c>
      <c r="G127" s="244">
        <f>'Open Int.'!H131/'Open Int.'!K131</f>
        <v>0.0019569471624266144</v>
      </c>
      <c r="H127" s="247">
        <v>11222040</v>
      </c>
      <c r="I127" s="231">
        <v>2243200</v>
      </c>
      <c r="J127" s="356">
        <v>2243200</v>
      </c>
      <c r="K127" s="117" t="str">
        <f t="shared" si="3"/>
        <v>Gross Exposure is less then 30%</v>
      </c>
      <c r="M127"/>
      <c r="N127"/>
    </row>
    <row r="128" spans="1:16" s="7" customFormat="1" ht="15">
      <c r="A128" s="201" t="s">
        <v>299</v>
      </c>
      <c r="B128" s="235">
        <f>'Open Int.'!K132</f>
        <v>1931100</v>
      </c>
      <c r="C128" s="237">
        <f>'Open Int.'!R132</f>
        <v>331.396071</v>
      </c>
      <c r="D128" s="161">
        <f t="shared" si="2"/>
        <v>0.5006171192856192</v>
      </c>
      <c r="E128" s="243">
        <f>'Open Int.'!B132/'Open Int.'!K132</f>
        <v>0.9859406555848998</v>
      </c>
      <c r="F128" s="228">
        <f>'Open Int.'!E132/'Open Int.'!K132</f>
        <v>0.013826316607115115</v>
      </c>
      <c r="G128" s="244">
        <f>'Open Int.'!H132/'Open Int.'!K132</f>
        <v>0.00023302780798508622</v>
      </c>
      <c r="H128" s="247">
        <v>3857439</v>
      </c>
      <c r="I128" s="231">
        <v>771450</v>
      </c>
      <c r="J128" s="356">
        <v>385650</v>
      </c>
      <c r="K128" s="117" t="str">
        <f t="shared" si="3"/>
        <v>Gross exposure is building up andcrpsses 40% mark</v>
      </c>
      <c r="M128"/>
      <c r="N128"/>
      <c r="P128" s="96"/>
    </row>
    <row r="129" spans="1:16" s="7" customFormat="1" ht="15">
      <c r="A129" s="201" t="s">
        <v>228</v>
      </c>
      <c r="B129" s="235">
        <f>'Open Int.'!K133</f>
        <v>1328250</v>
      </c>
      <c r="C129" s="237">
        <f>'Open Int.'!R133</f>
        <v>146.51261625</v>
      </c>
      <c r="D129" s="161">
        <f t="shared" si="2"/>
        <v>0.08789863594816968</v>
      </c>
      <c r="E129" s="243">
        <f>'Open Int.'!B133/'Open Int.'!K133</f>
        <v>0.9937888198757764</v>
      </c>
      <c r="F129" s="228">
        <f>'Open Int.'!E133/'Open Int.'!K133</f>
        <v>0.005928853754940711</v>
      </c>
      <c r="G129" s="244">
        <f>'Open Int.'!H133/'Open Int.'!K133</f>
        <v>0.000282326369282891</v>
      </c>
      <c r="H129" s="247">
        <v>15111156</v>
      </c>
      <c r="I129" s="231">
        <v>2640000</v>
      </c>
      <c r="J129" s="356">
        <v>1320000</v>
      </c>
      <c r="K129" s="117" t="str">
        <f t="shared" si="3"/>
        <v>Gross Exposure is less then 30%</v>
      </c>
      <c r="M129"/>
      <c r="N129"/>
      <c r="P129" s="96"/>
    </row>
    <row r="130" spans="1:16" s="7" customFormat="1" ht="15">
      <c r="A130" s="201" t="s">
        <v>276</v>
      </c>
      <c r="B130" s="235">
        <f>'Open Int.'!K134</f>
        <v>826000</v>
      </c>
      <c r="C130" s="237">
        <f>'Open Int.'!R134</f>
        <v>65.47702</v>
      </c>
      <c r="D130" s="161">
        <f t="shared" si="2"/>
        <v>0.43563792476016183</v>
      </c>
      <c r="E130" s="243">
        <f>'Open Int.'!B134/'Open Int.'!K134</f>
        <v>0.9944915254237288</v>
      </c>
      <c r="F130" s="228">
        <f>'Open Int.'!E134/'Open Int.'!K134</f>
        <v>0.0029661016949152543</v>
      </c>
      <c r="G130" s="244">
        <f>'Open Int.'!H134/'Open Int.'!K134</f>
        <v>0.002542372881355932</v>
      </c>
      <c r="H130" s="247">
        <v>1896070</v>
      </c>
      <c r="I130" s="231">
        <v>379050</v>
      </c>
      <c r="J130" s="356">
        <v>379050</v>
      </c>
      <c r="K130" s="117" t="str">
        <f t="shared" si="3"/>
        <v>Gross exposure is building up andcrpsses 40% mark</v>
      </c>
      <c r="M130"/>
      <c r="N130"/>
      <c r="P130" s="96"/>
    </row>
    <row r="131" spans="1:16" s="7" customFormat="1" ht="15">
      <c r="A131" s="201" t="s">
        <v>180</v>
      </c>
      <c r="B131" s="235">
        <f>'Open Int.'!K135</f>
        <v>6660000</v>
      </c>
      <c r="C131" s="237">
        <f>'Open Int.'!R135</f>
        <v>92.8071</v>
      </c>
      <c r="D131" s="161">
        <f aca="true" t="shared" si="4" ref="D131:D156">B131/H131</f>
        <v>0.8519159089923561</v>
      </c>
      <c r="E131" s="243">
        <f>'Open Int.'!B135/'Open Int.'!K135</f>
        <v>0.9533783783783784</v>
      </c>
      <c r="F131" s="228">
        <f>'Open Int.'!E135/'Open Int.'!K135</f>
        <v>0.04144144144144144</v>
      </c>
      <c r="G131" s="244">
        <f>'Open Int.'!H135/'Open Int.'!K135</f>
        <v>0.00518018018018018</v>
      </c>
      <c r="H131" s="247">
        <v>7817673</v>
      </c>
      <c r="I131" s="231">
        <v>1563000</v>
      </c>
      <c r="J131" s="356">
        <v>1563000</v>
      </c>
      <c r="K131" s="117" t="str">
        <f aca="true" t="shared" si="5" ref="K131:K156">IF(D131&gt;=80%,"Gross exposure has crossed 80%,Margin double",IF(D131&gt;=60%,"Gross exposure is Substantial as Open interest has crossed 60%",IF(D131&gt;=40%,"Gross exposure is building up andcrpsses 40% mark",IF(D131&gt;=30%,"Some sign of build up Gross exposure crosses 30%","Gross Exposure is less then 30%"))))</f>
        <v>Gross exposure has crossed 80%,Margin double</v>
      </c>
      <c r="M131"/>
      <c r="N131"/>
      <c r="P131" s="96"/>
    </row>
    <row r="132" spans="1:16" s="7" customFormat="1" ht="15">
      <c r="A132" s="201" t="s">
        <v>181</v>
      </c>
      <c r="B132" s="235">
        <f>'Open Int.'!K136</f>
        <v>204000</v>
      </c>
      <c r="C132" s="237">
        <f>'Open Int.'!R136</f>
        <v>7.14408</v>
      </c>
      <c r="D132" s="161">
        <f t="shared" si="4"/>
        <v>0.035948371794273105</v>
      </c>
      <c r="E132" s="243">
        <f>'Open Int.'!B136/'Open Int.'!K136</f>
        <v>1</v>
      </c>
      <c r="F132" s="228">
        <f>'Open Int.'!E136/'Open Int.'!K136</f>
        <v>0</v>
      </c>
      <c r="G132" s="244">
        <f>'Open Int.'!H136/'Open Int.'!K136</f>
        <v>0</v>
      </c>
      <c r="H132" s="247">
        <v>5674805</v>
      </c>
      <c r="I132" s="231">
        <v>1134750</v>
      </c>
      <c r="J132" s="356">
        <v>1134750</v>
      </c>
      <c r="K132" s="117" t="str">
        <f t="shared" si="5"/>
        <v>Gross Exposure is less then 30%</v>
      </c>
      <c r="M132"/>
      <c r="N132"/>
      <c r="P132" s="96"/>
    </row>
    <row r="133" spans="1:16" s="7" customFormat="1" ht="15">
      <c r="A133" s="201" t="s">
        <v>150</v>
      </c>
      <c r="B133" s="235">
        <f>'Open Int.'!K137</f>
        <v>6407625</v>
      </c>
      <c r="C133" s="237">
        <f>'Open Int.'!R137</f>
        <v>302.215633125</v>
      </c>
      <c r="D133" s="161">
        <f t="shared" si="4"/>
        <v>0.27394151938277467</v>
      </c>
      <c r="E133" s="243">
        <f>'Open Int.'!B137/'Open Int.'!K137</f>
        <v>0.988529291274068</v>
      </c>
      <c r="F133" s="228">
        <f>'Open Int.'!E137/'Open Int.'!K137</f>
        <v>0.008603031544448997</v>
      </c>
      <c r="G133" s="244">
        <f>'Open Int.'!H137/'Open Int.'!K137</f>
        <v>0.0028676771814829987</v>
      </c>
      <c r="H133" s="247">
        <v>23390485</v>
      </c>
      <c r="I133" s="231">
        <v>4677750</v>
      </c>
      <c r="J133" s="356">
        <v>2338875</v>
      </c>
      <c r="K133" s="117" t="str">
        <f t="shared" si="5"/>
        <v>Gross Exposure is less then 30%</v>
      </c>
      <c r="M133"/>
      <c r="N133"/>
      <c r="P133" s="96"/>
    </row>
    <row r="134" spans="1:16" s="7" customFormat="1" ht="15">
      <c r="A134" s="201" t="s">
        <v>151</v>
      </c>
      <c r="B134" s="235">
        <f>'Open Int.'!K138</f>
        <v>1938375</v>
      </c>
      <c r="C134" s="237">
        <f>'Open Int.'!R138</f>
        <v>203.31615375</v>
      </c>
      <c r="D134" s="161">
        <f t="shared" si="4"/>
        <v>0.17851862078035488</v>
      </c>
      <c r="E134" s="243">
        <f>'Open Int.'!B138/'Open Int.'!K138</f>
        <v>1</v>
      </c>
      <c r="F134" s="228">
        <f>'Open Int.'!E138/'Open Int.'!K138</f>
        <v>0</v>
      </c>
      <c r="G134" s="244">
        <f>'Open Int.'!H138/'Open Int.'!K138</f>
        <v>0</v>
      </c>
      <c r="H134" s="247">
        <v>10858111</v>
      </c>
      <c r="I134" s="231">
        <v>2171250</v>
      </c>
      <c r="J134" s="356">
        <v>1085400</v>
      </c>
      <c r="K134" s="117" t="str">
        <f t="shared" si="5"/>
        <v>Gross Exposure is less then 30%</v>
      </c>
      <c r="M134"/>
      <c r="N134"/>
      <c r="P134" s="96"/>
    </row>
    <row r="135" spans="1:16" s="7" customFormat="1" ht="15">
      <c r="A135" s="201" t="s">
        <v>214</v>
      </c>
      <c r="B135" s="235">
        <f>'Open Int.'!K139</f>
        <v>295500</v>
      </c>
      <c r="C135" s="237">
        <f>'Open Int.'!R139</f>
        <v>45.6680475</v>
      </c>
      <c r="D135" s="161">
        <f t="shared" si="4"/>
        <v>0.21447234722020614</v>
      </c>
      <c r="E135" s="243">
        <f>'Open Int.'!B139/'Open Int.'!K139</f>
        <v>1</v>
      </c>
      <c r="F135" s="228">
        <f>'Open Int.'!E139/'Open Int.'!K139</f>
        <v>0</v>
      </c>
      <c r="G135" s="244">
        <f>'Open Int.'!H139/'Open Int.'!K139</f>
        <v>0</v>
      </c>
      <c r="H135" s="247">
        <v>1377800</v>
      </c>
      <c r="I135" s="231">
        <v>275500</v>
      </c>
      <c r="J135" s="356">
        <v>275500</v>
      </c>
      <c r="K135" s="117" t="str">
        <f t="shared" si="5"/>
        <v>Gross Exposure is less then 30%</v>
      </c>
      <c r="M135"/>
      <c r="N135"/>
      <c r="P135" s="96"/>
    </row>
    <row r="136" spans="1:16" s="7" customFormat="1" ht="15">
      <c r="A136" s="201" t="s">
        <v>229</v>
      </c>
      <c r="B136" s="235">
        <f>'Open Int.'!K140</f>
        <v>1731200</v>
      </c>
      <c r="C136" s="237">
        <f>'Open Int.'!R140</f>
        <v>170.990624</v>
      </c>
      <c r="D136" s="161">
        <f t="shared" si="4"/>
        <v>0.09947449518072732</v>
      </c>
      <c r="E136" s="243">
        <f>'Open Int.'!B140/'Open Int.'!K140</f>
        <v>0.9986136783733827</v>
      </c>
      <c r="F136" s="228">
        <f>'Open Int.'!E140/'Open Int.'!K140</f>
        <v>0.0013863216266173752</v>
      </c>
      <c r="G136" s="244">
        <f>'Open Int.'!H140/'Open Int.'!K140</f>
        <v>0</v>
      </c>
      <c r="H136" s="247">
        <v>17403456</v>
      </c>
      <c r="I136" s="231">
        <v>2299200</v>
      </c>
      <c r="J136" s="356">
        <v>1149600</v>
      </c>
      <c r="K136" s="117" t="str">
        <f t="shared" si="5"/>
        <v>Gross Exposure is less then 30%</v>
      </c>
      <c r="M136"/>
      <c r="N136"/>
      <c r="P136" s="96"/>
    </row>
    <row r="137" spans="1:16" s="7" customFormat="1" ht="15">
      <c r="A137" s="201" t="s">
        <v>91</v>
      </c>
      <c r="B137" s="235">
        <f>'Open Int.'!K141</f>
        <v>8474000</v>
      </c>
      <c r="C137" s="237">
        <f>'Open Int.'!R141</f>
        <v>52.87776</v>
      </c>
      <c r="D137" s="161">
        <f t="shared" si="4"/>
        <v>0.24211428571428573</v>
      </c>
      <c r="E137" s="243">
        <f>'Open Int.'!B141/'Open Int.'!K141</f>
        <v>0.9134529147982062</v>
      </c>
      <c r="F137" s="228">
        <f>'Open Int.'!E141/'Open Int.'!K141</f>
        <v>0.07847533632286996</v>
      </c>
      <c r="G137" s="244">
        <f>'Open Int.'!H141/'Open Int.'!K141</f>
        <v>0.008071748878923767</v>
      </c>
      <c r="H137" s="247">
        <v>35000000</v>
      </c>
      <c r="I137" s="231">
        <v>6999600</v>
      </c>
      <c r="J137" s="356">
        <v>6688000</v>
      </c>
      <c r="K137" s="117" t="str">
        <f t="shared" si="5"/>
        <v>Gross Exposure is less then 30%</v>
      </c>
      <c r="M137"/>
      <c r="N137"/>
      <c r="P137" s="96"/>
    </row>
    <row r="138" spans="1:16" s="7" customFormat="1" ht="15">
      <c r="A138" s="201" t="s">
        <v>152</v>
      </c>
      <c r="B138" s="235">
        <f>'Open Int.'!K142</f>
        <v>1235250</v>
      </c>
      <c r="C138" s="237">
        <f>'Open Int.'!R142</f>
        <v>24.7667625</v>
      </c>
      <c r="D138" s="161">
        <f t="shared" si="4"/>
        <v>0.04197658058519686</v>
      </c>
      <c r="E138" s="243">
        <f>'Open Int.'!B142/'Open Int.'!K142</f>
        <v>0.9868852459016394</v>
      </c>
      <c r="F138" s="228">
        <f>'Open Int.'!E142/'Open Int.'!K142</f>
        <v>0.008743169398907104</v>
      </c>
      <c r="G138" s="244">
        <f>'Open Int.'!H142/'Open Int.'!K142</f>
        <v>0.004371584699453552</v>
      </c>
      <c r="H138" s="247">
        <v>29427123</v>
      </c>
      <c r="I138" s="231">
        <v>5884650</v>
      </c>
      <c r="J138" s="356">
        <v>2941650</v>
      </c>
      <c r="K138" s="117" t="str">
        <f t="shared" si="5"/>
        <v>Gross Exposure is less then 30%</v>
      </c>
      <c r="M138"/>
      <c r="N138"/>
      <c r="P138" s="96"/>
    </row>
    <row r="139" spans="1:16" s="7" customFormat="1" ht="15">
      <c r="A139" s="201" t="s">
        <v>208</v>
      </c>
      <c r="B139" s="235">
        <f>'Open Int.'!K143</f>
        <v>4895384</v>
      </c>
      <c r="C139" s="237">
        <f>'Open Int.'!R143</f>
        <v>344.48817208</v>
      </c>
      <c r="D139" s="161">
        <f t="shared" si="4"/>
        <v>0.11039820836522302</v>
      </c>
      <c r="E139" s="243">
        <f>'Open Int.'!B143/'Open Int.'!K143</f>
        <v>0.9538798182124222</v>
      </c>
      <c r="F139" s="228">
        <f>'Open Int.'!E143/'Open Int.'!K143</f>
        <v>0.039555630365258374</v>
      </c>
      <c r="G139" s="244">
        <f>'Open Int.'!H143/'Open Int.'!K143</f>
        <v>0.006564551422319475</v>
      </c>
      <c r="H139" s="247">
        <v>44342966</v>
      </c>
      <c r="I139" s="231">
        <v>3331020</v>
      </c>
      <c r="J139" s="356">
        <v>1665304</v>
      </c>
      <c r="K139" s="117" t="str">
        <f t="shared" si="5"/>
        <v>Gross Exposure is less then 30%</v>
      </c>
      <c r="M139"/>
      <c r="N139"/>
      <c r="P139" s="96"/>
    </row>
    <row r="140" spans="1:16" s="7" customFormat="1" ht="15">
      <c r="A140" s="201" t="s">
        <v>230</v>
      </c>
      <c r="B140" s="235">
        <f>'Open Int.'!K144</f>
        <v>1057200</v>
      </c>
      <c r="C140" s="237">
        <f>'Open Int.'!R144</f>
        <v>53.779764</v>
      </c>
      <c r="D140" s="161">
        <f t="shared" si="4"/>
        <v>0.03955481600837131</v>
      </c>
      <c r="E140" s="243">
        <f>'Open Int.'!B144/'Open Int.'!K144</f>
        <v>0.9947029890276201</v>
      </c>
      <c r="F140" s="228">
        <f>'Open Int.'!E144/'Open Int.'!K144</f>
        <v>0.004918653045781309</v>
      </c>
      <c r="G140" s="244">
        <f>'Open Int.'!H144/'Open Int.'!K144</f>
        <v>0.00037835792659856227</v>
      </c>
      <c r="H140" s="247">
        <v>26727466</v>
      </c>
      <c r="I140" s="231">
        <v>5344800</v>
      </c>
      <c r="J140" s="356">
        <v>2672000</v>
      </c>
      <c r="K140" s="117" t="str">
        <f t="shared" si="5"/>
        <v>Gross Exposure is less then 30%</v>
      </c>
      <c r="M140"/>
      <c r="N140"/>
      <c r="P140" s="96"/>
    </row>
    <row r="141" spans="1:16" s="7" customFormat="1" ht="15">
      <c r="A141" s="201" t="s">
        <v>185</v>
      </c>
      <c r="B141" s="235">
        <f>'Open Int.'!K145</f>
        <v>15624900</v>
      </c>
      <c r="C141" s="237">
        <f>'Open Int.'!R145</f>
        <v>771.0106905</v>
      </c>
      <c r="D141" s="161">
        <f t="shared" si="4"/>
        <v>0.19298731127171437</v>
      </c>
      <c r="E141" s="243">
        <f>'Open Int.'!B145/'Open Int.'!K145</f>
        <v>0.8506566442025228</v>
      </c>
      <c r="F141" s="228">
        <f>'Open Int.'!E145/'Open Int.'!K145</f>
        <v>0.09409020217729394</v>
      </c>
      <c r="G141" s="244">
        <f>'Open Int.'!H145/'Open Int.'!K145</f>
        <v>0.05525315362018317</v>
      </c>
      <c r="H141" s="247">
        <v>80963354</v>
      </c>
      <c r="I141" s="231">
        <v>6220800</v>
      </c>
      <c r="J141" s="356">
        <v>3110400</v>
      </c>
      <c r="K141" s="117" t="str">
        <f t="shared" si="5"/>
        <v>Gross Exposure is less then 30%</v>
      </c>
      <c r="M141"/>
      <c r="N141"/>
      <c r="P141" s="96"/>
    </row>
    <row r="142" spans="1:16" s="7" customFormat="1" ht="15">
      <c r="A142" s="201" t="s">
        <v>206</v>
      </c>
      <c r="B142" s="235">
        <f>'Open Int.'!K146</f>
        <v>696850</v>
      </c>
      <c r="C142" s="237">
        <f>'Open Int.'!R146</f>
        <v>43.371944</v>
      </c>
      <c r="D142" s="161">
        <f t="shared" si="4"/>
        <v>0.08741330014341626</v>
      </c>
      <c r="E142" s="243">
        <f>'Open Int.'!B146/'Open Int.'!K146</f>
        <v>0.994869771112865</v>
      </c>
      <c r="F142" s="228">
        <f>'Open Int.'!E146/'Open Int.'!K146</f>
        <v>0.005130228887134964</v>
      </c>
      <c r="G142" s="244">
        <f>'Open Int.'!H146/'Open Int.'!K146</f>
        <v>0</v>
      </c>
      <c r="H142" s="247">
        <v>7971899</v>
      </c>
      <c r="I142" s="231">
        <v>1594175</v>
      </c>
      <c r="J142" s="356">
        <v>796950</v>
      </c>
      <c r="K142" s="117" t="str">
        <f t="shared" si="5"/>
        <v>Gross Exposure is less then 30%</v>
      </c>
      <c r="M142"/>
      <c r="N142"/>
      <c r="P142" s="96"/>
    </row>
    <row r="143" spans="1:16" s="7" customFormat="1" ht="15">
      <c r="A143" s="201" t="s">
        <v>118</v>
      </c>
      <c r="B143" s="235">
        <f>'Open Int.'!K147</f>
        <v>3844250</v>
      </c>
      <c r="C143" s="237">
        <f>'Open Int.'!R147</f>
        <v>467.92211</v>
      </c>
      <c r="D143" s="161">
        <f t="shared" si="4"/>
        <v>0.1200582825692738</v>
      </c>
      <c r="E143" s="243">
        <f>'Open Int.'!B147/'Open Int.'!K147</f>
        <v>0.9735318982896534</v>
      </c>
      <c r="F143" s="228">
        <f>'Open Int.'!E147/'Open Int.'!K147</f>
        <v>0.02471223255511478</v>
      </c>
      <c r="G143" s="244">
        <f>'Open Int.'!H147/'Open Int.'!K147</f>
        <v>0.0017558691552318397</v>
      </c>
      <c r="H143" s="247">
        <v>32019865</v>
      </c>
      <c r="I143" s="231">
        <v>2454750</v>
      </c>
      <c r="J143" s="356">
        <v>1227250</v>
      </c>
      <c r="K143" s="117" t="str">
        <f t="shared" si="5"/>
        <v>Gross Exposure is less then 30%</v>
      </c>
      <c r="M143"/>
      <c r="N143"/>
      <c r="P143" s="96"/>
    </row>
    <row r="144" spans="1:16" s="7" customFormat="1" ht="15">
      <c r="A144" s="201" t="s">
        <v>231</v>
      </c>
      <c r="B144" s="235">
        <f>'Open Int.'!K148</f>
        <v>1343970</v>
      </c>
      <c r="C144" s="237">
        <f>'Open Int.'!R148</f>
        <v>122.3953479</v>
      </c>
      <c r="D144" s="161">
        <f t="shared" si="4"/>
        <v>0.3224676427449039</v>
      </c>
      <c r="E144" s="243">
        <f>'Open Int.'!B148/'Open Int.'!K148</f>
        <v>0.998776758409786</v>
      </c>
      <c r="F144" s="228">
        <f>'Open Int.'!E148/'Open Int.'!K148</f>
        <v>0.0012232415902140672</v>
      </c>
      <c r="G144" s="244">
        <f>'Open Int.'!H148/'Open Int.'!K148</f>
        <v>0</v>
      </c>
      <c r="H144" s="247">
        <v>4167767</v>
      </c>
      <c r="I144" s="231">
        <v>833508</v>
      </c>
      <c r="J144" s="356">
        <v>581154</v>
      </c>
      <c r="K144" s="117" t="str">
        <f t="shared" si="5"/>
        <v>Some sign of build up Gross exposure crosses 30%</v>
      </c>
      <c r="M144"/>
      <c r="N144"/>
      <c r="P144" s="96"/>
    </row>
    <row r="145" spans="1:16" s="7" customFormat="1" ht="15">
      <c r="A145" s="201" t="s">
        <v>300</v>
      </c>
      <c r="B145" s="235">
        <f>'Open Int.'!K149</f>
        <v>1724800</v>
      </c>
      <c r="C145" s="237">
        <f>'Open Int.'!R149</f>
        <v>9.14144</v>
      </c>
      <c r="D145" s="161">
        <f t="shared" si="4"/>
        <v>0.1094806233641857</v>
      </c>
      <c r="E145" s="243">
        <f>'Open Int.'!B149/'Open Int.'!K149</f>
        <v>0.9665178571428571</v>
      </c>
      <c r="F145" s="228">
        <f>'Open Int.'!E149/'Open Int.'!K149</f>
        <v>0.029017857142857144</v>
      </c>
      <c r="G145" s="244">
        <f>'Open Int.'!H149/'Open Int.'!K149</f>
        <v>0.004464285714285714</v>
      </c>
      <c r="H145" s="231">
        <v>15754386</v>
      </c>
      <c r="I145" s="231">
        <v>3149300</v>
      </c>
      <c r="J145" s="231">
        <v>3149300</v>
      </c>
      <c r="K145" s="117" t="str">
        <f t="shared" si="5"/>
        <v>Gross Exposure is less then 30%</v>
      </c>
      <c r="M145"/>
      <c r="N145"/>
      <c r="P145" s="96"/>
    </row>
    <row r="146" spans="1:16" s="7" customFormat="1" ht="15">
      <c r="A146" s="201" t="s">
        <v>301</v>
      </c>
      <c r="B146" s="235">
        <f>'Open Int.'!K150</f>
        <v>39145700</v>
      </c>
      <c r="C146" s="237">
        <f>'Open Int.'!R150</f>
        <v>83.771798</v>
      </c>
      <c r="D146" s="161">
        <f t="shared" si="4"/>
        <v>0.37303840767927166</v>
      </c>
      <c r="E146" s="243">
        <f>'Open Int.'!B150/'Open Int.'!K150</f>
        <v>0.8553123331553657</v>
      </c>
      <c r="F146" s="228">
        <f>'Open Int.'!E150/'Open Int.'!K150</f>
        <v>0.12973838761345435</v>
      </c>
      <c r="G146" s="244">
        <f>'Open Int.'!H150/'Open Int.'!K150</f>
        <v>0.014949279231179925</v>
      </c>
      <c r="H146" s="231">
        <v>104937452</v>
      </c>
      <c r="I146" s="231">
        <v>20983600</v>
      </c>
      <c r="J146" s="231">
        <v>20983600</v>
      </c>
      <c r="K146" s="117" t="str">
        <f t="shared" si="5"/>
        <v>Some sign of build up Gross exposure crosses 30%</v>
      </c>
      <c r="M146"/>
      <c r="N146"/>
      <c r="P146" s="96"/>
    </row>
    <row r="147" spans="1:16" s="7" customFormat="1" ht="15">
      <c r="A147" s="201" t="s">
        <v>173</v>
      </c>
      <c r="B147" s="235">
        <f>'Open Int.'!K151</f>
        <v>6513600</v>
      </c>
      <c r="C147" s="237">
        <f>'Open Int.'!R151</f>
        <v>36.997248</v>
      </c>
      <c r="D147" s="161">
        <f t="shared" si="4"/>
        <v>0.31760162791313407</v>
      </c>
      <c r="E147" s="243">
        <f>'Open Int.'!B151/'Open Int.'!K151</f>
        <v>0.9778079710144928</v>
      </c>
      <c r="F147" s="228">
        <f>'Open Int.'!E151/'Open Int.'!K151</f>
        <v>0.021739130434782608</v>
      </c>
      <c r="G147" s="244">
        <f>'Open Int.'!H151/'Open Int.'!K151</f>
        <v>0.0004528985507246377</v>
      </c>
      <c r="H147" s="231">
        <v>20508711</v>
      </c>
      <c r="I147" s="231">
        <v>4100500</v>
      </c>
      <c r="J147" s="231">
        <v>4100500</v>
      </c>
      <c r="K147" s="117" t="str">
        <f t="shared" si="5"/>
        <v>Some sign of build up Gross exposure crosses 30%</v>
      </c>
      <c r="M147"/>
      <c r="N147"/>
      <c r="P147" s="96"/>
    </row>
    <row r="148" spans="1:16" s="7" customFormat="1" ht="15">
      <c r="A148" s="201" t="s">
        <v>302</v>
      </c>
      <c r="B148" s="235">
        <f>'Open Int.'!K152</f>
        <v>473600</v>
      </c>
      <c r="C148" s="237">
        <f>'Open Int.'!R152</f>
        <v>34.961152</v>
      </c>
      <c r="D148" s="161">
        <f t="shared" si="4"/>
        <v>0.04016825545856991</v>
      </c>
      <c r="E148" s="243">
        <f>'Open Int.'!B152/'Open Int.'!K152</f>
        <v>0.9991554054054054</v>
      </c>
      <c r="F148" s="228">
        <f>'Open Int.'!E152/'Open Int.'!K152</f>
        <v>0.0008445945945945946</v>
      </c>
      <c r="G148" s="244">
        <f>'Open Int.'!H152/'Open Int.'!K152</f>
        <v>0</v>
      </c>
      <c r="H148" s="231">
        <v>11790405</v>
      </c>
      <c r="I148" s="231">
        <v>2358000</v>
      </c>
      <c r="J148" s="231">
        <v>1179000</v>
      </c>
      <c r="K148" s="117" t="str">
        <f t="shared" si="5"/>
        <v>Gross Exposure is less then 30%</v>
      </c>
      <c r="M148"/>
      <c r="N148"/>
      <c r="P148" s="96"/>
    </row>
    <row r="149" spans="1:16" s="7" customFormat="1" ht="15">
      <c r="A149" s="201" t="s">
        <v>82</v>
      </c>
      <c r="B149" s="235">
        <f>'Open Int.'!K153</f>
        <v>10029600</v>
      </c>
      <c r="C149" s="237">
        <f>'Open Int.'!R153</f>
        <v>105.260652</v>
      </c>
      <c r="D149" s="161">
        <f t="shared" si="4"/>
        <v>0.22276327204544819</v>
      </c>
      <c r="E149" s="243">
        <f>'Open Int.'!B153/'Open Int.'!K153</f>
        <v>0.9935092127303182</v>
      </c>
      <c r="F149" s="228">
        <f>'Open Int.'!E153/'Open Int.'!K153</f>
        <v>0.00628140703517588</v>
      </c>
      <c r="G149" s="244">
        <f>'Open Int.'!H153/'Open Int.'!K153</f>
        <v>0.00020938023450586265</v>
      </c>
      <c r="H149" s="247">
        <v>45023580</v>
      </c>
      <c r="I149" s="231">
        <v>9000600</v>
      </c>
      <c r="J149" s="356">
        <v>4498200</v>
      </c>
      <c r="K149" s="117" t="str">
        <f t="shared" si="5"/>
        <v>Gross Exposure is less then 30%</v>
      </c>
      <c r="M149"/>
      <c r="N149"/>
      <c r="P149" s="96"/>
    </row>
    <row r="150" spans="1:16" s="7" customFormat="1" ht="15">
      <c r="A150" s="201" t="s">
        <v>153</v>
      </c>
      <c r="B150" s="235">
        <f>'Open Int.'!K154</f>
        <v>1104750</v>
      </c>
      <c r="C150" s="237">
        <f>'Open Int.'!R154</f>
        <v>55.16569125</v>
      </c>
      <c r="D150" s="161">
        <f t="shared" si="4"/>
        <v>0.03791154487615047</v>
      </c>
      <c r="E150" s="243">
        <f>'Open Int.'!B154/'Open Int.'!K154</f>
        <v>0.9995926680244399</v>
      </c>
      <c r="F150" s="228">
        <f>'Open Int.'!E154/'Open Int.'!K154</f>
        <v>0.0004073319755600815</v>
      </c>
      <c r="G150" s="244">
        <f>'Open Int.'!H154/'Open Int.'!K154</f>
        <v>0</v>
      </c>
      <c r="H150" s="247">
        <v>29140200</v>
      </c>
      <c r="I150" s="231">
        <v>5827500</v>
      </c>
      <c r="J150" s="356">
        <v>2913300</v>
      </c>
      <c r="K150" s="117" t="str">
        <f t="shared" si="5"/>
        <v>Gross Exposure is less then 30%</v>
      </c>
      <c r="M150"/>
      <c r="N150"/>
      <c r="P150" s="96"/>
    </row>
    <row r="151" spans="1:16" s="7" customFormat="1" ht="15">
      <c r="A151" s="201" t="s">
        <v>154</v>
      </c>
      <c r="B151" s="235">
        <f>'Open Int.'!K155</f>
        <v>5313000</v>
      </c>
      <c r="C151" s="237">
        <f>'Open Int.'!R155</f>
        <v>21.83643</v>
      </c>
      <c r="D151" s="161">
        <f t="shared" si="4"/>
        <v>0.132825</v>
      </c>
      <c r="E151" s="243">
        <f>'Open Int.'!B155/'Open Int.'!K155</f>
        <v>0.9818181818181818</v>
      </c>
      <c r="F151" s="228">
        <f>'Open Int.'!E155/'Open Int.'!K155</f>
        <v>0.014285714285714285</v>
      </c>
      <c r="G151" s="244">
        <f>'Open Int.'!H155/'Open Int.'!K155</f>
        <v>0.003896103896103896</v>
      </c>
      <c r="H151" s="247">
        <v>40000000</v>
      </c>
      <c r="I151" s="231">
        <v>7997100</v>
      </c>
      <c r="J151" s="356">
        <v>7997100</v>
      </c>
      <c r="K151" s="117" t="str">
        <f t="shared" si="5"/>
        <v>Gross Exposure is less then 30%</v>
      </c>
      <c r="M151"/>
      <c r="N151"/>
      <c r="P151" s="96"/>
    </row>
    <row r="152" spans="1:16" s="7" customFormat="1" ht="15">
      <c r="A152" s="201" t="s">
        <v>303</v>
      </c>
      <c r="B152" s="235">
        <f>'Open Int.'!K156</f>
        <v>2044800</v>
      </c>
      <c r="C152" s="237">
        <f>'Open Int.'!R156</f>
        <v>17.196768</v>
      </c>
      <c r="D152" s="161">
        <f t="shared" si="4"/>
        <v>0.04255721935524314</v>
      </c>
      <c r="E152" s="243">
        <f>'Open Int.'!B156/'Open Int.'!K156</f>
        <v>0.9938380281690141</v>
      </c>
      <c r="F152" s="228">
        <f>'Open Int.'!E156/'Open Int.'!K156</f>
        <v>0.006161971830985915</v>
      </c>
      <c r="G152" s="244">
        <f>'Open Int.'!H156/'Open Int.'!K156</f>
        <v>0</v>
      </c>
      <c r="H152" s="247">
        <v>48048252</v>
      </c>
      <c r="I152" s="231">
        <v>9608400</v>
      </c>
      <c r="J152" s="231">
        <v>4804200</v>
      </c>
      <c r="K152" s="117" t="str">
        <f t="shared" si="5"/>
        <v>Gross Exposure is less then 30%</v>
      </c>
      <c r="M152"/>
      <c r="N152"/>
      <c r="P152" s="96"/>
    </row>
    <row r="153" spans="1:16" s="7" customFormat="1" ht="15">
      <c r="A153" s="201" t="s">
        <v>155</v>
      </c>
      <c r="B153" s="235">
        <f>'Open Int.'!K157</f>
        <v>2011275</v>
      </c>
      <c r="C153" s="237">
        <f>'Open Int.'!R157</f>
        <v>82.36171125</v>
      </c>
      <c r="D153" s="161">
        <f t="shared" si="4"/>
        <v>0.1989487328470983</v>
      </c>
      <c r="E153" s="243">
        <f>'Open Int.'!B157/'Open Int.'!K157</f>
        <v>0.990602975724354</v>
      </c>
      <c r="F153" s="228">
        <f>'Open Int.'!E157/'Open Int.'!K157</f>
        <v>0.00809188201513965</v>
      </c>
      <c r="G153" s="244">
        <f>'Open Int.'!H157/'Open Int.'!K157</f>
        <v>0.0013051422605063951</v>
      </c>
      <c r="H153" s="247">
        <v>10109514</v>
      </c>
      <c r="I153" s="231">
        <v>2021775</v>
      </c>
      <c r="J153" s="356">
        <v>1176000</v>
      </c>
      <c r="K153" s="117" t="str">
        <f t="shared" si="5"/>
        <v>Gross Exposure is less then 30%</v>
      </c>
      <c r="M153"/>
      <c r="N153"/>
      <c r="P153" s="96"/>
    </row>
    <row r="154" spans="1:16" s="7" customFormat="1" ht="15">
      <c r="A154" s="201" t="s">
        <v>38</v>
      </c>
      <c r="B154" s="235">
        <f>'Open Int.'!K158</f>
        <v>5137800</v>
      </c>
      <c r="C154" s="237">
        <f>'Open Int.'!R158</f>
        <v>288.127824</v>
      </c>
      <c r="D154" s="161">
        <f t="shared" si="4"/>
        <v>0.10213620482553312</v>
      </c>
      <c r="E154" s="243">
        <f>'Open Int.'!B158/'Open Int.'!K158</f>
        <v>0.9922924208805325</v>
      </c>
      <c r="F154" s="228">
        <f>'Open Int.'!E158/'Open Int.'!K158</f>
        <v>0.00642298259955623</v>
      </c>
      <c r="G154" s="244">
        <f>'Open Int.'!H158/'Open Int.'!K158</f>
        <v>0.001284596519911246</v>
      </c>
      <c r="H154" s="247">
        <v>50303416</v>
      </c>
      <c r="I154" s="231">
        <v>4951200</v>
      </c>
      <c r="J154" s="356">
        <v>2475600</v>
      </c>
      <c r="K154" s="117" t="str">
        <f t="shared" si="5"/>
        <v>Gross Exposure is less then 30%</v>
      </c>
      <c r="M154"/>
      <c r="N154"/>
      <c r="P154" s="96"/>
    </row>
    <row r="155" spans="1:16" s="7" customFormat="1" ht="15">
      <c r="A155" s="201" t="s">
        <v>156</v>
      </c>
      <c r="B155" s="235">
        <f>'Open Int.'!K159</f>
        <v>439200</v>
      </c>
      <c r="C155" s="237">
        <f>'Open Int.'!R159</f>
        <v>18.0072</v>
      </c>
      <c r="D155" s="161">
        <f t="shared" si="4"/>
        <v>0.07833177573427122</v>
      </c>
      <c r="E155" s="243">
        <f>'Open Int.'!B159/'Open Int.'!K159</f>
        <v>0.9959016393442623</v>
      </c>
      <c r="F155" s="228">
        <f>'Open Int.'!E159/'Open Int.'!K159</f>
        <v>0.004098360655737705</v>
      </c>
      <c r="G155" s="244">
        <f>'Open Int.'!H159/'Open Int.'!K159</f>
        <v>0</v>
      </c>
      <c r="H155" s="247">
        <v>5606920</v>
      </c>
      <c r="I155" s="231">
        <v>1120800</v>
      </c>
      <c r="J155" s="356">
        <v>1120800</v>
      </c>
      <c r="K155" s="117" t="str">
        <f t="shared" si="5"/>
        <v>Gross Exposure is less then 30%</v>
      </c>
      <c r="M155"/>
      <c r="N155"/>
      <c r="P155" s="96"/>
    </row>
    <row r="156" spans="1:16" s="7" customFormat="1" ht="15">
      <c r="A156" s="201" t="s">
        <v>396</v>
      </c>
      <c r="B156" s="235">
        <f>'Open Int.'!K160</f>
        <v>2169300</v>
      </c>
      <c r="C156" s="237">
        <f>'Open Int.'!R160</f>
        <v>58.13724</v>
      </c>
      <c r="D156" s="161">
        <f t="shared" si="4"/>
        <v>0.04616574376677866</v>
      </c>
      <c r="E156" s="243">
        <f>'Open Int.'!B160/'Open Int.'!K160</f>
        <v>0.995159728944821</v>
      </c>
      <c r="F156" s="228">
        <f>'Open Int.'!E160/'Open Int.'!K160</f>
        <v>0.00484027105517909</v>
      </c>
      <c r="G156" s="244">
        <f>'Open Int.'!H160/'Open Int.'!K160</f>
        <v>0</v>
      </c>
      <c r="H156" s="247">
        <v>46989387</v>
      </c>
      <c r="I156" s="231">
        <v>9397500</v>
      </c>
      <c r="J156" s="356">
        <v>4698400</v>
      </c>
      <c r="K156" s="117" t="str">
        <f t="shared" si="5"/>
        <v>Gross Exposure is less then 30%</v>
      </c>
      <c r="M156"/>
      <c r="N156"/>
      <c r="P156"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0"/>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E212" sqref="E212"/>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4" t="s">
        <v>236</v>
      </c>
      <c r="B1" s="395"/>
      <c r="C1" s="395"/>
      <c r="D1" s="395"/>
      <c r="E1" s="395"/>
      <c r="F1" s="395"/>
      <c r="G1" s="395"/>
      <c r="H1" s="395"/>
      <c r="I1" s="395"/>
      <c r="J1" s="424"/>
      <c r="K1" s="34"/>
      <c r="L1" s="35"/>
      <c r="M1" s="36"/>
    </row>
    <row r="2" spans="1:13" s="38" customFormat="1" ht="31.5" customHeight="1" thickBot="1">
      <c r="A2" s="428" t="s">
        <v>27</v>
      </c>
      <c r="B2" s="430" t="s">
        <v>15</v>
      </c>
      <c r="C2" s="432" t="s">
        <v>31</v>
      </c>
      <c r="D2" s="434" t="s">
        <v>72</v>
      </c>
      <c r="E2" s="435"/>
      <c r="F2" s="436"/>
      <c r="G2" s="437" t="s">
        <v>94</v>
      </c>
      <c r="H2" s="437"/>
      <c r="I2" s="437"/>
      <c r="J2" s="427"/>
      <c r="K2" s="425" t="s">
        <v>32</v>
      </c>
      <c r="L2" s="426"/>
      <c r="M2" s="427"/>
    </row>
    <row r="3" spans="1:13" s="38" customFormat="1" ht="27.75" thickBot="1">
      <c r="A3" s="429"/>
      <c r="B3" s="431"/>
      <c r="C3" s="433"/>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2">
        <f>Volume!J4</f>
        <v>5323.8</v>
      </c>
      <c r="D4" s="321">
        <v>616.2</v>
      </c>
      <c r="E4" s="209">
        <f>D4*B4</f>
        <v>30810.000000000004</v>
      </c>
      <c r="F4" s="210">
        <f>D4/C4*100</f>
        <v>11.574439310267103</v>
      </c>
      <c r="G4" s="276">
        <f>(B4*C4)*H4%+E4</f>
        <v>38795.700000000004</v>
      </c>
      <c r="H4" s="274">
        <v>3</v>
      </c>
      <c r="I4" s="212">
        <f>G4/B4</f>
        <v>775.9140000000001</v>
      </c>
      <c r="J4" s="213">
        <f>I4/C4</f>
        <v>0.14574439310267104</v>
      </c>
      <c r="K4" s="215">
        <f>M4/16</f>
        <v>2.1006168125</v>
      </c>
      <c r="L4" s="216">
        <f>K4*SQRT(30)</f>
        <v>11.505552128808501</v>
      </c>
      <c r="M4" s="217">
        <v>33.609869</v>
      </c>
      <c r="N4" s="89"/>
    </row>
    <row r="5" spans="1:14" s="8" customFormat="1" ht="15">
      <c r="A5" s="193" t="s">
        <v>74</v>
      </c>
      <c r="B5" s="179">
        <v>50</v>
      </c>
      <c r="C5" s="286">
        <f>Volume!J5</f>
        <v>5193.95</v>
      </c>
      <c r="D5" s="320">
        <v>529.36</v>
      </c>
      <c r="E5" s="206">
        <f aca="true" t="shared" si="0" ref="E5:E67">D5*B5</f>
        <v>26468</v>
      </c>
      <c r="F5" s="211">
        <f aca="true" t="shared" si="1" ref="F5:F67">D5/C5*100</f>
        <v>10.191857834596021</v>
      </c>
      <c r="G5" s="277">
        <f aca="true" t="shared" si="2" ref="G5:G67">(B5*C5)*H5%+E5</f>
        <v>34258.925</v>
      </c>
      <c r="H5" s="275">
        <v>3</v>
      </c>
      <c r="I5" s="207">
        <f aca="true" t="shared" si="3" ref="I5:I67">G5/B5</f>
        <v>685.1785000000001</v>
      </c>
      <c r="J5" s="214">
        <f aca="true" t="shared" si="4" ref="J5:J67">I5/C5</f>
        <v>0.13191857834596024</v>
      </c>
      <c r="K5" s="218">
        <f aca="true" t="shared" si="5" ref="K5:K67">M5/16</f>
        <v>1.7012060625</v>
      </c>
      <c r="L5" s="208">
        <f aca="true" t="shared" si="6" ref="L5:L67">K5*SQRT(30)</f>
        <v>9.317889353957936</v>
      </c>
      <c r="M5" s="219">
        <v>27.219297</v>
      </c>
      <c r="N5" s="89"/>
    </row>
    <row r="6" spans="1:14" s="8" customFormat="1" ht="15">
      <c r="A6" s="193" t="s">
        <v>9</v>
      </c>
      <c r="B6" s="179">
        <v>50</v>
      </c>
      <c r="C6" s="286">
        <f>Volume!J6</f>
        <v>3843.5</v>
      </c>
      <c r="D6" s="320">
        <v>343.14</v>
      </c>
      <c r="E6" s="206">
        <f t="shared" si="0"/>
        <v>17157</v>
      </c>
      <c r="F6" s="211">
        <f t="shared" si="1"/>
        <v>8.927800182125667</v>
      </c>
      <c r="G6" s="277">
        <f t="shared" si="2"/>
        <v>22922.25</v>
      </c>
      <c r="H6" s="275">
        <v>3</v>
      </c>
      <c r="I6" s="207">
        <f t="shared" si="3"/>
        <v>458.445</v>
      </c>
      <c r="J6" s="214">
        <f t="shared" si="4"/>
        <v>0.11927800182125667</v>
      </c>
      <c r="K6" s="218">
        <f t="shared" si="5"/>
        <v>1.4623196875</v>
      </c>
      <c r="L6" s="208">
        <f t="shared" si="6"/>
        <v>8.009454791276553</v>
      </c>
      <c r="M6" s="219">
        <v>23.397115</v>
      </c>
      <c r="N6" s="89"/>
    </row>
    <row r="7" spans="1:13" s="7" customFormat="1" ht="15">
      <c r="A7" s="193" t="s">
        <v>279</v>
      </c>
      <c r="B7" s="179">
        <v>200</v>
      </c>
      <c r="C7" s="286">
        <f>Volume!J7</f>
        <v>2243.05</v>
      </c>
      <c r="D7" s="320">
        <v>343.37</v>
      </c>
      <c r="E7" s="206">
        <f t="shared" si="0"/>
        <v>68674</v>
      </c>
      <c r="F7" s="211">
        <f t="shared" si="1"/>
        <v>15.3081741378926</v>
      </c>
      <c r="G7" s="277">
        <f t="shared" si="2"/>
        <v>91104.5</v>
      </c>
      <c r="H7" s="275">
        <v>5</v>
      </c>
      <c r="I7" s="207">
        <f t="shared" si="3"/>
        <v>455.5225</v>
      </c>
      <c r="J7" s="214">
        <f t="shared" si="4"/>
        <v>0.20308174137892598</v>
      </c>
      <c r="K7" s="218">
        <f t="shared" si="5"/>
        <v>5.406509625</v>
      </c>
      <c r="L7" s="208">
        <f t="shared" si="6"/>
        <v>29.612672789812965</v>
      </c>
      <c r="M7" s="219">
        <v>86.504154</v>
      </c>
    </row>
    <row r="8" spans="1:13" s="8" customFormat="1" ht="15">
      <c r="A8" s="193" t="s">
        <v>134</v>
      </c>
      <c r="B8" s="179">
        <v>100</v>
      </c>
      <c r="C8" s="286">
        <f>Volume!J8</f>
        <v>3644.3</v>
      </c>
      <c r="D8" s="320">
        <v>394.79</v>
      </c>
      <c r="E8" s="206">
        <f t="shared" si="0"/>
        <v>39479</v>
      </c>
      <c r="F8" s="211">
        <f t="shared" si="1"/>
        <v>10.83308179897374</v>
      </c>
      <c r="G8" s="277">
        <f t="shared" si="2"/>
        <v>57700.5</v>
      </c>
      <c r="H8" s="275">
        <v>5</v>
      </c>
      <c r="I8" s="207">
        <f t="shared" si="3"/>
        <v>577.005</v>
      </c>
      <c r="J8" s="214">
        <f t="shared" si="4"/>
        <v>0.1583308179897374</v>
      </c>
      <c r="K8" s="218">
        <f t="shared" si="5"/>
        <v>2.754658625</v>
      </c>
      <c r="L8" s="208">
        <f t="shared" si="6"/>
        <v>15.087886671386642</v>
      </c>
      <c r="M8" s="219">
        <v>44.074538</v>
      </c>
    </row>
    <row r="9" spans="1:13" s="7" customFormat="1" ht="15">
      <c r="A9" s="193" t="s">
        <v>0</v>
      </c>
      <c r="B9" s="179">
        <v>375</v>
      </c>
      <c r="C9" s="286">
        <f>Volume!J9</f>
        <v>741.65</v>
      </c>
      <c r="D9" s="320">
        <v>94.3</v>
      </c>
      <c r="E9" s="206">
        <f t="shared" si="0"/>
        <v>35362.5</v>
      </c>
      <c r="F9" s="211">
        <f t="shared" si="1"/>
        <v>12.714892469493696</v>
      </c>
      <c r="G9" s="277">
        <f t="shared" si="2"/>
        <v>49268.4375</v>
      </c>
      <c r="H9" s="275">
        <v>5</v>
      </c>
      <c r="I9" s="207">
        <f t="shared" si="3"/>
        <v>131.3825</v>
      </c>
      <c r="J9" s="214">
        <f t="shared" si="4"/>
        <v>0.17714892469493695</v>
      </c>
      <c r="K9" s="218">
        <f t="shared" si="5"/>
        <v>2.6665694375</v>
      </c>
      <c r="L9" s="208">
        <f t="shared" si="6"/>
        <v>14.605402320726123</v>
      </c>
      <c r="M9" s="219">
        <v>42.665111</v>
      </c>
    </row>
    <row r="10" spans="1:13" s="7" customFormat="1" ht="15">
      <c r="A10" s="193" t="s">
        <v>135</v>
      </c>
      <c r="B10" s="179">
        <v>2450</v>
      </c>
      <c r="C10" s="286">
        <f>Volume!J10</f>
        <v>72.1</v>
      </c>
      <c r="D10" s="188">
        <v>8.08</v>
      </c>
      <c r="E10" s="206">
        <f t="shared" si="0"/>
        <v>19796</v>
      </c>
      <c r="F10" s="211">
        <f t="shared" si="1"/>
        <v>11.206657420249654</v>
      </c>
      <c r="G10" s="277">
        <f t="shared" si="2"/>
        <v>28628.25</v>
      </c>
      <c r="H10" s="275">
        <v>5</v>
      </c>
      <c r="I10" s="207">
        <f t="shared" si="3"/>
        <v>11.685</v>
      </c>
      <c r="J10" s="214">
        <f t="shared" si="4"/>
        <v>0.16206657420249657</v>
      </c>
      <c r="K10" s="218">
        <f t="shared" si="5"/>
        <v>1.6139039375</v>
      </c>
      <c r="L10" s="208">
        <f t="shared" si="6"/>
        <v>8.839715922151578</v>
      </c>
      <c r="M10" s="203">
        <v>25.822463</v>
      </c>
    </row>
    <row r="11" spans="1:13" s="8" customFormat="1" ht="15">
      <c r="A11" s="193" t="s">
        <v>174</v>
      </c>
      <c r="B11" s="179">
        <v>3350</v>
      </c>
      <c r="C11" s="286">
        <f>Volume!J11</f>
        <v>58.4</v>
      </c>
      <c r="D11" s="320">
        <v>7.17</v>
      </c>
      <c r="E11" s="206">
        <f t="shared" si="0"/>
        <v>24019.5</v>
      </c>
      <c r="F11" s="211">
        <f t="shared" si="1"/>
        <v>12.277397260273974</v>
      </c>
      <c r="G11" s="277">
        <f t="shared" si="2"/>
        <v>33801.5</v>
      </c>
      <c r="H11" s="275">
        <v>5</v>
      </c>
      <c r="I11" s="207">
        <f t="shared" si="3"/>
        <v>10.09</v>
      </c>
      <c r="J11" s="214">
        <f t="shared" si="4"/>
        <v>0.17277397260273972</v>
      </c>
      <c r="K11" s="218">
        <f t="shared" si="5"/>
        <v>2.2741505</v>
      </c>
      <c r="L11" s="208">
        <f t="shared" si="6"/>
        <v>12.456035280116524</v>
      </c>
      <c r="M11" s="219">
        <v>36.386408</v>
      </c>
    </row>
    <row r="12" spans="1:13" s="8" customFormat="1" ht="15">
      <c r="A12" s="193" t="s">
        <v>280</v>
      </c>
      <c r="B12" s="179">
        <v>600</v>
      </c>
      <c r="C12" s="286">
        <f>Volume!J12</f>
        <v>363.05</v>
      </c>
      <c r="D12" s="320">
        <v>40.01</v>
      </c>
      <c r="E12" s="206">
        <f t="shared" si="0"/>
        <v>24006</v>
      </c>
      <c r="F12" s="211">
        <f t="shared" si="1"/>
        <v>11.020520589450488</v>
      </c>
      <c r="G12" s="277">
        <f t="shared" si="2"/>
        <v>34897.5</v>
      </c>
      <c r="H12" s="275">
        <v>5</v>
      </c>
      <c r="I12" s="207">
        <f t="shared" si="3"/>
        <v>58.1625</v>
      </c>
      <c r="J12" s="214">
        <f t="shared" si="4"/>
        <v>0.16020520589450488</v>
      </c>
      <c r="K12" s="218">
        <f t="shared" si="5"/>
        <v>2.3385470625</v>
      </c>
      <c r="L12" s="208">
        <f t="shared" si="6"/>
        <v>12.808749779186936</v>
      </c>
      <c r="M12" s="219">
        <v>37.416753</v>
      </c>
    </row>
    <row r="13" spans="1:13" s="7" customFormat="1" ht="15">
      <c r="A13" s="193" t="s">
        <v>75</v>
      </c>
      <c r="B13" s="179">
        <v>2300</v>
      </c>
      <c r="C13" s="286">
        <f>Volume!J13</f>
        <v>73.5</v>
      </c>
      <c r="D13" s="320">
        <v>8.38</v>
      </c>
      <c r="E13" s="206">
        <f t="shared" si="0"/>
        <v>19274</v>
      </c>
      <c r="F13" s="211">
        <f t="shared" si="1"/>
        <v>11.401360544217688</v>
      </c>
      <c r="G13" s="277">
        <f t="shared" si="2"/>
        <v>27726.5</v>
      </c>
      <c r="H13" s="275">
        <v>5</v>
      </c>
      <c r="I13" s="207">
        <f t="shared" si="3"/>
        <v>12.055</v>
      </c>
      <c r="J13" s="214">
        <f t="shared" si="4"/>
        <v>0.16401360544217686</v>
      </c>
      <c r="K13" s="218">
        <f t="shared" si="5"/>
        <v>2.9656429375</v>
      </c>
      <c r="L13" s="208">
        <f t="shared" si="6"/>
        <v>16.243495343746336</v>
      </c>
      <c r="M13" s="219">
        <v>47.450287</v>
      </c>
    </row>
    <row r="14" spans="1:13" s="7" customFormat="1" ht="15">
      <c r="A14" s="193" t="s">
        <v>88</v>
      </c>
      <c r="B14" s="179">
        <v>4300</v>
      </c>
      <c r="C14" s="286">
        <f>Volume!J14</f>
        <v>43.95</v>
      </c>
      <c r="D14" s="320">
        <v>5.85</v>
      </c>
      <c r="E14" s="206">
        <f t="shared" si="0"/>
        <v>25155</v>
      </c>
      <c r="F14" s="211">
        <f t="shared" si="1"/>
        <v>13.310580204778155</v>
      </c>
      <c r="G14" s="277">
        <f t="shared" si="2"/>
        <v>34604.25</v>
      </c>
      <c r="H14" s="275">
        <v>5</v>
      </c>
      <c r="I14" s="207">
        <f t="shared" si="3"/>
        <v>8.0475</v>
      </c>
      <c r="J14" s="214">
        <f t="shared" si="4"/>
        <v>0.18310580204778154</v>
      </c>
      <c r="K14" s="218">
        <f t="shared" si="5"/>
        <v>2.6470684375</v>
      </c>
      <c r="L14" s="208">
        <f t="shared" si="6"/>
        <v>14.498590944787042</v>
      </c>
      <c r="M14" s="203">
        <v>42.353095</v>
      </c>
    </row>
    <row r="15" spans="1:13" s="8" customFormat="1" ht="15">
      <c r="A15" s="193" t="s">
        <v>136</v>
      </c>
      <c r="B15" s="179">
        <v>4775</v>
      </c>
      <c r="C15" s="286">
        <f>Volume!J15</f>
        <v>36.6</v>
      </c>
      <c r="D15" s="320">
        <v>5.45</v>
      </c>
      <c r="E15" s="206">
        <f t="shared" si="0"/>
        <v>26023.75</v>
      </c>
      <c r="F15" s="211">
        <f t="shared" si="1"/>
        <v>14.89071038251366</v>
      </c>
      <c r="G15" s="277">
        <f t="shared" si="2"/>
        <v>34762</v>
      </c>
      <c r="H15" s="275">
        <v>5</v>
      </c>
      <c r="I15" s="207">
        <f t="shared" si="3"/>
        <v>7.28</v>
      </c>
      <c r="J15" s="214">
        <f t="shared" si="4"/>
        <v>0.1989071038251366</v>
      </c>
      <c r="K15" s="218">
        <f t="shared" si="5"/>
        <v>2.7903561875</v>
      </c>
      <c r="L15" s="208">
        <f t="shared" si="6"/>
        <v>15.28341027367865</v>
      </c>
      <c r="M15" s="219">
        <v>44.645699</v>
      </c>
    </row>
    <row r="16" spans="1:13" s="8" customFormat="1" ht="15">
      <c r="A16" s="193" t="s">
        <v>157</v>
      </c>
      <c r="B16" s="179">
        <v>350</v>
      </c>
      <c r="C16" s="286">
        <f>Volume!J16</f>
        <v>696.55</v>
      </c>
      <c r="D16" s="320">
        <v>74.68</v>
      </c>
      <c r="E16" s="206">
        <f t="shared" si="0"/>
        <v>26138.000000000004</v>
      </c>
      <c r="F16" s="211">
        <f t="shared" si="1"/>
        <v>10.721412676764054</v>
      </c>
      <c r="G16" s="277">
        <f t="shared" si="2"/>
        <v>38327.625</v>
      </c>
      <c r="H16" s="275">
        <v>5</v>
      </c>
      <c r="I16" s="207">
        <f t="shared" si="3"/>
        <v>109.5075</v>
      </c>
      <c r="J16" s="214">
        <f t="shared" si="4"/>
        <v>0.15721412676764052</v>
      </c>
      <c r="K16" s="218">
        <f t="shared" si="5"/>
        <v>2.38428275</v>
      </c>
      <c r="L16" s="208">
        <f t="shared" si="6"/>
        <v>13.059254456454507</v>
      </c>
      <c r="M16" s="219">
        <v>38.148524</v>
      </c>
    </row>
    <row r="17" spans="1:13" s="8" customFormat="1" ht="15">
      <c r="A17" s="193" t="s">
        <v>193</v>
      </c>
      <c r="B17" s="179">
        <v>100</v>
      </c>
      <c r="C17" s="286">
        <f>Volume!J17</f>
        <v>2297.4</v>
      </c>
      <c r="D17" s="320">
        <v>249.61</v>
      </c>
      <c r="E17" s="206">
        <f t="shared" si="0"/>
        <v>24961</v>
      </c>
      <c r="F17" s="211">
        <f t="shared" si="1"/>
        <v>10.864890746060764</v>
      </c>
      <c r="G17" s="277">
        <f t="shared" si="2"/>
        <v>36723.688</v>
      </c>
      <c r="H17" s="275">
        <v>5.12</v>
      </c>
      <c r="I17" s="207">
        <f t="shared" si="3"/>
        <v>367.23688000000004</v>
      </c>
      <c r="J17" s="214">
        <f t="shared" si="4"/>
        <v>0.15984890746060765</v>
      </c>
      <c r="K17" s="218">
        <f t="shared" si="5"/>
        <v>2.262520625</v>
      </c>
      <c r="L17" s="208">
        <f t="shared" si="6"/>
        <v>12.39233583133187</v>
      </c>
      <c r="M17" s="219">
        <v>36.20033</v>
      </c>
    </row>
    <row r="18" spans="1:13" s="8" customFormat="1" ht="15">
      <c r="A18" s="193" t="s">
        <v>281</v>
      </c>
      <c r="B18" s="179">
        <v>950</v>
      </c>
      <c r="C18" s="286">
        <f>Volume!J18</f>
        <v>207.45</v>
      </c>
      <c r="D18" s="320">
        <v>74</v>
      </c>
      <c r="E18" s="206">
        <f t="shared" si="0"/>
        <v>70300</v>
      </c>
      <c r="F18" s="211">
        <f t="shared" si="1"/>
        <v>35.67124608339359</v>
      </c>
      <c r="G18" s="277">
        <f t="shared" si="2"/>
        <v>80153.875</v>
      </c>
      <c r="H18" s="275">
        <v>5</v>
      </c>
      <c r="I18" s="207">
        <f t="shared" si="3"/>
        <v>84.3725</v>
      </c>
      <c r="J18" s="214">
        <f t="shared" si="4"/>
        <v>0.4067124608339359</v>
      </c>
      <c r="K18" s="218">
        <f t="shared" si="5"/>
        <v>3.857308375</v>
      </c>
      <c r="L18" s="208">
        <f t="shared" si="6"/>
        <v>21.127348082410965</v>
      </c>
      <c r="M18" s="219">
        <v>61.716934</v>
      </c>
    </row>
    <row r="19" spans="1:13" s="8" customFormat="1" ht="15">
      <c r="A19" s="193" t="s">
        <v>282</v>
      </c>
      <c r="B19" s="179">
        <v>2400</v>
      </c>
      <c r="C19" s="286">
        <f>Volume!J19</f>
        <v>74.75</v>
      </c>
      <c r="D19" s="320">
        <v>20.58</v>
      </c>
      <c r="E19" s="206">
        <f t="shared" si="0"/>
        <v>49391.99999999999</v>
      </c>
      <c r="F19" s="211">
        <f t="shared" si="1"/>
        <v>27.531772575250834</v>
      </c>
      <c r="G19" s="277">
        <f t="shared" si="2"/>
        <v>58361.99999999999</v>
      </c>
      <c r="H19" s="275">
        <v>5</v>
      </c>
      <c r="I19" s="207">
        <f t="shared" si="3"/>
        <v>24.317499999999995</v>
      </c>
      <c r="J19" s="214">
        <f t="shared" si="4"/>
        <v>0.3253177257525083</v>
      </c>
      <c r="K19" s="218">
        <f t="shared" si="5"/>
        <v>2.7959531875</v>
      </c>
      <c r="L19" s="208">
        <f t="shared" si="6"/>
        <v>15.314066305222212</v>
      </c>
      <c r="M19" s="219">
        <v>44.735251</v>
      </c>
    </row>
    <row r="20" spans="1:13" s="8" customFormat="1" ht="15">
      <c r="A20" s="193" t="s">
        <v>76</v>
      </c>
      <c r="B20" s="179">
        <v>1400</v>
      </c>
      <c r="C20" s="286">
        <f>Volume!J20</f>
        <v>225.25</v>
      </c>
      <c r="D20" s="320">
        <v>37.81</v>
      </c>
      <c r="E20" s="206">
        <f t="shared" si="0"/>
        <v>52934</v>
      </c>
      <c r="F20" s="211">
        <f t="shared" si="1"/>
        <v>16.785793562708104</v>
      </c>
      <c r="G20" s="277">
        <f t="shared" si="2"/>
        <v>68701.5</v>
      </c>
      <c r="H20" s="275">
        <v>5</v>
      </c>
      <c r="I20" s="207">
        <f t="shared" si="3"/>
        <v>49.0725</v>
      </c>
      <c r="J20" s="214">
        <f t="shared" si="4"/>
        <v>0.217857935627081</v>
      </c>
      <c r="K20" s="218">
        <f t="shared" si="5"/>
        <v>3.4516355</v>
      </c>
      <c r="L20" s="208">
        <f t="shared" si="6"/>
        <v>18.90538623635623</v>
      </c>
      <c r="M20" s="219">
        <v>55.226168</v>
      </c>
    </row>
    <row r="21" spans="1:13" s="8" customFormat="1" ht="15">
      <c r="A21" s="193" t="s">
        <v>77</v>
      </c>
      <c r="B21" s="179">
        <v>1900</v>
      </c>
      <c r="C21" s="286">
        <f>Volume!J21</f>
        <v>164.95</v>
      </c>
      <c r="D21" s="320">
        <v>35.07</v>
      </c>
      <c r="E21" s="206">
        <f t="shared" si="0"/>
        <v>66633</v>
      </c>
      <c r="F21" s="211">
        <f t="shared" si="1"/>
        <v>21.26098817823583</v>
      </c>
      <c r="G21" s="277">
        <f t="shared" si="2"/>
        <v>82303.25</v>
      </c>
      <c r="H21" s="275">
        <v>5</v>
      </c>
      <c r="I21" s="207">
        <f t="shared" si="3"/>
        <v>43.3175</v>
      </c>
      <c r="J21" s="214">
        <f t="shared" si="4"/>
        <v>0.26260988178235833</v>
      </c>
      <c r="K21" s="218">
        <f t="shared" si="5"/>
        <v>4.030830625</v>
      </c>
      <c r="L21" s="208">
        <f t="shared" si="6"/>
        <v>22.07776858795147</v>
      </c>
      <c r="M21" s="219">
        <v>64.49329</v>
      </c>
    </row>
    <row r="22" spans="1:13" s="7" customFormat="1" ht="15">
      <c r="A22" s="193" t="s">
        <v>283</v>
      </c>
      <c r="B22" s="179">
        <v>1050</v>
      </c>
      <c r="C22" s="286">
        <f>Volume!J22</f>
        <v>143</v>
      </c>
      <c r="D22" s="320">
        <v>20.68</v>
      </c>
      <c r="E22" s="206">
        <f t="shared" si="0"/>
        <v>21714</v>
      </c>
      <c r="F22" s="211">
        <f t="shared" si="1"/>
        <v>14.461538461538462</v>
      </c>
      <c r="G22" s="277">
        <f t="shared" si="2"/>
        <v>29221.5</v>
      </c>
      <c r="H22" s="275">
        <v>5</v>
      </c>
      <c r="I22" s="207">
        <f t="shared" si="3"/>
        <v>27.83</v>
      </c>
      <c r="J22" s="214">
        <f t="shared" si="4"/>
        <v>0.1946153846153846</v>
      </c>
      <c r="K22" s="218">
        <f t="shared" si="5"/>
        <v>2.9283209375</v>
      </c>
      <c r="L22" s="208">
        <f t="shared" si="6"/>
        <v>16.039074330834257</v>
      </c>
      <c r="M22" s="203">
        <v>46.853135</v>
      </c>
    </row>
    <row r="23" spans="1:13" s="7" customFormat="1" ht="15">
      <c r="A23" s="193" t="s">
        <v>34</v>
      </c>
      <c r="B23" s="179">
        <v>275</v>
      </c>
      <c r="C23" s="286">
        <f>Volume!J23</f>
        <v>1719.1</v>
      </c>
      <c r="D23" s="320">
        <v>262.38</v>
      </c>
      <c r="E23" s="206">
        <f t="shared" si="0"/>
        <v>72154.5</v>
      </c>
      <c r="F23" s="211">
        <f t="shared" si="1"/>
        <v>15.26263742656041</v>
      </c>
      <c r="G23" s="277">
        <f t="shared" si="2"/>
        <v>95792.125</v>
      </c>
      <c r="H23" s="275">
        <v>5</v>
      </c>
      <c r="I23" s="207">
        <f t="shared" si="3"/>
        <v>348.335</v>
      </c>
      <c r="J23" s="214">
        <f t="shared" si="4"/>
        <v>0.2026263742656041</v>
      </c>
      <c r="K23" s="218">
        <f t="shared" si="5"/>
        <v>2.98494325</v>
      </c>
      <c r="L23" s="208">
        <f t="shared" si="6"/>
        <v>16.349207508977827</v>
      </c>
      <c r="M23" s="203">
        <v>47.759092</v>
      </c>
    </row>
    <row r="24" spans="1:13" s="8" customFormat="1" ht="15">
      <c r="A24" s="193" t="s">
        <v>284</v>
      </c>
      <c r="B24" s="179">
        <v>250</v>
      </c>
      <c r="C24" s="286">
        <f>Volume!J24</f>
        <v>1008.05</v>
      </c>
      <c r="D24" s="320">
        <v>126.92</v>
      </c>
      <c r="E24" s="206">
        <f t="shared" si="0"/>
        <v>31730</v>
      </c>
      <c r="F24" s="211">
        <f t="shared" si="1"/>
        <v>12.590645305292398</v>
      </c>
      <c r="G24" s="277">
        <f t="shared" si="2"/>
        <v>44330.625</v>
      </c>
      <c r="H24" s="275">
        <v>5</v>
      </c>
      <c r="I24" s="207">
        <f t="shared" si="3"/>
        <v>177.3225</v>
      </c>
      <c r="J24" s="214">
        <f t="shared" si="4"/>
        <v>0.17590645305292396</v>
      </c>
      <c r="K24" s="218">
        <f t="shared" si="5"/>
        <v>3.0054939375</v>
      </c>
      <c r="L24" s="208">
        <f t="shared" si="6"/>
        <v>16.461768260137717</v>
      </c>
      <c r="M24" s="219">
        <v>48.087903</v>
      </c>
    </row>
    <row r="25" spans="1:13" s="8" customFormat="1" ht="15">
      <c r="A25" s="193" t="s">
        <v>137</v>
      </c>
      <c r="B25" s="179">
        <v>1000</v>
      </c>
      <c r="C25" s="286">
        <f>Volume!J25</f>
        <v>308.65</v>
      </c>
      <c r="D25" s="320">
        <v>32.95</v>
      </c>
      <c r="E25" s="206">
        <f t="shared" si="0"/>
        <v>32950</v>
      </c>
      <c r="F25" s="211">
        <f t="shared" si="1"/>
        <v>10.675522436416655</v>
      </c>
      <c r="G25" s="277">
        <f t="shared" si="2"/>
        <v>48382.5</v>
      </c>
      <c r="H25" s="275">
        <v>5</v>
      </c>
      <c r="I25" s="207">
        <f t="shared" si="3"/>
        <v>48.3825</v>
      </c>
      <c r="J25" s="214">
        <f t="shared" si="4"/>
        <v>0.15675522436416656</v>
      </c>
      <c r="K25" s="218">
        <f t="shared" si="5"/>
        <v>2.5117254375</v>
      </c>
      <c r="L25" s="208">
        <f t="shared" si="6"/>
        <v>13.757286803782822</v>
      </c>
      <c r="M25" s="219">
        <v>40.187607</v>
      </c>
    </row>
    <row r="26" spans="1:13" s="8" customFormat="1" ht="15">
      <c r="A26" s="193" t="s">
        <v>232</v>
      </c>
      <c r="B26" s="179">
        <v>500</v>
      </c>
      <c r="C26" s="286">
        <f>Volume!J26</f>
        <v>761.05</v>
      </c>
      <c r="D26" s="320">
        <v>92.8</v>
      </c>
      <c r="E26" s="206">
        <f t="shared" si="0"/>
        <v>46400</v>
      </c>
      <c r="F26" s="211">
        <f t="shared" si="1"/>
        <v>12.193679784508246</v>
      </c>
      <c r="G26" s="277">
        <f t="shared" si="2"/>
        <v>65426.25</v>
      </c>
      <c r="H26" s="275">
        <v>5</v>
      </c>
      <c r="I26" s="207">
        <f t="shared" si="3"/>
        <v>130.8525</v>
      </c>
      <c r="J26" s="214">
        <f t="shared" si="4"/>
        <v>0.17193679784508245</v>
      </c>
      <c r="K26" s="218">
        <f t="shared" si="5"/>
        <v>1.9979265625</v>
      </c>
      <c r="L26" s="208">
        <f t="shared" si="6"/>
        <v>10.943094465200051</v>
      </c>
      <c r="M26" s="219">
        <v>31.966825</v>
      </c>
    </row>
    <row r="27" spans="1:13" s="8" customFormat="1" ht="15">
      <c r="A27" s="193" t="s">
        <v>1</v>
      </c>
      <c r="B27" s="179">
        <v>150</v>
      </c>
      <c r="C27" s="286">
        <f>Volume!J27</f>
        <v>2424.65</v>
      </c>
      <c r="D27" s="320">
        <v>362.49</v>
      </c>
      <c r="E27" s="206">
        <f t="shared" si="0"/>
        <v>54373.5</v>
      </c>
      <c r="F27" s="211">
        <f t="shared" si="1"/>
        <v>14.950198997793496</v>
      </c>
      <c r="G27" s="277">
        <f t="shared" si="2"/>
        <v>72558.375</v>
      </c>
      <c r="H27" s="275">
        <v>5</v>
      </c>
      <c r="I27" s="207">
        <f t="shared" si="3"/>
        <v>483.7225</v>
      </c>
      <c r="J27" s="214">
        <f t="shared" si="4"/>
        <v>0.19950198997793497</v>
      </c>
      <c r="K27" s="218">
        <f t="shared" si="5"/>
        <v>1.931505625</v>
      </c>
      <c r="L27" s="208">
        <f t="shared" si="6"/>
        <v>10.579292007606144</v>
      </c>
      <c r="M27" s="219">
        <v>30.90409</v>
      </c>
    </row>
    <row r="28" spans="1:13" s="8" customFormat="1" ht="15">
      <c r="A28" s="193" t="s">
        <v>158</v>
      </c>
      <c r="B28" s="179">
        <v>1900</v>
      </c>
      <c r="C28" s="286">
        <f>Volume!J28</f>
        <v>108.05</v>
      </c>
      <c r="D28" s="320">
        <v>11.62</v>
      </c>
      <c r="E28" s="206">
        <f t="shared" si="0"/>
        <v>22078</v>
      </c>
      <c r="F28" s="211">
        <f t="shared" si="1"/>
        <v>10.75428042572883</v>
      </c>
      <c r="G28" s="277">
        <f t="shared" si="2"/>
        <v>32445.3975</v>
      </c>
      <c r="H28" s="275">
        <v>5.05</v>
      </c>
      <c r="I28" s="207">
        <f t="shared" si="3"/>
        <v>17.076525</v>
      </c>
      <c r="J28" s="214">
        <f t="shared" si="4"/>
        <v>0.1580428042572883</v>
      </c>
      <c r="K28" s="218">
        <f t="shared" si="5"/>
        <v>2.1079460625</v>
      </c>
      <c r="L28" s="208">
        <f t="shared" si="6"/>
        <v>11.545696084354446</v>
      </c>
      <c r="M28" s="219">
        <v>33.727137</v>
      </c>
    </row>
    <row r="29" spans="1:13" s="8" customFormat="1" ht="15">
      <c r="A29" s="193" t="s">
        <v>285</v>
      </c>
      <c r="B29" s="179">
        <v>300</v>
      </c>
      <c r="C29" s="286">
        <f>Volume!J29</f>
        <v>520.7</v>
      </c>
      <c r="D29" s="320">
        <v>109.03</v>
      </c>
      <c r="E29" s="206">
        <f t="shared" si="0"/>
        <v>32709</v>
      </c>
      <c r="F29" s="211">
        <f t="shared" si="1"/>
        <v>20.939120414826192</v>
      </c>
      <c r="G29" s="277">
        <f t="shared" si="2"/>
        <v>40519.5</v>
      </c>
      <c r="H29" s="275">
        <v>5</v>
      </c>
      <c r="I29" s="207">
        <f t="shared" si="3"/>
        <v>135.065</v>
      </c>
      <c r="J29" s="214">
        <f t="shared" si="4"/>
        <v>0.25939120414826194</v>
      </c>
      <c r="K29" s="218">
        <f t="shared" si="5"/>
        <v>3.85269975</v>
      </c>
      <c r="L29" s="208">
        <f t="shared" si="6"/>
        <v>21.102105603695144</v>
      </c>
      <c r="M29" s="219">
        <v>61.643196</v>
      </c>
    </row>
    <row r="30" spans="1:13" s="8" customFormat="1" ht="15">
      <c r="A30" s="193" t="s">
        <v>159</v>
      </c>
      <c r="B30" s="179">
        <v>4500</v>
      </c>
      <c r="C30" s="286">
        <f>Volume!J30</f>
        <v>40.9</v>
      </c>
      <c r="D30" s="320">
        <v>4.45</v>
      </c>
      <c r="E30" s="206">
        <f t="shared" si="0"/>
        <v>20025</v>
      </c>
      <c r="F30" s="211">
        <f t="shared" si="1"/>
        <v>10.880195599022006</v>
      </c>
      <c r="G30" s="277">
        <f t="shared" si="2"/>
        <v>29227.5</v>
      </c>
      <c r="H30" s="275">
        <v>5</v>
      </c>
      <c r="I30" s="207">
        <f t="shared" si="3"/>
        <v>6.495</v>
      </c>
      <c r="J30" s="214">
        <f t="shared" si="4"/>
        <v>0.15880195599022007</v>
      </c>
      <c r="K30" s="218">
        <f t="shared" si="5"/>
        <v>2.803160125</v>
      </c>
      <c r="L30" s="208">
        <f t="shared" si="6"/>
        <v>15.35354032761501</v>
      </c>
      <c r="M30" s="219">
        <v>44.850562</v>
      </c>
    </row>
    <row r="31" spans="1:13" s="8" customFormat="1" ht="15">
      <c r="A31" s="193" t="s">
        <v>2</v>
      </c>
      <c r="B31" s="179">
        <v>1100</v>
      </c>
      <c r="C31" s="286">
        <f>Volume!J31</f>
        <v>312.55</v>
      </c>
      <c r="D31" s="320">
        <v>35.46</v>
      </c>
      <c r="E31" s="206">
        <f t="shared" si="0"/>
        <v>39006</v>
      </c>
      <c r="F31" s="211">
        <f t="shared" si="1"/>
        <v>11.34538473844185</v>
      </c>
      <c r="G31" s="277">
        <f t="shared" si="2"/>
        <v>56196.25</v>
      </c>
      <c r="H31" s="275">
        <v>5</v>
      </c>
      <c r="I31" s="207">
        <f t="shared" si="3"/>
        <v>51.0875</v>
      </c>
      <c r="J31" s="214">
        <f t="shared" si="4"/>
        <v>0.16345384738441848</v>
      </c>
      <c r="K31" s="218">
        <f t="shared" si="5"/>
        <v>2.023759375</v>
      </c>
      <c r="L31" s="208">
        <f t="shared" si="6"/>
        <v>11.084586606500565</v>
      </c>
      <c r="M31" s="219">
        <v>32.38015</v>
      </c>
    </row>
    <row r="32" spans="1:13" s="8" customFormat="1" ht="15">
      <c r="A32" s="193" t="s">
        <v>391</v>
      </c>
      <c r="B32" s="179">
        <v>1250</v>
      </c>
      <c r="C32" s="286">
        <f>Volume!J32</f>
        <v>128</v>
      </c>
      <c r="D32" s="320">
        <v>27.48</v>
      </c>
      <c r="E32" s="206">
        <f t="shared" si="0"/>
        <v>34350</v>
      </c>
      <c r="F32" s="211">
        <f t="shared" si="1"/>
        <v>21.46875</v>
      </c>
      <c r="G32" s="277">
        <f t="shared" si="2"/>
        <v>42350</v>
      </c>
      <c r="H32" s="275">
        <v>5</v>
      </c>
      <c r="I32" s="207">
        <f t="shared" si="3"/>
        <v>33.88</v>
      </c>
      <c r="J32" s="214">
        <f t="shared" si="4"/>
        <v>0.2646875</v>
      </c>
      <c r="K32" s="218">
        <f t="shared" si="5"/>
        <v>1.8096494375</v>
      </c>
      <c r="L32" s="208">
        <f t="shared" si="6"/>
        <v>9.911858180952853</v>
      </c>
      <c r="M32" s="219">
        <v>28.954391</v>
      </c>
    </row>
    <row r="33" spans="1:13" s="8" customFormat="1" ht="15">
      <c r="A33" s="193" t="s">
        <v>78</v>
      </c>
      <c r="B33" s="179">
        <v>1600</v>
      </c>
      <c r="C33" s="286">
        <f>Volume!J33</f>
        <v>193.55</v>
      </c>
      <c r="D33" s="320">
        <v>31.16</v>
      </c>
      <c r="E33" s="206">
        <f t="shared" si="0"/>
        <v>49856</v>
      </c>
      <c r="F33" s="211">
        <f t="shared" si="1"/>
        <v>16.09919917334022</v>
      </c>
      <c r="G33" s="277">
        <f t="shared" si="2"/>
        <v>65340</v>
      </c>
      <c r="H33" s="275">
        <v>5</v>
      </c>
      <c r="I33" s="207">
        <f t="shared" si="3"/>
        <v>40.8375</v>
      </c>
      <c r="J33" s="214">
        <f t="shared" si="4"/>
        <v>0.2109919917334022</v>
      </c>
      <c r="K33" s="218">
        <f t="shared" si="5"/>
        <v>3.51753775</v>
      </c>
      <c r="L33" s="208">
        <f t="shared" si="6"/>
        <v>19.266347725509675</v>
      </c>
      <c r="M33" s="219">
        <v>56.280604</v>
      </c>
    </row>
    <row r="34" spans="1:13" s="8" customFormat="1" ht="15">
      <c r="A34" s="193" t="s">
        <v>138</v>
      </c>
      <c r="B34" s="179">
        <v>425</v>
      </c>
      <c r="C34" s="286">
        <f>Volume!J34</f>
        <v>528.1</v>
      </c>
      <c r="D34" s="320">
        <v>105.72</v>
      </c>
      <c r="E34" s="206">
        <f t="shared" si="0"/>
        <v>44931</v>
      </c>
      <c r="F34" s="211">
        <f t="shared" si="1"/>
        <v>20.01893580761219</v>
      </c>
      <c r="G34" s="277">
        <f t="shared" si="2"/>
        <v>56153.125</v>
      </c>
      <c r="H34" s="275">
        <v>5</v>
      </c>
      <c r="I34" s="207">
        <f t="shared" si="3"/>
        <v>132.125</v>
      </c>
      <c r="J34" s="214">
        <f t="shared" si="4"/>
        <v>0.2501893580761219</v>
      </c>
      <c r="K34" s="218">
        <f t="shared" si="5"/>
        <v>3.678509</v>
      </c>
      <c r="L34" s="208">
        <f t="shared" si="6"/>
        <v>20.14802357285771</v>
      </c>
      <c r="M34" s="219">
        <v>58.856144</v>
      </c>
    </row>
    <row r="35" spans="1:13" s="8" customFormat="1" ht="15">
      <c r="A35" s="193" t="s">
        <v>160</v>
      </c>
      <c r="B35" s="179">
        <v>550</v>
      </c>
      <c r="C35" s="286">
        <f>Volume!J35</f>
        <v>395</v>
      </c>
      <c r="D35" s="320">
        <v>62.73</v>
      </c>
      <c r="E35" s="206">
        <f t="shared" si="0"/>
        <v>34501.5</v>
      </c>
      <c r="F35" s="211">
        <f t="shared" si="1"/>
        <v>15.881012658227847</v>
      </c>
      <c r="G35" s="277">
        <f t="shared" si="2"/>
        <v>45364</v>
      </c>
      <c r="H35" s="275">
        <v>5</v>
      </c>
      <c r="I35" s="207">
        <f t="shared" si="3"/>
        <v>82.48</v>
      </c>
      <c r="J35" s="214">
        <f t="shared" si="4"/>
        <v>0.2088101265822785</v>
      </c>
      <c r="K35" s="218">
        <f t="shared" si="5"/>
        <v>2.7257803125</v>
      </c>
      <c r="L35" s="208">
        <f t="shared" si="6"/>
        <v>14.92971363959731</v>
      </c>
      <c r="M35" s="219">
        <v>43.612485</v>
      </c>
    </row>
    <row r="36" spans="1:13" s="8" customFormat="1" ht="15">
      <c r="A36" s="193" t="s">
        <v>161</v>
      </c>
      <c r="B36" s="179">
        <v>6900</v>
      </c>
      <c r="C36" s="286">
        <f>Volume!J36</f>
        <v>31.9</v>
      </c>
      <c r="D36" s="320">
        <v>3.44</v>
      </c>
      <c r="E36" s="206">
        <f t="shared" si="0"/>
        <v>23736</v>
      </c>
      <c r="F36" s="211">
        <f t="shared" si="1"/>
        <v>10.78369905956113</v>
      </c>
      <c r="G36" s="277">
        <f t="shared" si="2"/>
        <v>34741.5</v>
      </c>
      <c r="H36" s="275">
        <v>5</v>
      </c>
      <c r="I36" s="207">
        <f t="shared" si="3"/>
        <v>5.035</v>
      </c>
      <c r="J36" s="214">
        <f t="shared" si="4"/>
        <v>0.1578369905956113</v>
      </c>
      <c r="K36" s="218">
        <f t="shared" si="5"/>
        <v>2.302460875</v>
      </c>
      <c r="L36" s="208">
        <f t="shared" si="6"/>
        <v>12.611097590105826</v>
      </c>
      <c r="M36" s="219">
        <v>36.839374</v>
      </c>
    </row>
    <row r="37" spans="1:13" s="8" customFormat="1" ht="15">
      <c r="A37" s="193" t="s">
        <v>393</v>
      </c>
      <c r="B37" s="179">
        <v>900</v>
      </c>
      <c r="C37" s="286">
        <f>Volume!J37</f>
        <v>189.6</v>
      </c>
      <c r="D37" s="320">
        <v>49.46</v>
      </c>
      <c r="E37" s="206">
        <f t="shared" si="0"/>
        <v>44514</v>
      </c>
      <c r="F37" s="211">
        <f t="shared" si="1"/>
        <v>26.086497890295362</v>
      </c>
      <c r="G37" s="277">
        <f t="shared" si="2"/>
        <v>53046</v>
      </c>
      <c r="H37" s="275">
        <v>5</v>
      </c>
      <c r="I37" s="207">
        <f t="shared" si="3"/>
        <v>58.94</v>
      </c>
      <c r="J37" s="214">
        <f t="shared" si="4"/>
        <v>0.31086497890295356</v>
      </c>
      <c r="K37" s="218">
        <f t="shared" si="5"/>
        <v>2.734375</v>
      </c>
      <c r="L37" s="208">
        <f t="shared" si="6"/>
        <v>14.976788681781887</v>
      </c>
      <c r="M37" s="219">
        <v>43.75</v>
      </c>
    </row>
    <row r="38" spans="1:13" s="8" customFormat="1" ht="15">
      <c r="A38" s="193" t="s">
        <v>3</v>
      </c>
      <c r="B38" s="179">
        <v>1250</v>
      </c>
      <c r="C38" s="286">
        <f>Volume!J38</f>
        <v>235.3</v>
      </c>
      <c r="D38" s="320">
        <v>25.06</v>
      </c>
      <c r="E38" s="206">
        <f t="shared" si="0"/>
        <v>31325</v>
      </c>
      <c r="F38" s="211">
        <f t="shared" si="1"/>
        <v>10.650233744156395</v>
      </c>
      <c r="G38" s="277">
        <f t="shared" si="2"/>
        <v>46031.25</v>
      </c>
      <c r="H38" s="275">
        <v>5</v>
      </c>
      <c r="I38" s="207">
        <f t="shared" si="3"/>
        <v>36.825</v>
      </c>
      <c r="J38" s="214">
        <f t="shared" si="4"/>
        <v>0.15650233744156397</v>
      </c>
      <c r="K38" s="218">
        <f t="shared" si="5"/>
        <v>1.9413674375</v>
      </c>
      <c r="L38" s="208">
        <f t="shared" si="6"/>
        <v>10.633307379247508</v>
      </c>
      <c r="M38" s="219">
        <v>31.061879</v>
      </c>
    </row>
    <row r="39" spans="1:13" s="8" customFormat="1" ht="15">
      <c r="A39" s="193" t="s">
        <v>218</v>
      </c>
      <c r="B39" s="179">
        <v>525</v>
      </c>
      <c r="C39" s="286">
        <f>Volume!J39</f>
        <v>339.75</v>
      </c>
      <c r="D39" s="320">
        <v>73.16</v>
      </c>
      <c r="E39" s="206">
        <f t="shared" si="0"/>
        <v>38409</v>
      </c>
      <c r="F39" s="211">
        <f t="shared" si="1"/>
        <v>21.533480500367915</v>
      </c>
      <c r="G39" s="277">
        <f t="shared" si="2"/>
        <v>47327.4375</v>
      </c>
      <c r="H39" s="275">
        <v>5</v>
      </c>
      <c r="I39" s="207">
        <f t="shared" si="3"/>
        <v>90.1475</v>
      </c>
      <c r="J39" s="214">
        <f t="shared" si="4"/>
        <v>0.2653348050036792</v>
      </c>
      <c r="K39" s="218">
        <f t="shared" si="5"/>
        <v>2.2033485625</v>
      </c>
      <c r="L39" s="208">
        <f t="shared" si="6"/>
        <v>12.068237097278313</v>
      </c>
      <c r="M39" s="219">
        <v>35.253577</v>
      </c>
    </row>
    <row r="40" spans="1:13" s="8" customFormat="1" ht="15">
      <c r="A40" s="193" t="s">
        <v>162</v>
      </c>
      <c r="B40" s="179">
        <v>1200</v>
      </c>
      <c r="C40" s="286">
        <f>Volume!J40</f>
        <v>273.1</v>
      </c>
      <c r="D40" s="320">
        <v>60.46</v>
      </c>
      <c r="E40" s="206">
        <f t="shared" si="0"/>
        <v>72552</v>
      </c>
      <c r="F40" s="211">
        <f t="shared" si="1"/>
        <v>22.138410838520688</v>
      </c>
      <c r="G40" s="277">
        <f t="shared" si="2"/>
        <v>88938</v>
      </c>
      <c r="H40" s="275">
        <v>5</v>
      </c>
      <c r="I40" s="207">
        <f t="shared" si="3"/>
        <v>74.115</v>
      </c>
      <c r="J40" s="214">
        <f t="shared" si="4"/>
        <v>0.2713841083852068</v>
      </c>
      <c r="K40" s="218">
        <f t="shared" si="5"/>
        <v>3.3854694375</v>
      </c>
      <c r="L40" s="208">
        <f t="shared" si="6"/>
        <v>18.54297978663076</v>
      </c>
      <c r="M40" s="219">
        <v>54.167511</v>
      </c>
    </row>
    <row r="41" spans="1:13" s="8" customFormat="1" ht="15">
      <c r="A41" s="193" t="s">
        <v>286</v>
      </c>
      <c r="B41" s="179">
        <v>1000</v>
      </c>
      <c r="C41" s="286">
        <f>Volume!J41</f>
        <v>202.45</v>
      </c>
      <c r="D41" s="320">
        <v>33.58</v>
      </c>
      <c r="E41" s="206">
        <f t="shared" si="0"/>
        <v>33580</v>
      </c>
      <c r="F41" s="211">
        <f t="shared" si="1"/>
        <v>16.586811558409483</v>
      </c>
      <c r="G41" s="277">
        <f t="shared" si="2"/>
        <v>43702.5</v>
      </c>
      <c r="H41" s="275">
        <v>5</v>
      </c>
      <c r="I41" s="207">
        <f t="shared" si="3"/>
        <v>43.7025</v>
      </c>
      <c r="J41" s="214">
        <f t="shared" si="4"/>
        <v>0.21586811558409486</v>
      </c>
      <c r="K41" s="218">
        <f t="shared" si="5"/>
        <v>3.8871326875</v>
      </c>
      <c r="L41" s="208">
        <f t="shared" si="6"/>
        <v>21.290702569594295</v>
      </c>
      <c r="M41" s="219">
        <v>62.194123</v>
      </c>
    </row>
    <row r="42" spans="1:13" s="8" customFormat="1" ht="15">
      <c r="A42" s="193" t="s">
        <v>183</v>
      </c>
      <c r="B42" s="179">
        <v>950</v>
      </c>
      <c r="C42" s="286">
        <f>Volume!J42</f>
        <v>273.25</v>
      </c>
      <c r="D42" s="320">
        <v>33.93</v>
      </c>
      <c r="E42" s="206">
        <f t="shared" si="0"/>
        <v>32233.5</v>
      </c>
      <c r="F42" s="211">
        <f t="shared" si="1"/>
        <v>12.417200365965234</v>
      </c>
      <c r="G42" s="277">
        <f t="shared" si="2"/>
        <v>45212.875</v>
      </c>
      <c r="H42" s="275">
        <v>5</v>
      </c>
      <c r="I42" s="207">
        <f t="shared" si="3"/>
        <v>47.5925</v>
      </c>
      <c r="J42" s="214">
        <f t="shared" si="4"/>
        <v>0.17417200365965232</v>
      </c>
      <c r="K42" s="218">
        <f t="shared" si="5"/>
        <v>2.784402875</v>
      </c>
      <c r="L42" s="208">
        <f t="shared" si="6"/>
        <v>15.250802638197374</v>
      </c>
      <c r="M42" s="219">
        <v>44.550446</v>
      </c>
    </row>
    <row r="43" spans="1:13" s="8" customFormat="1" ht="15">
      <c r="A43" s="193" t="s">
        <v>219</v>
      </c>
      <c r="B43" s="179">
        <v>2700</v>
      </c>
      <c r="C43" s="286">
        <f>Volume!J43</f>
        <v>92.5</v>
      </c>
      <c r="D43" s="320">
        <v>11.71</v>
      </c>
      <c r="E43" s="206">
        <f t="shared" si="0"/>
        <v>31617.000000000004</v>
      </c>
      <c r="F43" s="211">
        <f t="shared" si="1"/>
        <v>12.65945945945946</v>
      </c>
      <c r="G43" s="277">
        <f t="shared" si="2"/>
        <v>44104.5</v>
      </c>
      <c r="H43" s="275">
        <v>5</v>
      </c>
      <c r="I43" s="207">
        <f t="shared" si="3"/>
        <v>16.335</v>
      </c>
      <c r="J43" s="214">
        <f t="shared" si="4"/>
        <v>0.17659459459459462</v>
      </c>
      <c r="K43" s="218">
        <f t="shared" si="5"/>
        <v>1.75628475</v>
      </c>
      <c r="L43" s="208">
        <f t="shared" si="6"/>
        <v>9.619567749773214</v>
      </c>
      <c r="M43" s="219">
        <v>28.100556</v>
      </c>
    </row>
    <row r="44" spans="1:13" s="8" customFormat="1" ht="15">
      <c r="A44" s="193" t="s">
        <v>163</v>
      </c>
      <c r="B44" s="179">
        <v>250</v>
      </c>
      <c r="C44" s="286">
        <f>Volume!J44</f>
        <v>3354.2</v>
      </c>
      <c r="D44" s="320">
        <v>451.61</v>
      </c>
      <c r="E44" s="206">
        <f t="shared" si="0"/>
        <v>112902.5</v>
      </c>
      <c r="F44" s="211">
        <f t="shared" si="1"/>
        <v>13.464015264444578</v>
      </c>
      <c r="G44" s="277">
        <f t="shared" si="2"/>
        <v>154830</v>
      </c>
      <c r="H44" s="275">
        <v>5</v>
      </c>
      <c r="I44" s="207">
        <f t="shared" si="3"/>
        <v>619.32</v>
      </c>
      <c r="J44" s="214">
        <f t="shared" si="4"/>
        <v>0.1846401526444458</v>
      </c>
      <c r="K44" s="218">
        <f t="shared" si="5"/>
        <v>3.5696378125</v>
      </c>
      <c r="L44" s="208">
        <f t="shared" si="6"/>
        <v>19.551711520296465</v>
      </c>
      <c r="M44" s="219">
        <v>57.114205</v>
      </c>
    </row>
    <row r="45" spans="1:13" s="8" customFormat="1" ht="15">
      <c r="A45" s="193" t="s">
        <v>194</v>
      </c>
      <c r="B45" s="179">
        <v>400</v>
      </c>
      <c r="C45" s="286">
        <f>Volume!J45</f>
        <v>729.05</v>
      </c>
      <c r="D45" s="320">
        <v>80.53</v>
      </c>
      <c r="E45" s="206">
        <f t="shared" si="0"/>
        <v>32212</v>
      </c>
      <c r="F45" s="211">
        <f t="shared" si="1"/>
        <v>11.04588162677457</v>
      </c>
      <c r="G45" s="277">
        <f t="shared" si="2"/>
        <v>47347.078</v>
      </c>
      <c r="H45" s="275">
        <v>5.19</v>
      </c>
      <c r="I45" s="207">
        <f t="shared" si="3"/>
        <v>118.367695</v>
      </c>
      <c r="J45" s="214">
        <f t="shared" si="4"/>
        <v>0.1623588162677457</v>
      </c>
      <c r="K45" s="218">
        <f t="shared" si="5"/>
        <v>1.9054481875</v>
      </c>
      <c r="L45" s="208">
        <f t="shared" si="6"/>
        <v>10.436569544510833</v>
      </c>
      <c r="M45" s="219">
        <v>30.487171</v>
      </c>
    </row>
    <row r="46" spans="1:13" s="8" customFormat="1" ht="15">
      <c r="A46" s="193" t="s">
        <v>220</v>
      </c>
      <c r="B46" s="179">
        <v>2400</v>
      </c>
      <c r="C46" s="286">
        <f>Volume!J46</f>
        <v>117.1</v>
      </c>
      <c r="D46" s="320">
        <v>18.76</v>
      </c>
      <c r="E46" s="206">
        <f t="shared" si="0"/>
        <v>45024.00000000001</v>
      </c>
      <c r="F46" s="211">
        <f t="shared" si="1"/>
        <v>16.020495303159695</v>
      </c>
      <c r="G46" s="277">
        <f t="shared" si="2"/>
        <v>59076.00000000001</v>
      </c>
      <c r="H46" s="275">
        <v>5</v>
      </c>
      <c r="I46" s="207">
        <f t="shared" si="3"/>
        <v>24.615000000000002</v>
      </c>
      <c r="J46" s="214">
        <f t="shared" si="4"/>
        <v>0.21020495303159695</v>
      </c>
      <c r="K46" s="218">
        <f t="shared" si="5"/>
        <v>3.3233994375</v>
      </c>
      <c r="L46" s="208">
        <f t="shared" si="6"/>
        <v>18.203008395187304</v>
      </c>
      <c r="M46" s="219">
        <v>53.174391</v>
      </c>
    </row>
    <row r="47" spans="1:13" s="8" customFormat="1" ht="15">
      <c r="A47" s="193" t="s">
        <v>164</v>
      </c>
      <c r="B47" s="179">
        <v>5650</v>
      </c>
      <c r="C47" s="286">
        <f>Volume!J47</f>
        <v>52</v>
      </c>
      <c r="D47" s="320">
        <v>6.36</v>
      </c>
      <c r="E47" s="206">
        <f t="shared" si="0"/>
        <v>35934</v>
      </c>
      <c r="F47" s="211">
        <f t="shared" si="1"/>
        <v>12.230769230769232</v>
      </c>
      <c r="G47" s="277">
        <f t="shared" si="2"/>
        <v>50624</v>
      </c>
      <c r="H47" s="275">
        <v>5</v>
      </c>
      <c r="I47" s="207">
        <f t="shared" si="3"/>
        <v>8.96</v>
      </c>
      <c r="J47" s="214">
        <f t="shared" si="4"/>
        <v>0.17230769230769233</v>
      </c>
      <c r="K47" s="218">
        <f t="shared" si="5"/>
        <v>3.87681475</v>
      </c>
      <c r="L47" s="208">
        <f t="shared" si="6"/>
        <v>21.234188898437512</v>
      </c>
      <c r="M47" s="219">
        <v>62.029036</v>
      </c>
    </row>
    <row r="48" spans="1:13" s="8" customFormat="1" ht="15">
      <c r="A48" s="193" t="s">
        <v>165</v>
      </c>
      <c r="B48" s="179">
        <v>1300</v>
      </c>
      <c r="C48" s="286">
        <f>Volume!J48</f>
        <v>224.9</v>
      </c>
      <c r="D48" s="320">
        <v>32.69</v>
      </c>
      <c r="E48" s="206">
        <f t="shared" si="0"/>
        <v>42497</v>
      </c>
      <c r="F48" s="211">
        <f t="shared" si="1"/>
        <v>14.535349044019563</v>
      </c>
      <c r="G48" s="277">
        <f t="shared" si="2"/>
        <v>57115.5</v>
      </c>
      <c r="H48" s="275">
        <v>5</v>
      </c>
      <c r="I48" s="207">
        <f t="shared" si="3"/>
        <v>43.935</v>
      </c>
      <c r="J48" s="214">
        <f t="shared" si="4"/>
        <v>0.19535349044019565</v>
      </c>
      <c r="K48" s="218">
        <f t="shared" si="5"/>
        <v>3.060328625</v>
      </c>
      <c r="L48" s="208">
        <f t="shared" si="6"/>
        <v>16.762110212912685</v>
      </c>
      <c r="M48" s="219">
        <v>48.965258</v>
      </c>
    </row>
    <row r="49" spans="1:13" s="8" customFormat="1" ht="15">
      <c r="A49" s="193" t="s">
        <v>89</v>
      </c>
      <c r="B49" s="179">
        <v>1500</v>
      </c>
      <c r="C49" s="286">
        <f>Volume!J49</f>
        <v>291.75</v>
      </c>
      <c r="D49" s="320">
        <v>39.17</v>
      </c>
      <c r="E49" s="206">
        <f t="shared" si="0"/>
        <v>58755</v>
      </c>
      <c r="F49" s="211">
        <f t="shared" si="1"/>
        <v>13.425878320479864</v>
      </c>
      <c r="G49" s="277">
        <f t="shared" si="2"/>
        <v>81248.925</v>
      </c>
      <c r="H49" s="275">
        <v>5.14</v>
      </c>
      <c r="I49" s="207">
        <f t="shared" si="3"/>
        <v>54.16595</v>
      </c>
      <c r="J49" s="214">
        <f t="shared" si="4"/>
        <v>0.18565878320479864</v>
      </c>
      <c r="K49" s="218">
        <f t="shared" si="5"/>
        <v>2.8160874375</v>
      </c>
      <c r="L49" s="208">
        <f t="shared" si="6"/>
        <v>15.424346134256695</v>
      </c>
      <c r="M49" s="219">
        <v>45.057399</v>
      </c>
    </row>
    <row r="50" spans="1:13" s="8" customFormat="1" ht="15">
      <c r="A50" s="193" t="s">
        <v>287</v>
      </c>
      <c r="B50" s="179">
        <v>1000</v>
      </c>
      <c r="C50" s="286">
        <f>Volume!J50</f>
        <v>163</v>
      </c>
      <c r="D50" s="320">
        <v>44.2</v>
      </c>
      <c r="E50" s="206">
        <f t="shared" si="0"/>
        <v>44200</v>
      </c>
      <c r="F50" s="211">
        <f t="shared" si="1"/>
        <v>27.11656441717792</v>
      </c>
      <c r="G50" s="277">
        <f t="shared" si="2"/>
        <v>52350</v>
      </c>
      <c r="H50" s="275">
        <v>5</v>
      </c>
      <c r="I50" s="207">
        <f t="shared" si="3"/>
        <v>52.35</v>
      </c>
      <c r="J50" s="214">
        <f t="shared" si="4"/>
        <v>0.3211656441717792</v>
      </c>
      <c r="K50" s="218">
        <f t="shared" si="5"/>
        <v>3.6678045625</v>
      </c>
      <c r="L50" s="208">
        <f t="shared" si="6"/>
        <v>20.08939295401617</v>
      </c>
      <c r="M50" s="219">
        <v>58.684873</v>
      </c>
    </row>
    <row r="51" spans="1:13" s="8" customFormat="1" ht="15">
      <c r="A51" s="193" t="s">
        <v>271</v>
      </c>
      <c r="B51" s="179">
        <v>600</v>
      </c>
      <c r="C51" s="286">
        <f>Volume!J51</f>
        <v>210.8</v>
      </c>
      <c r="D51" s="320">
        <v>45.08</v>
      </c>
      <c r="E51" s="206">
        <f t="shared" si="0"/>
        <v>27048</v>
      </c>
      <c r="F51" s="211">
        <f t="shared" si="1"/>
        <v>21.385199240986715</v>
      </c>
      <c r="G51" s="277">
        <f t="shared" si="2"/>
        <v>33372</v>
      </c>
      <c r="H51" s="275">
        <v>5</v>
      </c>
      <c r="I51" s="207">
        <f t="shared" si="3"/>
        <v>55.62</v>
      </c>
      <c r="J51" s="214">
        <f t="shared" si="4"/>
        <v>0.2638519924098671</v>
      </c>
      <c r="K51" s="218">
        <f t="shared" si="5"/>
        <v>3.15631875</v>
      </c>
      <c r="L51" s="208">
        <f t="shared" si="6"/>
        <v>17.28786978051509</v>
      </c>
      <c r="M51" s="219">
        <v>50.5011</v>
      </c>
    </row>
    <row r="52" spans="1:13" s="8" customFormat="1" ht="15">
      <c r="A52" s="193" t="s">
        <v>221</v>
      </c>
      <c r="B52" s="179">
        <v>300</v>
      </c>
      <c r="C52" s="286">
        <f>Volume!J52</f>
        <v>1111.05</v>
      </c>
      <c r="D52" s="320">
        <v>119.65</v>
      </c>
      <c r="E52" s="206">
        <f t="shared" si="0"/>
        <v>35895</v>
      </c>
      <c r="F52" s="211">
        <f t="shared" si="1"/>
        <v>10.769092300076505</v>
      </c>
      <c r="G52" s="277">
        <f t="shared" si="2"/>
        <v>52560.75</v>
      </c>
      <c r="H52" s="275">
        <v>5</v>
      </c>
      <c r="I52" s="207">
        <f t="shared" si="3"/>
        <v>175.2025</v>
      </c>
      <c r="J52" s="214">
        <f t="shared" si="4"/>
        <v>0.15769092300076504</v>
      </c>
      <c r="K52" s="218">
        <f t="shared" si="5"/>
        <v>2.0622700625</v>
      </c>
      <c r="L52" s="208">
        <f t="shared" si="6"/>
        <v>11.295518328988388</v>
      </c>
      <c r="M52" s="219">
        <v>32.996321</v>
      </c>
    </row>
    <row r="53" spans="1:13" s="8" customFormat="1" ht="15">
      <c r="A53" s="193" t="s">
        <v>233</v>
      </c>
      <c r="B53" s="179">
        <v>1000</v>
      </c>
      <c r="C53" s="286">
        <f>Volume!J53</f>
        <v>362.4</v>
      </c>
      <c r="D53" s="320">
        <v>54.08</v>
      </c>
      <c r="E53" s="206">
        <f t="shared" si="0"/>
        <v>54080</v>
      </c>
      <c r="F53" s="211">
        <f t="shared" si="1"/>
        <v>14.922737306843267</v>
      </c>
      <c r="G53" s="277">
        <f t="shared" si="2"/>
        <v>72200</v>
      </c>
      <c r="H53" s="275">
        <v>5</v>
      </c>
      <c r="I53" s="207">
        <f t="shared" si="3"/>
        <v>72.2</v>
      </c>
      <c r="J53" s="214">
        <f t="shared" si="4"/>
        <v>0.1992273730684327</v>
      </c>
      <c r="K53" s="218">
        <f t="shared" si="5"/>
        <v>3.8332605</v>
      </c>
      <c r="L53" s="208">
        <f t="shared" si="6"/>
        <v>20.99563244643532</v>
      </c>
      <c r="M53" s="219">
        <v>61.332168</v>
      </c>
    </row>
    <row r="54" spans="1:13" s="8" customFormat="1" ht="15">
      <c r="A54" s="193" t="s">
        <v>166</v>
      </c>
      <c r="B54" s="179">
        <v>2950</v>
      </c>
      <c r="C54" s="286">
        <f>Volume!J54</f>
        <v>90.45</v>
      </c>
      <c r="D54" s="320">
        <v>9.8</v>
      </c>
      <c r="E54" s="206">
        <f t="shared" si="0"/>
        <v>28910.000000000004</v>
      </c>
      <c r="F54" s="211">
        <f t="shared" si="1"/>
        <v>10.834715312327253</v>
      </c>
      <c r="G54" s="277">
        <f t="shared" si="2"/>
        <v>42251.375</v>
      </c>
      <c r="H54" s="275">
        <v>5</v>
      </c>
      <c r="I54" s="207">
        <f t="shared" si="3"/>
        <v>14.3225</v>
      </c>
      <c r="J54" s="214">
        <f t="shared" si="4"/>
        <v>0.15834715312327252</v>
      </c>
      <c r="K54" s="218">
        <f t="shared" si="5"/>
        <v>2.3028273125</v>
      </c>
      <c r="L54" s="208">
        <f t="shared" si="6"/>
        <v>12.613104650952483</v>
      </c>
      <c r="M54" s="219">
        <v>36.845237</v>
      </c>
    </row>
    <row r="55" spans="1:13" s="8" customFormat="1" ht="15">
      <c r="A55" s="193" t="s">
        <v>222</v>
      </c>
      <c r="B55" s="179">
        <v>175</v>
      </c>
      <c r="C55" s="286">
        <f>Volume!J55</f>
        <v>2205.55</v>
      </c>
      <c r="D55" s="320">
        <v>250.59</v>
      </c>
      <c r="E55" s="206">
        <f t="shared" si="0"/>
        <v>43853.25</v>
      </c>
      <c r="F55" s="211">
        <f t="shared" si="1"/>
        <v>11.36179184330439</v>
      </c>
      <c r="G55" s="277">
        <f t="shared" si="2"/>
        <v>63151.8125</v>
      </c>
      <c r="H55" s="275">
        <v>5</v>
      </c>
      <c r="I55" s="207">
        <f t="shared" si="3"/>
        <v>360.8675</v>
      </c>
      <c r="J55" s="214">
        <f t="shared" si="4"/>
        <v>0.1636179184330439</v>
      </c>
      <c r="K55" s="218">
        <f t="shared" si="5"/>
        <v>2.0373401875</v>
      </c>
      <c r="L55" s="208">
        <f t="shared" si="6"/>
        <v>11.158971780055547</v>
      </c>
      <c r="M55" s="219">
        <v>32.597443</v>
      </c>
    </row>
    <row r="56" spans="1:13" s="8" customFormat="1" ht="15">
      <c r="A56" s="193" t="s">
        <v>288</v>
      </c>
      <c r="B56" s="179">
        <v>750</v>
      </c>
      <c r="C56" s="286">
        <f>Volume!J56</f>
        <v>135.15</v>
      </c>
      <c r="D56" s="320">
        <v>14.95</v>
      </c>
      <c r="E56" s="206">
        <f t="shared" si="0"/>
        <v>11212.5</v>
      </c>
      <c r="F56" s="211">
        <f t="shared" si="1"/>
        <v>11.061783203847577</v>
      </c>
      <c r="G56" s="277">
        <f t="shared" si="2"/>
        <v>16280.625</v>
      </c>
      <c r="H56" s="275">
        <v>5</v>
      </c>
      <c r="I56" s="207">
        <f t="shared" si="3"/>
        <v>21.7075</v>
      </c>
      <c r="J56" s="214">
        <f t="shared" si="4"/>
        <v>0.16061783203847577</v>
      </c>
      <c r="K56" s="218">
        <f t="shared" si="5"/>
        <v>3.58289025</v>
      </c>
      <c r="L56" s="208">
        <f t="shared" si="6"/>
        <v>19.62429810990324</v>
      </c>
      <c r="M56" s="219">
        <v>57.326244</v>
      </c>
    </row>
    <row r="57" spans="1:13" s="8" customFormat="1" ht="15">
      <c r="A57" s="193" t="s">
        <v>289</v>
      </c>
      <c r="B57" s="179">
        <v>1400</v>
      </c>
      <c r="C57" s="286">
        <f>Volume!J57</f>
        <v>127</v>
      </c>
      <c r="D57" s="320">
        <v>12.83</v>
      </c>
      <c r="E57" s="206">
        <f t="shared" si="0"/>
        <v>17962</v>
      </c>
      <c r="F57" s="211">
        <f t="shared" si="1"/>
        <v>10.10236220472441</v>
      </c>
      <c r="G57" s="277">
        <f t="shared" si="2"/>
        <v>26852</v>
      </c>
      <c r="H57" s="275">
        <v>5</v>
      </c>
      <c r="I57" s="207">
        <f t="shared" si="3"/>
        <v>19.18</v>
      </c>
      <c r="J57" s="214">
        <f t="shared" si="4"/>
        <v>0.1510236220472441</v>
      </c>
      <c r="K57" s="218">
        <f t="shared" si="5"/>
        <v>2.8057205</v>
      </c>
      <c r="L57" s="208">
        <f t="shared" si="6"/>
        <v>15.367564079046735</v>
      </c>
      <c r="M57" s="219">
        <v>44.891528</v>
      </c>
    </row>
    <row r="58" spans="1:13" s="8" customFormat="1" ht="15">
      <c r="A58" s="193" t="s">
        <v>195</v>
      </c>
      <c r="B58" s="179">
        <v>2062</v>
      </c>
      <c r="C58" s="286">
        <f>Volume!J58</f>
        <v>108.5</v>
      </c>
      <c r="D58" s="320">
        <v>15.64</v>
      </c>
      <c r="E58" s="206">
        <f t="shared" si="0"/>
        <v>32249.68</v>
      </c>
      <c r="F58" s="211">
        <f t="shared" si="1"/>
        <v>14.414746543778802</v>
      </c>
      <c r="G58" s="277">
        <f t="shared" si="2"/>
        <v>43436.03</v>
      </c>
      <c r="H58" s="275">
        <v>5</v>
      </c>
      <c r="I58" s="207">
        <f t="shared" si="3"/>
        <v>21.064999999999998</v>
      </c>
      <c r="J58" s="214">
        <f t="shared" si="4"/>
        <v>0.194147465437788</v>
      </c>
      <c r="K58" s="218">
        <f t="shared" si="5"/>
        <v>2.3555141875</v>
      </c>
      <c r="L58" s="208">
        <f t="shared" si="6"/>
        <v>12.901682550172033</v>
      </c>
      <c r="M58" s="219">
        <v>37.688227</v>
      </c>
    </row>
    <row r="59" spans="1:13" s="8" customFormat="1" ht="15">
      <c r="A59" s="193" t="s">
        <v>290</v>
      </c>
      <c r="B59" s="179">
        <v>1400</v>
      </c>
      <c r="C59" s="286">
        <f>Volume!J59</f>
        <v>93.4</v>
      </c>
      <c r="D59" s="320">
        <v>18.95</v>
      </c>
      <c r="E59" s="206">
        <f t="shared" si="0"/>
        <v>26530</v>
      </c>
      <c r="F59" s="211">
        <f t="shared" si="1"/>
        <v>20.289079229122052</v>
      </c>
      <c r="G59" s="277">
        <f t="shared" si="2"/>
        <v>33068</v>
      </c>
      <c r="H59" s="275">
        <v>5</v>
      </c>
      <c r="I59" s="207">
        <f t="shared" si="3"/>
        <v>23.62</v>
      </c>
      <c r="J59" s="214">
        <f t="shared" si="4"/>
        <v>0.2528907922912206</v>
      </c>
      <c r="K59" s="218">
        <f t="shared" si="5"/>
        <v>3.7203594375</v>
      </c>
      <c r="L59" s="208">
        <f t="shared" si="6"/>
        <v>20.37724785945981</v>
      </c>
      <c r="M59" s="219">
        <v>59.525751</v>
      </c>
    </row>
    <row r="60" spans="1:13" s="8" customFormat="1" ht="15">
      <c r="A60" s="193" t="s">
        <v>197</v>
      </c>
      <c r="B60" s="179">
        <v>650</v>
      </c>
      <c r="C60" s="286">
        <f>Volume!J60</f>
        <v>293.85</v>
      </c>
      <c r="D60" s="320">
        <v>44.39</v>
      </c>
      <c r="E60" s="206">
        <f t="shared" si="0"/>
        <v>28853.5</v>
      </c>
      <c r="F60" s="211">
        <f t="shared" si="1"/>
        <v>15.106346775565763</v>
      </c>
      <c r="G60" s="277">
        <f t="shared" si="2"/>
        <v>38403.625</v>
      </c>
      <c r="H60" s="275">
        <v>5</v>
      </c>
      <c r="I60" s="207">
        <f t="shared" si="3"/>
        <v>59.0825</v>
      </c>
      <c r="J60" s="214">
        <f t="shared" si="4"/>
        <v>0.20106346775565764</v>
      </c>
      <c r="K60" s="218">
        <f t="shared" si="5"/>
        <v>2.3277544375</v>
      </c>
      <c r="L60" s="208">
        <f t="shared" si="6"/>
        <v>12.749636137514994</v>
      </c>
      <c r="M60" s="219">
        <v>37.244071</v>
      </c>
    </row>
    <row r="61" spans="1:13" s="8" customFormat="1" ht="15">
      <c r="A61" s="193" t="s">
        <v>4</v>
      </c>
      <c r="B61" s="179">
        <v>150</v>
      </c>
      <c r="C61" s="286">
        <f>Volume!J61</f>
        <v>1557.2</v>
      </c>
      <c r="D61" s="320">
        <v>196.68</v>
      </c>
      <c r="E61" s="206">
        <f t="shared" si="0"/>
        <v>29502</v>
      </c>
      <c r="F61" s="211">
        <f t="shared" si="1"/>
        <v>12.63036218854354</v>
      </c>
      <c r="G61" s="277">
        <f t="shared" si="2"/>
        <v>41181</v>
      </c>
      <c r="H61" s="275">
        <v>5</v>
      </c>
      <c r="I61" s="207">
        <f t="shared" si="3"/>
        <v>274.54</v>
      </c>
      <c r="J61" s="214">
        <f t="shared" si="4"/>
        <v>0.1763036218854354</v>
      </c>
      <c r="K61" s="218">
        <f t="shared" si="5"/>
        <v>1.7617470625</v>
      </c>
      <c r="L61" s="208">
        <f t="shared" si="6"/>
        <v>9.649486067497138</v>
      </c>
      <c r="M61" s="219">
        <v>28.187953</v>
      </c>
    </row>
    <row r="62" spans="1:13" s="8" customFormat="1" ht="15">
      <c r="A62" s="193" t="s">
        <v>79</v>
      </c>
      <c r="B62" s="179">
        <v>200</v>
      </c>
      <c r="C62" s="286">
        <f>Volume!J62</f>
        <v>971.15</v>
      </c>
      <c r="D62" s="320">
        <v>133.52</v>
      </c>
      <c r="E62" s="206">
        <f t="shared" si="0"/>
        <v>26704.000000000004</v>
      </c>
      <c r="F62" s="211">
        <f t="shared" si="1"/>
        <v>13.748648509499048</v>
      </c>
      <c r="G62" s="277">
        <f t="shared" si="2"/>
        <v>36415.5</v>
      </c>
      <c r="H62" s="275">
        <v>5</v>
      </c>
      <c r="I62" s="207">
        <f t="shared" si="3"/>
        <v>182.0775</v>
      </c>
      <c r="J62" s="214">
        <f t="shared" si="4"/>
        <v>0.18748648509499047</v>
      </c>
      <c r="K62" s="218">
        <f t="shared" si="5"/>
        <v>2.22627875</v>
      </c>
      <c r="L62" s="208">
        <f t="shared" si="6"/>
        <v>12.193830906694044</v>
      </c>
      <c r="M62" s="219">
        <v>35.62046</v>
      </c>
    </row>
    <row r="63" spans="1:13" s="8" customFormat="1" ht="15">
      <c r="A63" s="193" t="s">
        <v>196</v>
      </c>
      <c r="B63" s="179">
        <v>400</v>
      </c>
      <c r="C63" s="286">
        <f>Volume!J63</f>
        <v>638.9</v>
      </c>
      <c r="D63" s="320">
        <v>86.8</v>
      </c>
      <c r="E63" s="206">
        <f t="shared" si="0"/>
        <v>34720</v>
      </c>
      <c r="F63" s="211">
        <f t="shared" si="1"/>
        <v>13.585850680857725</v>
      </c>
      <c r="G63" s="277">
        <f t="shared" si="2"/>
        <v>47498</v>
      </c>
      <c r="H63" s="275">
        <v>5</v>
      </c>
      <c r="I63" s="207">
        <f t="shared" si="3"/>
        <v>118.745</v>
      </c>
      <c r="J63" s="214">
        <f t="shared" si="4"/>
        <v>0.18585850680857727</v>
      </c>
      <c r="K63" s="218">
        <f t="shared" si="5"/>
        <v>2.1254700625</v>
      </c>
      <c r="L63" s="208">
        <f t="shared" si="6"/>
        <v>11.641678985331652</v>
      </c>
      <c r="M63" s="219">
        <v>34.007521</v>
      </c>
    </row>
    <row r="64" spans="1:13" s="8" customFormat="1" ht="15">
      <c r="A64" s="193" t="s">
        <v>5</v>
      </c>
      <c r="B64" s="179">
        <v>1595</v>
      </c>
      <c r="C64" s="286">
        <f>Volume!J64</f>
        <v>135.95</v>
      </c>
      <c r="D64" s="320">
        <v>15.56</v>
      </c>
      <c r="E64" s="206">
        <f t="shared" si="0"/>
        <v>24818.2</v>
      </c>
      <c r="F64" s="211">
        <f t="shared" si="1"/>
        <v>11.445384332475177</v>
      </c>
      <c r="G64" s="277">
        <f t="shared" si="2"/>
        <v>35660.2125</v>
      </c>
      <c r="H64" s="275">
        <v>5</v>
      </c>
      <c r="I64" s="207">
        <f t="shared" si="3"/>
        <v>22.3575</v>
      </c>
      <c r="J64" s="214">
        <f t="shared" si="4"/>
        <v>0.16445384332475177</v>
      </c>
      <c r="K64" s="218">
        <f t="shared" si="5"/>
        <v>2.23026625</v>
      </c>
      <c r="L64" s="208">
        <f t="shared" si="6"/>
        <v>12.215671343674563</v>
      </c>
      <c r="M64" s="219">
        <v>35.68426</v>
      </c>
    </row>
    <row r="65" spans="1:13" s="8" customFormat="1" ht="15">
      <c r="A65" s="193" t="s">
        <v>198</v>
      </c>
      <c r="B65" s="179">
        <v>1000</v>
      </c>
      <c r="C65" s="286">
        <f>Volume!J65</f>
        <v>204.65</v>
      </c>
      <c r="D65" s="320">
        <v>24.94</v>
      </c>
      <c r="E65" s="206">
        <f t="shared" si="0"/>
        <v>24940</v>
      </c>
      <c r="F65" s="211">
        <f t="shared" si="1"/>
        <v>12.186660151478133</v>
      </c>
      <c r="G65" s="277">
        <f t="shared" si="2"/>
        <v>35172.5</v>
      </c>
      <c r="H65" s="275">
        <v>5</v>
      </c>
      <c r="I65" s="207">
        <f t="shared" si="3"/>
        <v>35.1725</v>
      </c>
      <c r="J65" s="214">
        <f t="shared" si="4"/>
        <v>0.17186660151478134</v>
      </c>
      <c r="K65" s="218">
        <f t="shared" si="5"/>
        <v>1.8298765</v>
      </c>
      <c r="L65" s="208">
        <f t="shared" si="6"/>
        <v>10.02264636498602</v>
      </c>
      <c r="M65" s="219">
        <v>29.278024</v>
      </c>
    </row>
    <row r="66" spans="1:13" s="8" customFormat="1" ht="15">
      <c r="A66" s="193" t="s">
        <v>199</v>
      </c>
      <c r="B66" s="179">
        <v>1300</v>
      </c>
      <c r="C66" s="286">
        <f>Volume!J66</f>
        <v>254.45</v>
      </c>
      <c r="D66" s="320">
        <v>28.89</v>
      </c>
      <c r="E66" s="206">
        <f t="shared" si="0"/>
        <v>37557</v>
      </c>
      <c r="F66" s="211">
        <f t="shared" si="1"/>
        <v>11.353900569856554</v>
      </c>
      <c r="G66" s="277">
        <f t="shared" si="2"/>
        <v>54096.25</v>
      </c>
      <c r="H66" s="275">
        <v>5</v>
      </c>
      <c r="I66" s="207">
        <f t="shared" si="3"/>
        <v>41.6125</v>
      </c>
      <c r="J66" s="214">
        <f t="shared" si="4"/>
        <v>0.16353900569856553</v>
      </c>
      <c r="K66" s="218">
        <f t="shared" si="5"/>
        <v>2.786359875</v>
      </c>
      <c r="L66" s="208">
        <f t="shared" si="6"/>
        <v>15.26152156864775</v>
      </c>
      <c r="M66" s="219">
        <v>44.581758</v>
      </c>
    </row>
    <row r="67" spans="1:13" s="8" customFormat="1" ht="15">
      <c r="A67" s="193" t="s">
        <v>43</v>
      </c>
      <c r="B67" s="179">
        <v>150</v>
      </c>
      <c r="C67" s="286">
        <f>Volume!J67</f>
        <v>2129.9</v>
      </c>
      <c r="D67" s="320">
        <v>228.09</v>
      </c>
      <c r="E67" s="206">
        <f t="shared" si="0"/>
        <v>34213.5</v>
      </c>
      <c r="F67" s="211">
        <f t="shared" si="1"/>
        <v>10.70895347199399</v>
      </c>
      <c r="G67" s="277">
        <f t="shared" si="2"/>
        <v>50187.75</v>
      </c>
      <c r="H67" s="275">
        <v>5</v>
      </c>
      <c r="I67" s="207">
        <f t="shared" si="3"/>
        <v>334.585</v>
      </c>
      <c r="J67" s="214">
        <f t="shared" si="4"/>
        <v>0.1570895347199399</v>
      </c>
      <c r="K67" s="218">
        <f t="shared" si="5"/>
        <v>4.464366125</v>
      </c>
      <c r="L67" s="208">
        <f t="shared" si="6"/>
        <v>24.45234031624428</v>
      </c>
      <c r="M67" s="219">
        <v>71.429858</v>
      </c>
    </row>
    <row r="68" spans="1:13" s="8" customFormat="1" ht="15">
      <c r="A68" s="193" t="s">
        <v>200</v>
      </c>
      <c r="B68" s="179">
        <v>350</v>
      </c>
      <c r="C68" s="286">
        <f>Volume!J68</f>
        <v>858.25</v>
      </c>
      <c r="D68" s="320">
        <v>121.8</v>
      </c>
      <c r="E68" s="206">
        <f aca="true" t="shared" si="7" ref="E68:E131">D68*B68</f>
        <v>42630</v>
      </c>
      <c r="F68" s="211">
        <f aca="true" t="shared" si="8" ref="F68:F131">D68/C68*100</f>
        <v>14.191669094086803</v>
      </c>
      <c r="G68" s="277">
        <f aca="true" t="shared" si="9" ref="G68:G131">(B68*C68)*H68%+E68</f>
        <v>57649.375</v>
      </c>
      <c r="H68" s="275">
        <v>5</v>
      </c>
      <c r="I68" s="207">
        <f aca="true" t="shared" si="10" ref="I68:I131">G68/B68</f>
        <v>164.7125</v>
      </c>
      <c r="J68" s="214">
        <f aca="true" t="shared" si="11" ref="J68:J131">I68/C68</f>
        <v>0.19191669094086805</v>
      </c>
      <c r="K68" s="218">
        <f aca="true" t="shared" si="12" ref="K68:K131">M68/16</f>
        <v>2.2001055625</v>
      </c>
      <c r="L68" s="208">
        <f aca="true" t="shared" si="13" ref="L68:L131">K68*SQRT(30)</f>
        <v>12.050474454738422</v>
      </c>
      <c r="M68" s="219">
        <v>35.201689</v>
      </c>
    </row>
    <row r="69" spans="1:13" s="8" customFormat="1" ht="15">
      <c r="A69" s="193" t="s">
        <v>141</v>
      </c>
      <c r="B69" s="179">
        <v>2400</v>
      </c>
      <c r="C69" s="286">
        <f>Volume!J69</f>
        <v>77</v>
      </c>
      <c r="D69" s="320">
        <v>14.41</v>
      </c>
      <c r="E69" s="206">
        <f t="shared" si="7"/>
        <v>34584</v>
      </c>
      <c r="F69" s="211">
        <f t="shared" si="8"/>
        <v>18.714285714285715</v>
      </c>
      <c r="G69" s="277">
        <f t="shared" si="9"/>
        <v>43879.44</v>
      </c>
      <c r="H69" s="275">
        <v>5.03</v>
      </c>
      <c r="I69" s="207">
        <f t="shared" si="10"/>
        <v>18.2831</v>
      </c>
      <c r="J69" s="214">
        <f t="shared" si="11"/>
        <v>0.23744285714285715</v>
      </c>
      <c r="K69" s="218">
        <f t="shared" si="12"/>
        <v>2.9210525625</v>
      </c>
      <c r="L69" s="208">
        <f t="shared" si="13"/>
        <v>15.999263801395191</v>
      </c>
      <c r="M69" s="219">
        <v>46.736841</v>
      </c>
    </row>
    <row r="70" spans="1:13" s="8" customFormat="1" ht="15">
      <c r="A70" s="193" t="s">
        <v>399</v>
      </c>
      <c r="B70" s="179">
        <v>2700</v>
      </c>
      <c r="C70" s="286">
        <f>Volume!J70</f>
        <v>95.5</v>
      </c>
      <c r="D70" s="320">
        <v>11.92</v>
      </c>
      <c r="E70" s="206">
        <f t="shared" si="7"/>
        <v>32184</v>
      </c>
      <c r="F70" s="211">
        <f t="shared" si="8"/>
        <v>12.481675392670157</v>
      </c>
      <c r="G70" s="277">
        <f t="shared" si="9"/>
        <v>45076.5</v>
      </c>
      <c r="H70" s="275">
        <v>5</v>
      </c>
      <c r="I70" s="207">
        <f t="shared" si="10"/>
        <v>16.695</v>
      </c>
      <c r="J70" s="214">
        <f t="shared" si="11"/>
        <v>0.17481675392670157</v>
      </c>
      <c r="K70" s="218">
        <f t="shared" si="12"/>
        <v>2.395625</v>
      </c>
      <c r="L70" s="208">
        <f t="shared" si="13"/>
        <v>13.121378518233135</v>
      </c>
      <c r="M70" s="219">
        <v>38.33</v>
      </c>
    </row>
    <row r="71" spans="1:13" s="8" customFormat="1" ht="15">
      <c r="A71" s="193" t="s">
        <v>184</v>
      </c>
      <c r="B71" s="179">
        <v>2950</v>
      </c>
      <c r="C71" s="286">
        <f>Volume!J71</f>
        <v>88.95</v>
      </c>
      <c r="D71" s="320">
        <v>14.22</v>
      </c>
      <c r="E71" s="206">
        <f t="shared" si="7"/>
        <v>41949</v>
      </c>
      <c r="F71" s="211">
        <f t="shared" si="8"/>
        <v>15.986509274873525</v>
      </c>
      <c r="G71" s="277">
        <f t="shared" si="9"/>
        <v>55069.125</v>
      </c>
      <c r="H71" s="275">
        <v>5</v>
      </c>
      <c r="I71" s="207">
        <f t="shared" si="10"/>
        <v>18.6675</v>
      </c>
      <c r="J71" s="214">
        <f t="shared" si="11"/>
        <v>0.20986509274873524</v>
      </c>
      <c r="K71" s="218">
        <f t="shared" si="12"/>
        <v>2.7331500625</v>
      </c>
      <c r="L71" s="208">
        <f t="shared" si="13"/>
        <v>14.970079422779046</v>
      </c>
      <c r="M71" s="219">
        <v>43.730401</v>
      </c>
    </row>
    <row r="72" spans="1:13" s="8" customFormat="1" ht="15">
      <c r="A72" s="193" t="s">
        <v>175</v>
      </c>
      <c r="B72" s="179">
        <v>7875</v>
      </c>
      <c r="C72" s="286">
        <f>Volume!J72</f>
        <v>36.2</v>
      </c>
      <c r="D72" s="320">
        <v>10.57</v>
      </c>
      <c r="E72" s="206">
        <f t="shared" si="7"/>
        <v>83238.75</v>
      </c>
      <c r="F72" s="211">
        <f t="shared" si="8"/>
        <v>29.198895027624307</v>
      </c>
      <c r="G72" s="277">
        <f t="shared" si="9"/>
        <v>97492.5</v>
      </c>
      <c r="H72" s="275">
        <v>5</v>
      </c>
      <c r="I72" s="207">
        <f t="shared" si="10"/>
        <v>12.38</v>
      </c>
      <c r="J72" s="214">
        <f t="shared" si="11"/>
        <v>0.3419889502762431</v>
      </c>
      <c r="K72" s="218">
        <f t="shared" si="12"/>
        <v>5.377921625</v>
      </c>
      <c r="L72" s="208">
        <f t="shared" si="13"/>
        <v>29.456089865073388</v>
      </c>
      <c r="M72" s="219">
        <v>86.046746</v>
      </c>
    </row>
    <row r="73" spans="1:13" s="8" customFormat="1" ht="15">
      <c r="A73" s="193" t="s">
        <v>142</v>
      </c>
      <c r="B73" s="179">
        <v>1750</v>
      </c>
      <c r="C73" s="286">
        <f>Volume!J73</f>
        <v>145.1</v>
      </c>
      <c r="D73" s="320">
        <v>16.27</v>
      </c>
      <c r="E73" s="206">
        <f t="shared" si="7"/>
        <v>28472.5</v>
      </c>
      <c r="F73" s="211">
        <f t="shared" si="8"/>
        <v>11.212956581667816</v>
      </c>
      <c r="G73" s="277">
        <f t="shared" si="9"/>
        <v>41168.75</v>
      </c>
      <c r="H73" s="275">
        <v>5</v>
      </c>
      <c r="I73" s="207">
        <f t="shared" si="10"/>
        <v>23.525</v>
      </c>
      <c r="J73" s="214">
        <f t="shared" si="11"/>
        <v>0.16212956581667815</v>
      </c>
      <c r="K73" s="218">
        <f t="shared" si="12"/>
        <v>2.415574125</v>
      </c>
      <c r="L73" s="208">
        <f t="shared" si="13"/>
        <v>13.230644375883038</v>
      </c>
      <c r="M73" s="219">
        <v>38.649186</v>
      </c>
    </row>
    <row r="74" spans="1:13" s="8" customFormat="1" ht="15">
      <c r="A74" s="193" t="s">
        <v>176</v>
      </c>
      <c r="B74" s="179">
        <v>1450</v>
      </c>
      <c r="C74" s="286">
        <f>Volume!J74</f>
        <v>163.1</v>
      </c>
      <c r="D74" s="320">
        <v>27.02</v>
      </c>
      <c r="E74" s="206">
        <f t="shared" si="7"/>
        <v>39179</v>
      </c>
      <c r="F74" s="211">
        <f t="shared" si="8"/>
        <v>16.566523605150216</v>
      </c>
      <c r="G74" s="277">
        <f t="shared" si="9"/>
        <v>51878.7815</v>
      </c>
      <c r="H74" s="275">
        <v>5.37</v>
      </c>
      <c r="I74" s="207">
        <f t="shared" si="10"/>
        <v>35.77847</v>
      </c>
      <c r="J74" s="214">
        <f t="shared" si="11"/>
        <v>0.21936523605150215</v>
      </c>
      <c r="K74" s="218">
        <f t="shared" si="12"/>
        <v>3.5445255625</v>
      </c>
      <c r="L74" s="208">
        <f t="shared" si="13"/>
        <v>19.414166062349377</v>
      </c>
      <c r="M74" s="219">
        <v>56.712409</v>
      </c>
    </row>
    <row r="75" spans="1:13" s="8" customFormat="1" ht="15">
      <c r="A75" s="193" t="s">
        <v>398</v>
      </c>
      <c r="B75" s="179">
        <v>2200</v>
      </c>
      <c r="C75" s="286">
        <f>Volume!J75</f>
        <v>89.55</v>
      </c>
      <c r="D75" s="320">
        <v>13.12</v>
      </c>
      <c r="E75" s="206">
        <f t="shared" si="7"/>
        <v>28864</v>
      </c>
      <c r="F75" s="211">
        <f t="shared" si="8"/>
        <v>14.651032942490227</v>
      </c>
      <c r="G75" s="277">
        <f t="shared" si="9"/>
        <v>38714.5</v>
      </c>
      <c r="H75" s="275">
        <v>5</v>
      </c>
      <c r="I75" s="207">
        <f t="shared" si="10"/>
        <v>17.5975</v>
      </c>
      <c r="J75" s="214">
        <f t="shared" si="11"/>
        <v>0.1965103294249023</v>
      </c>
      <c r="K75" s="218">
        <f t="shared" si="12"/>
        <v>3.386875</v>
      </c>
      <c r="L75" s="208">
        <f t="shared" si="13"/>
        <v>18.550678369503093</v>
      </c>
      <c r="M75" s="219">
        <v>54.19</v>
      </c>
    </row>
    <row r="76" spans="1:13" s="8" customFormat="1" ht="15">
      <c r="A76" s="193" t="s">
        <v>167</v>
      </c>
      <c r="B76" s="179">
        <v>3850</v>
      </c>
      <c r="C76" s="286">
        <f>Volume!J76</f>
        <v>40.3</v>
      </c>
      <c r="D76" s="320">
        <v>8.36</v>
      </c>
      <c r="E76" s="206">
        <f t="shared" si="7"/>
        <v>32185.999999999996</v>
      </c>
      <c r="F76" s="211">
        <f t="shared" si="8"/>
        <v>20.744416873449133</v>
      </c>
      <c r="G76" s="277">
        <f t="shared" si="9"/>
        <v>39943.75</v>
      </c>
      <c r="H76" s="275">
        <v>5</v>
      </c>
      <c r="I76" s="207">
        <f t="shared" si="10"/>
        <v>10.375</v>
      </c>
      <c r="J76" s="214">
        <f t="shared" si="11"/>
        <v>0.25744416873449133</v>
      </c>
      <c r="K76" s="218">
        <f t="shared" si="12"/>
        <v>5.949306125</v>
      </c>
      <c r="L76" s="208">
        <f t="shared" si="13"/>
        <v>32.58569166166149</v>
      </c>
      <c r="M76" s="219">
        <v>95.188898</v>
      </c>
    </row>
    <row r="77" spans="1:13" s="8" customFormat="1" ht="15">
      <c r="A77" s="193" t="s">
        <v>201</v>
      </c>
      <c r="B77" s="179">
        <v>100</v>
      </c>
      <c r="C77" s="286">
        <f>Volume!J77</f>
        <v>2047.55</v>
      </c>
      <c r="D77" s="320">
        <v>229.22</v>
      </c>
      <c r="E77" s="206">
        <f t="shared" si="7"/>
        <v>22922</v>
      </c>
      <c r="F77" s="211">
        <f t="shared" si="8"/>
        <v>11.194842616785914</v>
      </c>
      <c r="G77" s="277">
        <f t="shared" si="9"/>
        <v>33159.75</v>
      </c>
      <c r="H77" s="275">
        <v>5</v>
      </c>
      <c r="I77" s="207">
        <f t="shared" si="10"/>
        <v>331.5975</v>
      </c>
      <c r="J77" s="214">
        <f t="shared" si="11"/>
        <v>0.16194842616785918</v>
      </c>
      <c r="K77" s="218">
        <f t="shared" si="12"/>
        <v>1.705001625</v>
      </c>
      <c r="L77" s="208">
        <f t="shared" si="13"/>
        <v>9.338678505954642</v>
      </c>
      <c r="M77" s="219">
        <v>27.280026</v>
      </c>
    </row>
    <row r="78" spans="1:13" s="8" customFormat="1" ht="15">
      <c r="A78" s="193" t="s">
        <v>143</v>
      </c>
      <c r="B78" s="179">
        <v>2950</v>
      </c>
      <c r="C78" s="286">
        <f>Volume!J78</f>
        <v>99.75</v>
      </c>
      <c r="D78" s="320">
        <v>13.33</v>
      </c>
      <c r="E78" s="206">
        <f t="shared" si="7"/>
        <v>39323.5</v>
      </c>
      <c r="F78" s="211">
        <f t="shared" si="8"/>
        <v>13.363408521303258</v>
      </c>
      <c r="G78" s="277">
        <f t="shared" si="9"/>
        <v>54036.625</v>
      </c>
      <c r="H78" s="275">
        <v>5</v>
      </c>
      <c r="I78" s="207">
        <f t="shared" si="10"/>
        <v>18.3175</v>
      </c>
      <c r="J78" s="214">
        <f t="shared" si="11"/>
        <v>0.18363408521303257</v>
      </c>
      <c r="K78" s="218">
        <f t="shared" si="12"/>
        <v>3.3683841875</v>
      </c>
      <c r="L78" s="208">
        <f t="shared" si="13"/>
        <v>18.449400018374607</v>
      </c>
      <c r="M78" s="219">
        <v>53.894147</v>
      </c>
    </row>
    <row r="79" spans="1:13" s="8" customFormat="1" ht="15">
      <c r="A79" s="193" t="s">
        <v>90</v>
      </c>
      <c r="B79" s="179">
        <v>600</v>
      </c>
      <c r="C79" s="286">
        <f>Volume!J79</f>
        <v>396.35</v>
      </c>
      <c r="D79" s="320">
        <v>42.04</v>
      </c>
      <c r="E79" s="206">
        <f t="shared" si="7"/>
        <v>25224</v>
      </c>
      <c r="F79" s="211">
        <f t="shared" si="8"/>
        <v>10.60678693074303</v>
      </c>
      <c r="G79" s="277">
        <f t="shared" si="9"/>
        <v>37114.5</v>
      </c>
      <c r="H79" s="275">
        <v>5</v>
      </c>
      <c r="I79" s="207">
        <f t="shared" si="10"/>
        <v>61.8575</v>
      </c>
      <c r="J79" s="214">
        <f t="shared" si="11"/>
        <v>0.1560678693074303</v>
      </c>
      <c r="K79" s="218">
        <f t="shared" si="12"/>
        <v>2.717332125</v>
      </c>
      <c r="L79" s="208">
        <f t="shared" si="13"/>
        <v>14.883441010959478</v>
      </c>
      <c r="M79" s="219">
        <v>43.477314</v>
      </c>
    </row>
    <row r="80" spans="1:13" s="8" customFormat="1" ht="15">
      <c r="A80" s="193" t="s">
        <v>35</v>
      </c>
      <c r="B80" s="179">
        <v>1100</v>
      </c>
      <c r="C80" s="286">
        <f>Volume!J80</f>
        <v>274.1</v>
      </c>
      <c r="D80" s="320">
        <v>36.44</v>
      </c>
      <c r="E80" s="206">
        <f t="shared" si="7"/>
        <v>40084</v>
      </c>
      <c r="F80" s="211">
        <f t="shared" si="8"/>
        <v>13.29441809558555</v>
      </c>
      <c r="G80" s="277">
        <f t="shared" si="9"/>
        <v>55159.5</v>
      </c>
      <c r="H80" s="275">
        <v>5</v>
      </c>
      <c r="I80" s="207">
        <f t="shared" si="10"/>
        <v>50.145</v>
      </c>
      <c r="J80" s="214">
        <f t="shared" si="11"/>
        <v>0.18294418095585552</v>
      </c>
      <c r="K80" s="218">
        <f t="shared" si="12"/>
        <v>2.1980665</v>
      </c>
      <c r="L80" s="208">
        <f t="shared" si="13"/>
        <v>12.039306049464292</v>
      </c>
      <c r="M80" s="219">
        <v>35.169064</v>
      </c>
    </row>
    <row r="81" spans="1:13" s="8" customFormat="1" ht="15">
      <c r="A81" s="193" t="s">
        <v>6</v>
      </c>
      <c r="B81" s="179">
        <v>1125</v>
      </c>
      <c r="C81" s="286">
        <f>Volume!J81</f>
        <v>155.3</v>
      </c>
      <c r="D81" s="320">
        <v>33.54</v>
      </c>
      <c r="E81" s="206">
        <f t="shared" si="7"/>
        <v>37732.5</v>
      </c>
      <c r="F81" s="211">
        <f t="shared" si="8"/>
        <v>21.596909207984545</v>
      </c>
      <c r="G81" s="277">
        <f t="shared" si="9"/>
        <v>46468.125</v>
      </c>
      <c r="H81" s="275">
        <v>5</v>
      </c>
      <c r="I81" s="207">
        <f t="shared" si="10"/>
        <v>41.305</v>
      </c>
      <c r="J81" s="214">
        <f t="shared" si="11"/>
        <v>0.2659690920798454</v>
      </c>
      <c r="K81" s="218">
        <f t="shared" si="12"/>
        <v>2.0523466875</v>
      </c>
      <c r="L81" s="208">
        <f t="shared" si="13"/>
        <v>11.24116576564756</v>
      </c>
      <c r="M81" s="219">
        <v>32.837547</v>
      </c>
    </row>
    <row r="82" spans="1:13" s="8" customFormat="1" ht="15">
      <c r="A82" s="193" t="s">
        <v>177</v>
      </c>
      <c r="B82" s="179">
        <v>500</v>
      </c>
      <c r="C82" s="286">
        <f>Volume!J82</f>
        <v>276.55</v>
      </c>
      <c r="D82" s="320">
        <v>61.76</v>
      </c>
      <c r="E82" s="206">
        <f t="shared" si="7"/>
        <v>30880</v>
      </c>
      <c r="F82" s="211">
        <f t="shared" si="8"/>
        <v>22.332308804917737</v>
      </c>
      <c r="G82" s="277">
        <f t="shared" si="9"/>
        <v>37793.75</v>
      </c>
      <c r="H82" s="275">
        <v>5</v>
      </c>
      <c r="I82" s="207">
        <f t="shared" si="10"/>
        <v>75.5875</v>
      </c>
      <c r="J82" s="214">
        <f t="shared" si="11"/>
        <v>0.2733230880491774</v>
      </c>
      <c r="K82" s="218">
        <f t="shared" si="12"/>
        <v>3.12957075</v>
      </c>
      <c r="L82" s="208">
        <f t="shared" si="13"/>
        <v>17.14136495083361</v>
      </c>
      <c r="M82" s="219">
        <v>50.073132</v>
      </c>
    </row>
    <row r="83" spans="1:13" s="8" customFormat="1" ht="15">
      <c r="A83" s="193" t="s">
        <v>168</v>
      </c>
      <c r="B83" s="179">
        <v>300</v>
      </c>
      <c r="C83" s="286">
        <f>Volume!J83</f>
        <v>638.95</v>
      </c>
      <c r="D83" s="320">
        <v>104.09</v>
      </c>
      <c r="E83" s="206">
        <f t="shared" si="7"/>
        <v>31227</v>
      </c>
      <c r="F83" s="211">
        <f t="shared" si="8"/>
        <v>16.29078957664919</v>
      </c>
      <c r="G83" s="277">
        <f t="shared" si="9"/>
        <v>40811.25</v>
      </c>
      <c r="H83" s="275">
        <v>5</v>
      </c>
      <c r="I83" s="207">
        <f t="shared" si="10"/>
        <v>136.0375</v>
      </c>
      <c r="J83" s="214">
        <f t="shared" si="11"/>
        <v>0.21290789576649188</v>
      </c>
      <c r="K83" s="218">
        <f t="shared" si="12"/>
        <v>3.2207673125</v>
      </c>
      <c r="L83" s="208">
        <f t="shared" si="13"/>
        <v>17.640869095315406</v>
      </c>
      <c r="M83" s="219">
        <v>51.532277</v>
      </c>
    </row>
    <row r="84" spans="1:13" s="8" customFormat="1" ht="15">
      <c r="A84" s="193" t="s">
        <v>132</v>
      </c>
      <c r="B84" s="179">
        <v>400</v>
      </c>
      <c r="C84" s="286">
        <f>Volume!J84</f>
        <v>643.95</v>
      </c>
      <c r="D84" s="320">
        <v>120.97</v>
      </c>
      <c r="E84" s="206">
        <f t="shared" si="7"/>
        <v>48388</v>
      </c>
      <c r="F84" s="211">
        <f t="shared" si="8"/>
        <v>18.785620001552914</v>
      </c>
      <c r="G84" s="277">
        <f t="shared" si="9"/>
        <v>61267</v>
      </c>
      <c r="H84" s="275">
        <v>5</v>
      </c>
      <c r="I84" s="207">
        <f t="shared" si="10"/>
        <v>153.1675</v>
      </c>
      <c r="J84" s="214">
        <f t="shared" si="11"/>
        <v>0.23785620001552912</v>
      </c>
      <c r="K84" s="218">
        <f t="shared" si="12"/>
        <v>2.7598474375</v>
      </c>
      <c r="L84" s="208">
        <f t="shared" si="13"/>
        <v>15.11630696791579</v>
      </c>
      <c r="M84" s="219">
        <v>44.157559</v>
      </c>
    </row>
    <row r="85" spans="1:13" s="8" customFormat="1" ht="15">
      <c r="A85" s="193" t="s">
        <v>144</v>
      </c>
      <c r="B85" s="179">
        <v>125</v>
      </c>
      <c r="C85" s="286">
        <f>Volume!J85</f>
        <v>2415.05</v>
      </c>
      <c r="D85" s="320">
        <v>320.41</v>
      </c>
      <c r="E85" s="206">
        <f t="shared" si="7"/>
        <v>40051.25</v>
      </c>
      <c r="F85" s="211">
        <f t="shared" si="8"/>
        <v>13.267220140369766</v>
      </c>
      <c r="G85" s="277">
        <f t="shared" si="9"/>
        <v>55145.3125</v>
      </c>
      <c r="H85" s="275">
        <v>5</v>
      </c>
      <c r="I85" s="207">
        <f t="shared" si="10"/>
        <v>441.1625</v>
      </c>
      <c r="J85" s="214">
        <f t="shared" si="11"/>
        <v>0.18267220140369764</v>
      </c>
      <c r="K85" s="218">
        <f t="shared" si="12"/>
        <v>2.3703136875</v>
      </c>
      <c r="L85" s="208">
        <f t="shared" si="13"/>
        <v>12.982742750070011</v>
      </c>
      <c r="M85" s="219">
        <v>37.925019</v>
      </c>
    </row>
    <row r="86" spans="1:13" s="8" customFormat="1" ht="15">
      <c r="A86" s="193" t="s">
        <v>291</v>
      </c>
      <c r="B86" s="179">
        <v>300</v>
      </c>
      <c r="C86" s="286">
        <f>Volume!J86</f>
        <v>521.65</v>
      </c>
      <c r="D86" s="320">
        <v>78.19</v>
      </c>
      <c r="E86" s="206">
        <f t="shared" si="7"/>
        <v>23457</v>
      </c>
      <c r="F86" s="211">
        <f t="shared" si="8"/>
        <v>14.988977283619285</v>
      </c>
      <c r="G86" s="277">
        <f t="shared" si="9"/>
        <v>31281.75</v>
      </c>
      <c r="H86" s="275">
        <v>5</v>
      </c>
      <c r="I86" s="207">
        <f t="shared" si="10"/>
        <v>104.2725</v>
      </c>
      <c r="J86" s="214">
        <f t="shared" si="11"/>
        <v>0.19988977283619286</v>
      </c>
      <c r="K86" s="218">
        <f t="shared" si="12"/>
        <v>3.211991625</v>
      </c>
      <c r="L86" s="208">
        <f t="shared" si="13"/>
        <v>17.592802675301744</v>
      </c>
      <c r="M86" s="219">
        <v>51.391866</v>
      </c>
    </row>
    <row r="87" spans="1:13" s="8" customFormat="1" ht="15">
      <c r="A87" s="193" t="s">
        <v>133</v>
      </c>
      <c r="B87" s="179">
        <v>6250</v>
      </c>
      <c r="C87" s="286">
        <f>Volume!J87</f>
        <v>28.8</v>
      </c>
      <c r="D87" s="320">
        <v>3.33</v>
      </c>
      <c r="E87" s="206">
        <f t="shared" si="7"/>
        <v>20812.5</v>
      </c>
      <c r="F87" s="211">
        <f t="shared" si="8"/>
        <v>11.5625</v>
      </c>
      <c r="G87" s="277">
        <f t="shared" si="9"/>
        <v>29812.5</v>
      </c>
      <c r="H87" s="275">
        <v>5</v>
      </c>
      <c r="I87" s="207">
        <f t="shared" si="10"/>
        <v>4.77</v>
      </c>
      <c r="J87" s="214">
        <f t="shared" si="11"/>
        <v>0.165625</v>
      </c>
      <c r="K87" s="218">
        <f t="shared" si="12"/>
        <v>2.590064625</v>
      </c>
      <c r="L87" s="208">
        <f t="shared" si="13"/>
        <v>14.186368205086591</v>
      </c>
      <c r="M87" s="219">
        <v>41.441034</v>
      </c>
    </row>
    <row r="88" spans="1:13" s="8" customFormat="1" ht="15">
      <c r="A88" s="193" t="s">
        <v>169</v>
      </c>
      <c r="B88" s="179">
        <v>2000</v>
      </c>
      <c r="C88" s="286">
        <f>Volume!J88</f>
        <v>124.1</v>
      </c>
      <c r="D88" s="320">
        <v>13.84</v>
      </c>
      <c r="E88" s="206">
        <f t="shared" si="7"/>
        <v>27680</v>
      </c>
      <c r="F88" s="211">
        <f t="shared" si="8"/>
        <v>11.152296535052377</v>
      </c>
      <c r="G88" s="277">
        <f t="shared" si="9"/>
        <v>40090</v>
      </c>
      <c r="H88" s="275">
        <v>5</v>
      </c>
      <c r="I88" s="207">
        <f t="shared" si="10"/>
        <v>20.045</v>
      </c>
      <c r="J88" s="214">
        <f t="shared" si="11"/>
        <v>0.1615229653505238</v>
      </c>
      <c r="K88" s="218">
        <f t="shared" si="12"/>
        <v>2.516205375</v>
      </c>
      <c r="L88" s="208">
        <f t="shared" si="13"/>
        <v>13.781824432032456</v>
      </c>
      <c r="M88" s="219">
        <v>40.259286</v>
      </c>
    </row>
    <row r="89" spans="1:13" s="8" customFormat="1" ht="15">
      <c r="A89" s="193" t="s">
        <v>292</v>
      </c>
      <c r="B89" s="179">
        <v>550</v>
      </c>
      <c r="C89" s="286">
        <f>Volume!J89</f>
        <v>508.9</v>
      </c>
      <c r="D89" s="320">
        <v>76.17</v>
      </c>
      <c r="E89" s="206">
        <f t="shared" si="7"/>
        <v>41893.5</v>
      </c>
      <c r="F89" s="211">
        <f t="shared" si="8"/>
        <v>14.967577127136963</v>
      </c>
      <c r="G89" s="277">
        <f t="shared" si="9"/>
        <v>55888.25</v>
      </c>
      <c r="H89" s="275">
        <v>5</v>
      </c>
      <c r="I89" s="207">
        <f t="shared" si="10"/>
        <v>101.615</v>
      </c>
      <c r="J89" s="214">
        <f t="shared" si="11"/>
        <v>0.19967577127136962</v>
      </c>
      <c r="K89" s="218">
        <f t="shared" si="12"/>
        <v>3.1670299375</v>
      </c>
      <c r="L89" s="208">
        <f t="shared" si="13"/>
        <v>17.346537370629264</v>
      </c>
      <c r="M89" s="219">
        <v>50.672479</v>
      </c>
    </row>
    <row r="90" spans="1:13" s="8" customFormat="1" ht="15">
      <c r="A90" s="193" t="s">
        <v>293</v>
      </c>
      <c r="B90" s="179">
        <v>550</v>
      </c>
      <c r="C90" s="286">
        <f>Volume!J90</f>
        <v>505.1</v>
      </c>
      <c r="D90" s="320">
        <v>59.27</v>
      </c>
      <c r="E90" s="206">
        <f t="shared" si="7"/>
        <v>32598.5</v>
      </c>
      <c r="F90" s="211">
        <f t="shared" si="8"/>
        <v>11.734310037616314</v>
      </c>
      <c r="G90" s="277">
        <f t="shared" si="9"/>
        <v>46488.75</v>
      </c>
      <c r="H90" s="275">
        <v>5</v>
      </c>
      <c r="I90" s="207">
        <f t="shared" si="10"/>
        <v>84.525</v>
      </c>
      <c r="J90" s="214">
        <f t="shared" si="11"/>
        <v>0.16734310037616315</v>
      </c>
      <c r="K90" s="218">
        <f t="shared" si="12"/>
        <v>2.4742461875</v>
      </c>
      <c r="L90" s="208">
        <f t="shared" si="13"/>
        <v>13.552004497149067</v>
      </c>
      <c r="M90" s="219">
        <v>39.587939</v>
      </c>
    </row>
    <row r="91" spans="1:13" s="8" customFormat="1" ht="15">
      <c r="A91" s="193" t="s">
        <v>178</v>
      </c>
      <c r="B91" s="179">
        <v>1250</v>
      </c>
      <c r="C91" s="286">
        <f>Volume!J91</f>
        <v>173.3</v>
      </c>
      <c r="D91" s="320">
        <v>17.99</v>
      </c>
      <c r="E91" s="206">
        <f t="shared" si="7"/>
        <v>22487.499999999996</v>
      </c>
      <c r="F91" s="211">
        <f t="shared" si="8"/>
        <v>10.380842469705712</v>
      </c>
      <c r="G91" s="277">
        <f t="shared" si="9"/>
        <v>33318.75</v>
      </c>
      <c r="H91" s="275">
        <v>5</v>
      </c>
      <c r="I91" s="207">
        <f t="shared" si="10"/>
        <v>26.655</v>
      </c>
      <c r="J91" s="214">
        <f t="shared" si="11"/>
        <v>0.15380842469705713</v>
      </c>
      <c r="K91" s="218">
        <f t="shared" si="12"/>
        <v>4.1667584375</v>
      </c>
      <c r="L91" s="208">
        <f t="shared" si="13"/>
        <v>22.8222758789373</v>
      </c>
      <c r="M91" s="219">
        <v>66.668135</v>
      </c>
    </row>
    <row r="92" spans="1:13" s="8" customFormat="1" ht="15">
      <c r="A92" s="193" t="s">
        <v>145</v>
      </c>
      <c r="B92" s="179">
        <v>1700</v>
      </c>
      <c r="C92" s="286">
        <f>Volume!J92</f>
        <v>141.2</v>
      </c>
      <c r="D92" s="320">
        <v>14.96</v>
      </c>
      <c r="E92" s="206">
        <f t="shared" si="7"/>
        <v>25432</v>
      </c>
      <c r="F92" s="211">
        <f t="shared" si="8"/>
        <v>10.594900849858359</v>
      </c>
      <c r="G92" s="277">
        <f t="shared" si="9"/>
        <v>40266.471999999994</v>
      </c>
      <c r="H92" s="275">
        <v>6.18</v>
      </c>
      <c r="I92" s="207">
        <f t="shared" si="10"/>
        <v>23.686159999999997</v>
      </c>
      <c r="J92" s="214">
        <f t="shared" si="11"/>
        <v>0.16774900849858357</v>
      </c>
      <c r="K92" s="218">
        <f t="shared" si="12"/>
        <v>1.834402375</v>
      </c>
      <c r="L92" s="208">
        <f t="shared" si="13"/>
        <v>10.047435603285509</v>
      </c>
      <c r="M92" s="219">
        <v>29.350438</v>
      </c>
    </row>
    <row r="93" spans="1:13" s="8" customFormat="1" ht="15">
      <c r="A93" s="193" t="s">
        <v>272</v>
      </c>
      <c r="B93" s="179">
        <v>850</v>
      </c>
      <c r="C93" s="286">
        <f>Volume!J93</f>
        <v>148.2</v>
      </c>
      <c r="D93" s="320">
        <v>27.02</v>
      </c>
      <c r="E93" s="206">
        <f t="shared" si="7"/>
        <v>22967</v>
      </c>
      <c r="F93" s="211">
        <f t="shared" si="8"/>
        <v>18.23211875843455</v>
      </c>
      <c r="G93" s="277">
        <f t="shared" si="9"/>
        <v>29265.5</v>
      </c>
      <c r="H93" s="275">
        <v>5</v>
      </c>
      <c r="I93" s="207">
        <f t="shared" si="10"/>
        <v>34.43</v>
      </c>
      <c r="J93" s="214">
        <f t="shared" si="11"/>
        <v>0.2323211875843455</v>
      </c>
      <c r="K93" s="218">
        <f t="shared" si="12"/>
        <v>3.50082375</v>
      </c>
      <c r="L93" s="208">
        <f t="shared" si="13"/>
        <v>19.17480137724826</v>
      </c>
      <c r="M93" s="219">
        <v>56.01318</v>
      </c>
    </row>
    <row r="94" spans="1:13" s="8" customFormat="1" ht="15">
      <c r="A94" s="193" t="s">
        <v>210</v>
      </c>
      <c r="B94" s="179">
        <v>200</v>
      </c>
      <c r="C94" s="286">
        <f>Volume!J94</f>
        <v>1597.4</v>
      </c>
      <c r="D94" s="320">
        <v>213.27</v>
      </c>
      <c r="E94" s="206">
        <f t="shared" si="7"/>
        <v>42654</v>
      </c>
      <c r="F94" s="211">
        <f t="shared" si="8"/>
        <v>13.35107048954551</v>
      </c>
      <c r="G94" s="277">
        <f t="shared" si="9"/>
        <v>58628</v>
      </c>
      <c r="H94" s="275">
        <v>5</v>
      </c>
      <c r="I94" s="207">
        <f t="shared" si="10"/>
        <v>293.14</v>
      </c>
      <c r="J94" s="214">
        <f t="shared" si="11"/>
        <v>0.1835107048954551</v>
      </c>
      <c r="K94" s="218">
        <f t="shared" si="12"/>
        <v>1.819710875</v>
      </c>
      <c r="L94" s="208">
        <f t="shared" si="13"/>
        <v>9.966966943749636</v>
      </c>
      <c r="M94" s="219">
        <v>29.115374</v>
      </c>
    </row>
    <row r="95" spans="1:13" s="8" customFormat="1" ht="15">
      <c r="A95" s="193" t="s">
        <v>294</v>
      </c>
      <c r="B95" s="179">
        <v>350</v>
      </c>
      <c r="C95" s="286">
        <f>Volume!J95</f>
        <v>634.6</v>
      </c>
      <c r="D95" s="320">
        <v>85</v>
      </c>
      <c r="E95" s="206">
        <f t="shared" si="7"/>
        <v>29750</v>
      </c>
      <c r="F95" s="211">
        <f t="shared" si="8"/>
        <v>13.394264103372203</v>
      </c>
      <c r="G95" s="277">
        <f t="shared" si="9"/>
        <v>40855.5</v>
      </c>
      <c r="H95" s="275">
        <v>5</v>
      </c>
      <c r="I95" s="207">
        <f t="shared" si="10"/>
        <v>116.73</v>
      </c>
      <c r="J95" s="214">
        <f t="shared" si="11"/>
        <v>0.18394264103372204</v>
      </c>
      <c r="K95" s="218">
        <f t="shared" si="12"/>
        <v>1.9198255625</v>
      </c>
      <c r="L95" s="208">
        <f t="shared" si="13"/>
        <v>10.515317670562942</v>
      </c>
      <c r="M95" s="219">
        <v>30.717209</v>
      </c>
    </row>
    <row r="96" spans="1:13" s="8" customFormat="1" ht="15">
      <c r="A96" s="193" t="s">
        <v>7</v>
      </c>
      <c r="B96" s="179">
        <v>625</v>
      </c>
      <c r="C96" s="286">
        <f>Volume!J96</f>
        <v>734.4</v>
      </c>
      <c r="D96" s="320">
        <v>112.68</v>
      </c>
      <c r="E96" s="206">
        <f t="shared" si="7"/>
        <v>70425</v>
      </c>
      <c r="F96" s="211">
        <f t="shared" si="8"/>
        <v>15.343137254901961</v>
      </c>
      <c r="G96" s="277">
        <f t="shared" si="9"/>
        <v>93375</v>
      </c>
      <c r="H96" s="275">
        <v>5</v>
      </c>
      <c r="I96" s="207">
        <f t="shared" si="10"/>
        <v>149.4</v>
      </c>
      <c r="J96" s="214">
        <f t="shared" si="11"/>
        <v>0.20343137254901963</v>
      </c>
      <c r="K96" s="218">
        <f t="shared" si="12"/>
        <v>2.7548575</v>
      </c>
      <c r="L96" s="208">
        <f t="shared" si="13"/>
        <v>15.088975954622882</v>
      </c>
      <c r="M96" s="219">
        <v>44.07772</v>
      </c>
    </row>
    <row r="97" spans="1:13" s="8" customFormat="1" ht="15">
      <c r="A97" s="193" t="s">
        <v>170</v>
      </c>
      <c r="B97" s="179">
        <v>600</v>
      </c>
      <c r="C97" s="286">
        <f>Volume!J97</f>
        <v>508.1</v>
      </c>
      <c r="D97" s="320">
        <v>63.71</v>
      </c>
      <c r="E97" s="206">
        <f t="shared" si="7"/>
        <v>38226</v>
      </c>
      <c r="F97" s="211">
        <f t="shared" si="8"/>
        <v>12.538870301121827</v>
      </c>
      <c r="G97" s="277">
        <f t="shared" si="9"/>
        <v>53469</v>
      </c>
      <c r="H97" s="275">
        <v>5</v>
      </c>
      <c r="I97" s="207">
        <f t="shared" si="10"/>
        <v>89.115</v>
      </c>
      <c r="J97" s="214">
        <f t="shared" si="11"/>
        <v>0.17538870301121826</v>
      </c>
      <c r="K97" s="218">
        <f t="shared" si="12"/>
        <v>2.6387093125</v>
      </c>
      <c r="L97" s="208">
        <f t="shared" si="13"/>
        <v>14.452806131551986</v>
      </c>
      <c r="M97" s="219">
        <v>42.219349</v>
      </c>
    </row>
    <row r="98" spans="1:13" s="8" customFormat="1" ht="15">
      <c r="A98" s="193" t="s">
        <v>223</v>
      </c>
      <c r="B98" s="179">
        <v>400</v>
      </c>
      <c r="C98" s="286">
        <f>Volume!J98</f>
        <v>789.45</v>
      </c>
      <c r="D98" s="320">
        <v>110.7</v>
      </c>
      <c r="E98" s="206">
        <f t="shared" si="7"/>
        <v>44280</v>
      </c>
      <c r="F98" s="211">
        <f t="shared" si="8"/>
        <v>14.022420672620179</v>
      </c>
      <c r="G98" s="277">
        <f t="shared" si="9"/>
        <v>60069</v>
      </c>
      <c r="H98" s="275">
        <v>5</v>
      </c>
      <c r="I98" s="207">
        <f t="shared" si="10"/>
        <v>150.1725</v>
      </c>
      <c r="J98" s="214">
        <f t="shared" si="11"/>
        <v>0.1902242067262018</v>
      </c>
      <c r="K98" s="218">
        <f t="shared" si="12"/>
        <v>2.312487875</v>
      </c>
      <c r="L98" s="208">
        <f t="shared" si="13"/>
        <v>12.66601773094687</v>
      </c>
      <c r="M98" s="219">
        <v>36.999806</v>
      </c>
    </row>
    <row r="99" spans="1:13" s="8" customFormat="1" ht="15">
      <c r="A99" s="193" t="s">
        <v>207</v>
      </c>
      <c r="B99" s="179">
        <v>1250</v>
      </c>
      <c r="C99" s="286">
        <f>Volume!J99</f>
        <v>178.4</v>
      </c>
      <c r="D99" s="320">
        <v>24.42</v>
      </c>
      <c r="E99" s="206">
        <f t="shared" si="7"/>
        <v>30525.000000000004</v>
      </c>
      <c r="F99" s="211">
        <f t="shared" si="8"/>
        <v>13.688340807174889</v>
      </c>
      <c r="G99" s="277">
        <f t="shared" si="9"/>
        <v>41675</v>
      </c>
      <c r="H99" s="275">
        <v>5</v>
      </c>
      <c r="I99" s="207">
        <f t="shared" si="10"/>
        <v>33.34</v>
      </c>
      <c r="J99" s="214">
        <f t="shared" si="11"/>
        <v>0.18688340807174889</v>
      </c>
      <c r="K99" s="218">
        <f t="shared" si="12"/>
        <v>3.1526863125</v>
      </c>
      <c r="L99" s="208">
        <f t="shared" si="13"/>
        <v>17.267974100940314</v>
      </c>
      <c r="M99" s="219">
        <v>50.442981</v>
      </c>
    </row>
    <row r="100" spans="1:13" s="7" customFormat="1" ht="15">
      <c r="A100" s="193" t="s">
        <v>295</v>
      </c>
      <c r="B100" s="179">
        <v>250</v>
      </c>
      <c r="C100" s="286">
        <f>Volume!J100</f>
        <v>827.1</v>
      </c>
      <c r="D100" s="320">
        <v>121.88</v>
      </c>
      <c r="E100" s="206">
        <f t="shared" si="7"/>
        <v>30470</v>
      </c>
      <c r="F100" s="211">
        <f t="shared" si="8"/>
        <v>14.735823963245073</v>
      </c>
      <c r="G100" s="277">
        <f t="shared" si="9"/>
        <v>40808.75</v>
      </c>
      <c r="H100" s="275">
        <v>5</v>
      </c>
      <c r="I100" s="207">
        <f t="shared" si="10"/>
        <v>163.235</v>
      </c>
      <c r="J100" s="214">
        <f t="shared" si="11"/>
        <v>0.19735823963245075</v>
      </c>
      <c r="K100" s="218">
        <f t="shared" si="12"/>
        <v>2.348426625</v>
      </c>
      <c r="L100" s="208">
        <f t="shared" si="13"/>
        <v>12.862862371582258</v>
      </c>
      <c r="M100" s="219">
        <v>37.574826</v>
      </c>
    </row>
    <row r="101" spans="1:13" s="7" customFormat="1" ht="15">
      <c r="A101" s="193" t="s">
        <v>277</v>
      </c>
      <c r="B101" s="179">
        <v>800</v>
      </c>
      <c r="C101" s="286">
        <f>Volume!J101</f>
        <v>282.25</v>
      </c>
      <c r="D101" s="320">
        <v>41.17</v>
      </c>
      <c r="E101" s="206">
        <f t="shared" si="7"/>
        <v>32936</v>
      </c>
      <c r="F101" s="211">
        <f t="shared" si="8"/>
        <v>14.58635961027458</v>
      </c>
      <c r="G101" s="277">
        <f t="shared" si="9"/>
        <v>44226</v>
      </c>
      <c r="H101" s="275">
        <v>5</v>
      </c>
      <c r="I101" s="207">
        <f t="shared" si="10"/>
        <v>55.2825</v>
      </c>
      <c r="J101" s="214">
        <f t="shared" si="11"/>
        <v>0.19586359610274579</v>
      </c>
      <c r="K101" s="218">
        <f t="shared" si="12"/>
        <v>4.251761</v>
      </c>
      <c r="L101" s="208">
        <f t="shared" si="13"/>
        <v>23.287854088207226</v>
      </c>
      <c r="M101" s="203">
        <v>68.028176</v>
      </c>
    </row>
    <row r="102" spans="1:13" s="7" customFormat="1" ht="15">
      <c r="A102" s="193" t="s">
        <v>146</v>
      </c>
      <c r="B102" s="179">
        <v>8900</v>
      </c>
      <c r="C102" s="286">
        <f>Volume!J102</f>
        <v>34.05</v>
      </c>
      <c r="D102" s="320">
        <v>3.74</v>
      </c>
      <c r="E102" s="206">
        <f t="shared" si="7"/>
        <v>33286</v>
      </c>
      <c r="F102" s="211">
        <f t="shared" si="8"/>
        <v>10.983847283406757</v>
      </c>
      <c r="G102" s="277">
        <f t="shared" si="9"/>
        <v>48438.25</v>
      </c>
      <c r="H102" s="275">
        <v>5</v>
      </c>
      <c r="I102" s="207">
        <f t="shared" si="10"/>
        <v>5.4425</v>
      </c>
      <c r="J102" s="214">
        <f t="shared" si="11"/>
        <v>0.15983847283406755</v>
      </c>
      <c r="K102" s="218">
        <f t="shared" si="12"/>
        <v>2.374969</v>
      </c>
      <c r="L102" s="208">
        <f t="shared" si="13"/>
        <v>13.008240946754869</v>
      </c>
      <c r="M102" s="203">
        <v>37.999504</v>
      </c>
    </row>
    <row r="103" spans="1:13" s="8" customFormat="1" ht="15">
      <c r="A103" s="193" t="s">
        <v>8</v>
      </c>
      <c r="B103" s="179">
        <v>1600</v>
      </c>
      <c r="C103" s="286">
        <f>Volume!J103</f>
        <v>153.65</v>
      </c>
      <c r="D103" s="320">
        <v>18.28</v>
      </c>
      <c r="E103" s="206">
        <f t="shared" si="7"/>
        <v>29248</v>
      </c>
      <c r="F103" s="211">
        <f t="shared" si="8"/>
        <v>11.897168890335177</v>
      </c>
      <c r="G103" s="277">
        <f t="shared" si="9"/>
        <v>41540</v>
      </c>
      <c r="H103" s="275">
        <v>5</v>
      </c>
      <c r="I103" s="207">
        <f t="shared" si="10"/>
        <v>25.9625</v>
      </c>
      <c r="J103" s="214">
        <f t="shared" si="11"/>
        <v>0.16897168890335176</v>
      </c>
      <c r="K103" s="218">
        <f t="shared" si="12"/>
        <v>3.08584175</v>
      </c>
      <c r="L103" s="208">
        <f t="shared" si="13"/>
        <v>16.901851353662174</v>
      </c>
      <c r="M103" s="219">
        <v>49.373468</v>
      </c>
    </row>
    <row r="104" spans="1:13" s="7" customFormat="1" ht="15">
      <c r="A104" s="193" t="s">
        <v>296</v>
      </c>
      <c r="B104" s="179">
        <v>1000</v>
      </c>
      <c r="C104" s="286">
        <f>Volume!J104</f>
        <v>162.2</v>
      </c>
      <c r="D104" s="320">
        <v>32.65</v>
      </c>
      <c r="E104" s="206">
        <f t="shared" si="7"/>
        <v>32650</v>
      </c>
      <c r="F104" s="211">
        <f t="shared" si="8"/>
        <v>20.129469790382245</v>
      </c>
      <c r="G104" s="277">
        <f t="shared" si="9"/>
        <v>40760</v>
      </c>
      <c r="H104" s="275">
        <v>5</v>
      </c>
      <c r="I104" s="207">
        <f t="shared" si="10"/>
        <v>40.76</v>
      </c>
      <c r="J104" s="214">
        <f t="shared" si="11"/>
        <v>0.2512946979038225</v>
      </c>
      <c r="K104" s="218">
        <f t="shared" si="12"/>
        <v>3.7245764375</v>
      </c>
      <c r="L104" s="208">
        <f t="shared" si="13"/>
        <v>20.400345319709807</v>
      </c>
      <c r="M104" s="219">
        <v>59.593223</v>
      </c>
    </row>
    <row r="105" spans="1:13" s="7" customFormat="1" ht="15">
      <c r="A105" s="193" t="s">
        <v>179</v>
      </c>
      <c r="B105" s="179">
        <v>14000</v>
      </c>
      <c r="C105" s="286">
        <f>Volume!J105</f>
        <v>14.4</v>
      </c>
      <c r="D105" s="320">
        <v>2.92</v>
      </c>
      <c r="E105" s="206">
        <f t="shared" si="7"/>
        <v>40880</v>
      </c>
      <c r="F105" s="211">
        <f t="shared" si="8"/>
        <v>20.27777777777778</v>
      </c>
      <c r="G105" s="277">
        <f t="shared" si="9"/>
        <v>50960</v>
      </c>
      <c r="H105" s="275">
        <v>5</v>
      </c>
      <c r="I105" s="207">
        <f t="shared" si="10"/>
        <v>3.64</v>
      </c>
      <c r="J105" s="214">
        <f t="shared" si="11"/>
        <v>0.25277777777777777</v>
      </c>
      <c r="K105" s="218">
        <f t="shared" si="12"/>
        <v>4.830423125</v>
      </c>
      <c r="L105" s="208">
        <f t="shared" si="13"/>
        <v>26.45731707857097</v>
      </c>
      <c r="M105" s="203">
        <v>77.28677</v>
      </c>
    </row>
    <row r="106" spans="1:13" s="7" customFormat="1" ht="15">
      <c r="A106" s="193" t="s">
        <v>202</v>
      </c>
      <c r="B106" s="179">
        <v>1150</v>
      </c>
      <c r="C106" s="286">
        <f>Volume!J106</f>
        <v>232.75</v>
      </c>
      <c r="D106" s="320">
        <v>33.2</v>
      </c>
      <c r="E106" s="206">
        <f t="shared" si="7"/>
        <v>38180</v>
      </c>
      <c r="F106" s="211">
        <f t="shared" si="8"/>
        <v>14.264232008592911</v>
      </c>
      <c r="G106" s="277">
        <f t="shared" si="9"/>
        <v>51563.125</v>
      </c>
      <c r="H106" s="275">
        <v>5</v>
      </c>
      <c r="I106" s="207">
        <f t="shared" si="10"/>
        <v>44.8375</v>
      </c>
      <c r="J106" s="214">
        <f t="shared" si="11"/>
        <v>0.1926423200859291</v>
      </c>
      <c r="K106" s="218">
        <f t="shared" si="12"/>
        <v>2.0171535</v>
      </c>
      <c r="L106" s="208">
        <f t="shared" si="13"/>
        <v>11.04840473900497</v>
      </c>
      <c r="M106" s="219">
        <v>32.274456</v>
      </c>
    </row>
    <row r="107" spans="1:13" s="7" customFormat="1" ht="15">
      <c r="A107" s="193" t="s">
        <v>171</v>
      </c>
      <c r="B107" s="179">
        <v>1100</v>
      </c>
      <c r="C107" s="286">
        <f>Volume!J107</f>
        <v>324.2</v>
      </c>
      <c r="D107" s="320">
        <v>58.48</v>
      </c>
      <c r="E107" s="206">
        <f t="shared" si="7"/>
        <v>64328</v>
      </c>
      <c r="F107" s="211">
        <f t="shared" si="8"/>
        <v>18.038247995064776</v>
      </c>
      <c r="G107" s="277">
        <f t="shared" si="9"/>
        <v>82159</v>
      </c>
      <c r="H107" s="275">
        <v>5</v>
      </c>
      <c r="I107" s="207">
        <f t="shared" si="10"/>
        <v>74.69</v>
      </c>
      <c r="J107" s="214">
        <f t="shared" si="11"/>
        <v>0.23038247995064776</v>
      </c>
      <c r="K107" s="218">
        <f t="shared" si="12"/>
        <v>5.126053</v>
      </c>
      <c r="L107" s="208">
        <f t="shared" si="13"/>
        <v>28.076548590670292</v>
      </c>
      <c r="M107" s="219">
        <v>82.016848</v>
      </c>
    </row>
    <row r="108" spans="1:13" s="7" customFormat="1" ht="15">
      <c r="A108" s="193" t="s">
        <v>147</v>
      </c>
      <c r="B108" s="179">
        <v>5900</v>
      </c>
      <c r="C108" s="286">
        <f>Volume!J108</f>
        <v>53.55</v>
      </c>
      <c r="D108" s="320">
        <v>6.26</v>
      </c>
      <c r="E108" s="206">
        <f t="shared" si="7"/>
        <v>36934</v>
      </c>
      <c r="F108" s="211">
        <f t="shared" si="8"/>
        <v>11.69000933706816</v>
      </c>
      <c r="G108" s="277">
        <f t="shared" si="9"/>
        <v>52731.25</v>
      </c>
      <c r="H108" s="275">
        <v>5</v>
      </c>
      <c r="I108" s="207">
        <f t="shared" si="10"/>
        <v>8.9375</v>
      </c>
      <c r="J108" s="214">
        <f t="shared" si="11"/>
        <v>0.16690009337068162</v>
      </c>
      <c r="K108" s="218">
        <f t="shared" si="12"/>
        <v>2.434076625</v>
      </c>
      <c r="L108" s="208">
        <f t="shared" si="13"/>
        <v>13.331986742085432</v>
      </c>
      <c r="M108" s="203">
        <v>38.945226</v>
      </c>
    </row>
    <row r="109" spans="1:13" s="8" customFormat="1" ht="15">
      <c r="A109" s="193" t="s">
        <v>148</v>
      </c>
      <c r="B109" s="179">
        <v>1045</v>
      </c>
      <c r="C109" s="286">
        <f>Volume!J109</f>
        <v>251.85</v>
      </c>
      <c r="D109" s="320">
        <v>36.73</v>
      </c>
      <c r="E109" s="206">
        <f t="shared" si="7"/>
        <v>38382.85</v>
      </c>
      <c r="F109" s="211">
        <f t="shared" si="8"/>
        <v>14.584077824101646</v>
      </c>
      <c r="G109" s="277">
        <f t="shared" si="9"/>
        <v>51542.0125</v>
      </c>
      <c r="H109" s="275">
        <v>5</v>
      </c>
      <c r="I109" s="207">
        <f t="shared" si="10"/>
        <v>49.3225</v>
      </c>
      <c r="J109" s="214">
        <f t="shared" si="11"/>
        <v>0.19584077824101648</v>
      </c>
      <c r="K109" s="218">
        <f t="shared" si="12"/>
        <v>2.707522625</v>
      </c>
      <c r="L109" s="208">
        <f t="shared" si="13"/>
        <v>14.82971216668101</v>
      </c>
      <c r="M109" s="219">
        <v>43.320362</v>
      </c>
    </row>
    <row r="110" spans="1:13" s="7" customFormat="1" ht="15">
      <c r="A110" s="193" t="s">
        <v>122</v>
      </c>
      <c r="B110" s="179">
        <v>1625</v>
      </c>
      <c r="C110" s="286">
        <f>Volume!J110</f>
        <v>159.2</v>
      </c>
      <c r="D110" s="188">
        <v>17.48</v>
      </c>
      <c r="E110" s="206">
        <f t="shared" si="7"/>
        <v>28405</v>
      </c>
      <c r="F110" s="211">
        <f t="shared" si="8"/>
        <v>10.97989949748744</v>
      </c>
      <c r="G110" s="277">
        <f t="shared" si="9"/>
        <v>41340</v>
      </c>
      <c r="H110" s="275">
        <v>5</v>
      </c>
      <c r="I110" s="207">
        <f t="shared" si="10"/>
        <v>25.44</v>
      </c>
      <c r="J110" s="214">
        <f t="shared" si="11"/>
        <v>0.1597989949748744</v>
      </c>
      <c r="K110" s="218">
        <f t="shared" si="12"/>
        <v>2.459864</v>
      </c>
      <c r="L110" s="208">
        <f t="shared" si="13"/>
        <v>13.47323001194888</v>
      </c>
      <c r="M110" s="203">
        <v>39.357824</v>
      </c>
    </row>
    <row r="111" spans="1:13" s="7" customFormat="1" ht="15">
      <c r="A111" s="193" t="s">
        <v>36</v>
      </c>
      <c r="B111" s="179">
        <v>225</v>
      </c>
      <c r="C111" s="286">
        <f>Volume!J111</f>
        <v>871.35</v>
      </c>
      <c r="D111" s="320">
        <v>111.35</v>
      </c>
      <c r="E111" s="206">
        <f t="shared" si="7"/>
        <v>25053.75</v>
      </c>
      <c r="F111" s="211">
        <f t="shared" si="8"/>
        <v>12.779021059275836</v>
      </c>
      <c r="G111" s="277">
        <f t="shared" si="9"/>
        <v>34856.4375</v>
      </c>
      <c r="H111" s="275">
        <v>5</v>
      </c>
      <c r="I111" s="207">
        <f t="shared" si="10"/>
        <v>154.9175</v>
      </c>
      <c r="J111" s="214">
        <f t="shared" si="11"/>
        <v>0.17779021059275835</v>
      </c>
      <c r="K111" s="218">
        <f t="shared" si="12"/>
        <v>2.0521785</v>
      </c>
      <c r="L111" s="208">
        <f t="shared" si="13"/>
        <v>11.240244564771157</v>
      </c>
      <c r="M111" s="203">
        <v>32.834856</v>
      </c>
    </row>
    <row r="112" spans="1:13" s="7" customFormat="1" ht="15">
      <c r="A112" s="193" t="s">
        <v>172</v>
      </c>
      <c r="B112" s="179">
        <v>1050</v>
      </c>
      <c r="C112" s="286">
        <f>Volume!J112</f>
        <v>275.55</v>
      </c>
      <c r="D112" s="320">
        <v>42.67</v>
      </c>
      <c r="E112" s="206">
        <f t="shared" si="7"/>
        <v>44803.5</v>
      </c>
      <c r="F112" s="211">
        <f t="shared" si="8"/>
        <v>15.485392850662311</v>
      </c>
      <c r="G112" s="277">
        <f t="shared" si="9"/>
        <v>59269.875</v>
      </c>
      <c r="H112" s="275">
        <v>5</v>
      </c>
      <c r="I112" s="207">
        <f t="shared" si="10"/>
        <v>56.4475</v>
      </c>
      <c r="J112" s="214">
        <f t="shared" si="11"/>
        <v>0.2048539285066231</v>
      </c>
      <c r="K112" s="218">
        <f t="shared" si="12"/>
        <v>1.997347125</v>
      </c>
      <c r="L112" s="208">
        <f t="shared" si="13"/>
        <v>10.939920755305907</v>
      </c>
      <c r="M112" s="203">
        <v>31.957554</v>
      </c>
    </row>
    <row r="113" spans="1:13" s="8" customFormat="1" ht="15">
      <c r="A113" s="193" t="s">
        <v>80</v>
      </c>
      <c r="B113" s="179">
        <v>1200</v>
      </c>
      <c r="C113" s="286">
        <f>Volume!J113</f>
        <v>191.3</v>
      </c>
      <c r="D113" s="320">
        <v>39.4</v>
      </c>
      <c r="E113" s="206">
        <f t="shared" si="7"/>
        <v>47280</v>
      </c>
      <c r="F113" s="211">
        <f t="shared" si="8"/>
        <v>20.59592263460533</v>
      </c>
      <c r="G113" s="277">
        <f t="shared" si="9"/>
        <v>61443.852</v>
      </c>
      <c r="H113" s="275">
        <v>6.17</v>
      </c>
      <c r="I113" s="207">
        <f t="shared" si="10"/>
        <v>51.20321</v>
      </c>
      <c r="J113" s="214">
        <f t="shared" si="11"/>
        <v>0.26765922634605327</v>
      </c>
      <c r="K113" s="218">
        <f t="shared" si="12"/>
        <v>2.7736788125</v>
      </c>
      <c r="L113" s="208">
        <f t="shared" si="13"/>
        <v>15.192064528803922</v>
      </c>
      <c r="M113" s="219">
        <v>44.378861</v>
      </c>
    </row>
    <row r="114" spans="1:13" s="8" customFormat="1" ht="15">
      <c r="A114" s="193" t="s">
        <v>274</v>
      </c>
      <c r="B114" s="179">
        <v>700</v>
      </c>
      <c r="C114" s="286">
        <f>Volume!J114</f>
        <v>267.45</v>
      </c>
      <c r="D114" s="320">
        <v>53.41</v>
      </c>
      <c r="E114" s="206">
        <f t="shared" si="7"/>
        <v>37387</v>
      </c>
      <c r="F114" s="211">
        <f t="shared" si="8"/>
        <v>19.970087866891006</v>
      </c>
      <c r="G114" s="277">
        <f t="shared" si="9"/>
        <v>46747.75</v>
      </c>
      <c r="H114" s="275">
        <v>5</v>
      </c>
      <c r="I114" s="207">
        <f t="shared" si="10"/>
        <v>66.7825</v>
      </c>
      <c r="J114" s="214">
        <f t="shared" si="11"/>
        <v>0.24970087866891008</v>
      </c>
      <c r="K114" s="218">
        <f t="shared" si="12"/>
        <v>4.01060875</v>
      </c>
      <c r="L114" s="208">
        <f t="shared" si="13"/>
        <v>21.967008817025974</v>
      </c>
      <c r="M114" s="219">
        <v>64.16974</v>
      </c>
    </row>
    <row r="115" spans="1:13" s="7" customFormat="1" ht="15">
      <c r="A115" s="193" t="s">
        <v>224</v>
      </c>
      <c r="B115" s="179">
        <v>650</v>
      </c>
      <c r="C115" s="286">
        <f>Volume!J115</f>
        <v>410.6</v>
      </c>
      <c r="D115" s="320">
        <v>50.19</v>
      </c>
      <c r="E115" s="206">
        <f t="shared" si="7"/>
        <v>32623.5</v>
      </c>
      <c r="F115" s="211">
        <f t="shared" si="8"/>
        <v>12.22357525572333</v>
      </c>
      <c r="G115" s="277">
        <f t="shared" si="9"/>
        <v>45968</v>
      </c>
      <c r="H115" s="275">
        <v>5</v>
      </c>
      <c r="I115" s="207">
        <f t="shared" si="10"/>
        <v>70.72</v>
      </c>
      <c r="J115" s="214">
        <f t="shared" si="11"/>
        <v>0.1722357525572333</v>
      </c>
      <c r="K115" s="218">
        <f t="shared" si="12"/>
        <v>1.8793898125</v>
      </c>
      <c r="L115" s="208">
        <f t="shared" si="13"/>
        <v>10.293841946516546</v>
      </c>
      <c r="M115" s="219">
        <v>30.070237</v>
      </c>
    </row>
    <row r="116" spans="1:13" s="7" customFormat="1" ht="15">
      <c r="A116" s="193" t="s">
        <v>394</v>
      </c>
      <c r="B116" s="179">
        <v>2400</v>
      </c>
      <c r="C116" s="286">
        <f>Volume!J116</f>
        <v>106.15</v>
      </c>
      <c r="D116" s="320">
        <v>13.53</v>
      </c>
      <c r="E116" s="206">
        <f t="shared" si="7"/>
        <v>32472</v>
      </c>
      <c r="F116" s="211">
        <f t="shared" si="8"/>
        <v>12.746113989637303</v>
      </c>
      <c r="G116" s="277">
        <f t="shared" si="9"/>
        <v>45210</v>
      </c>
      <c r="H116" s="275">
        <v>5</v>
      </c>
      <c r="I116" s="207">
        <f t="shared" si="10"/>
        <v>18.8375</v>
      </c>
      <c r="J116" s="214">
        <f t="shared" si="11"/>
        <v>0.17746113989637302</v>
      </c>
      <c r="K116" s="218">
        <f t="shared" si="12"/>
        <v>1.633125</v>
      </c>
      <c r="L116" s="208">
        <f t="shared" si="13"/>
        <v>8.944994017256244</v>
      </c>
      <c r="M116" s="219">
        <v>26.13</v>
      </c>
    </row>
    <row r="117" spans="1:13" s="7" customFormat="1" ht="15">
      <c r="A117" s="193" t="s">
        <v>81</v>
      </c>
      <c r="B117" s="179">
        <v>600</v>
      </c>
      <c r="C117" s="286">
        <f>Volume!J117</f>
        <v>456.9</v>
      </c>
      <c r="D117" s="320">
        <v>77.14</v>
      </c>
      <c r="E117" s="206">
        <f t="shared" si="7"/>
        <v>46284</v>
      </c>
      <c r="F117" s="211">
        <f t="shared" si="8"/>
        <v>16.88334427664697</v>
      </c>
      <c r="G117" s="277">
        <f t="shared" si="9"/>
        <v>59991</v>
      </c>
      <c r="H117" s="275">
        <v>5</v>
      </c>
      <c r="I117" s="207">
        <f t="shared" si="10"/>
        <v>99.985</v>
      </c>
      <c r="J117" s="214">
        <f t="shared" si="11"/>
        <v>0.2188334427664697</v>
      </c>
      <c r="K117" s="218">
        <f t="shared" si="12"/>
        <v>2.51191575</v>
      </c>
      <c r="L117" s="208">
        <f t="shared" si="13"/>
        <v>13.758329188275075</v>
      </c>
      <c r="M117" s="219">
        <v>40.190652</v>
      </c>
    </row>
    <row r="118" spans="1:13" s="7" customFormat="1" ht="15">
      <c r="A118" s="193" t="s">
        <v>225</v>
      </c>
      <c r="B118" s="179">
        <v>1400</v>
      </c>
      <c r="C118" s="286">
        <f>Volume!J118</f>
        <v>171.7</v>
      </c>
      <c r="D118" s="320">
        <v>29.95</v>
      </c>
      <c r="E118" s="206">
        <f t="shared" si="7"/>
        <v>41930</v>
      </c>
      <c r="F118" s="211">
        <f t="shared" si="8"/>
        <v>17.44321490972627</v>
      </c>
      <c r="G118" s="277">
        <f t="shared" si="9"/>
        <v>53949</v>
      </c>
      <c r="H118" s="275">
        <v>5</v>
      </c>
      <c r="I118" s="207">
        <f t="shared" si="10"/>
        <v>38.535</v>
      </c>
      <c r="J118" s="214">
        <f t="shared" si="11"/>
        <v>0.22443214909726267</v>
      </c>
      <c r="K118" s="218">
        <f t="shared" si="12"/>
        <v>5.248554375</v>
      </c>
      <c r="L118" s="208">
        <f t="shared" si="13"/>
        <v>28.74751625479929</v>
      </c>
      <c r="M118" s="219">
        <v>83.97687</v>
      </c>
    </row>
    <row r="119" spans="1:13" s="8" customFormat="1" ht="15">
      <c r="A119" s="193" t="s">
        <v>297</v>
      </c>
      <c r="B119" s="179">
        <v>1100</v>
      </c>
      <c r="C119" s="286">
        <f>Volume!J119</f>
        <v>424.65</v>
      </c>
      <c r="D119" s="320">
        <v>84.15</v>
      </c>
      <c r="E119" s="206">
        <f t="shared" si="7"/>
        <v>92565</v>
      </c>
      <c r="F119" s="211">
        <f t="shared" si="8"/>
        <v>19.81631932179442</v>
      </c>
      <c r="G119" s="277">
        <f t="shared" si="9"/>
        <v>115920.75</v>
      </c>
      <c r="H119" s="275">
        <v>5</v>
      </c>
      <c r="I119" s="207">
        <f t="shared" si="10"/>
        <v>105.3825</v>
      </c>
      <c r="J119" s="214">
        <f t="shared" si="11"/>
        <v>0.2481631932179442</v>
      </c>
      <c r="K119" s="218">
        <f t="shared" si="12"/>
        <v>3.8582565</v>
      </c>
      <c r="L119" s="208">
        <f t="shared" si="13"/>
        <v>21.13254117690931</v>
      </c>
      <c r="M119" s="219">
        <v>61.732104</v>
      </c>
    </row>
    <row r="120" spans="1:13" s="8" customFormat="1" ht="15">
      <c r="A120" s="193" t="s">
        <v>226</v>
      </c>
      <c r="B120" s="179">
        <v>1500</v>
      </c>
      <c r="C120" s="286">
        <f>Volume!J120</f>
        <v>160.3</v>
      </c>
      <c r="D120" s="320">
        <v>23.91</v>
      </c>
      <c r="E120" s="206">
        <f t="shared" si="7"/>
        <v>35865</v>
      </c>
      <c r="F120" s="211">
        <f t="shared" si="8"/>
        <v>14.915782907049282</v>
      </c>
      <c r="G120" s="277">
        <f t="shared" si="9"/>
        <v>47887.5</v>
      </c>
      <c r="H120" s="275">
        <v>5</v>
      </c>
      <c r="I120" s="207">
        <f t="shared" si="10"/>
        <v>31.925</v>
      </c>
      <c r="J120" s="214">
        <f t="shared" si="11"/>
        <v>0.19915782907049281</v>
      </c>
      <c r="K120" s="218">
        <f t="shared" si="12"/>
        <v>3.464519875</v>
      </c>
      <c r="L120" s="208">
        <f t="shared" si="13"/>
        <v>18.975956864624784</v>
      </c>
      <c r="M120" s="219">
        <v>55.432318</v>
      </c>
    </row>
    <row r="121" spans="1:13" s="8" customFormat="1" ht="15">
      <c r="A121" s="193" t="s">
        <v>227</v>
      </c>
      <c r="B121" s="179">
        <v>800</v>
      </c>
      <c r="C121" s="286">
        <f>Volume!J121</f>
        <v>351.5</v>
      </c>
      <c r="D121" s="320">
        <v>43.92</v>
      </c>
      <c r="E121" s="206">
        <f t="shared" si="7"/>
        <v>35136</v>
      </c>
      <c r="F121" s="211">
        <f t="shared" si="8"/>
        <v>12.495021337126602</v>
      </c>
      <c r="G121" s="277">
        <f t="shared" si="9"/>
        <v>49196</v>
      </c>
      <c r="H121" s="275">
        <v>5</v>
      </c>
      <c r="I121" s="207">
        <f t="shared" si="10"/>
        <v>61.495</v>
      </c>
      <c r="J121" s="214">
        <f t="shared" si="11"/>
        <v>0.17495021337126598</v>
      </c>
      <c r="K121" s="218">
        <f t="shared" si="12"/>
        <v>1.9583809375</v>
      </c>
      <c r="L121" s="208">
        <f t="shared" si="13"/>
        <v>10.726494156568648</v>
      </c>
      <c r="M121" s="219">
        <v>31.334095</v>
      </c>
    </row>
    <row r="122" spans="1:13" s="8" customFormat="1" ht="15">
      <c r="A122" s="193" t="s">
        <v>234</v>
      </c>
      <c r="B122" s="179">
        <v>700</v>
      </c>
      <c r="C122" s="286">
        <f>Volume!J122</f>
        <v>416.4</v>
      </c>
      <c r="D122" s="320">
        <v>56.62</v>
      </c>
      <c r="E122" s="206">
        <f t="shared" si="7"/>
        <v>39634</v>
      </c>
      <c r="F122" s="211">
        <f t="shared" si="8"/>
        <v>13.597502401536984</v>
      </c>
      <c r="G122" s="277">
        <f t="shared" si="9"/>
        <v>54208</v>
      </c>
      <c r="H122" s="275">
        <v>5</v>
      </c>
      <c r="I122" s="207">
        <f t="shared" si="10"/>
        <v>77.44</v>
      </c>
      <c r="J122" s="214">
        <f t="shared" si="11"/>
        <v>0.18597502401536983</v>
      </c>
      <c r="K122" s="218">
        <f t="shared" si="12"/>
        <v>3.2285920625</v>
      </c>
      <c r="L122" s="208">
        <f t="shared" si="13"/>
        <v>17.683727016133794</v>
      </c>
      <c r="M122" s="219">
        <v>51.657473</v>
      </c>
    </row>
    <row r="123" spans="1:13" s="8" customFormat="1" ht="15">
      <c r="A123" s="193" t="s">
        <v>98</v>
      </c>
      <c r="B123" s="179">
        <v>550</v>
      </c>
      <c r="C123" s="286">
        <f>Volume!J123</f>
        <v>514.55</v>
      </c>
      <c r="D123" s="320">
        <v>53.97</v>
      </c>
      <c r="E123" s="206">
        <f t="shared" si="7"/>
        <v>29683.5</v>
      </c>
      <c r="F123" s="211">
        <f t="shared" si="8"/>
        <v>10.48877660091342</v>
      </c>
      <c r="G123" s="277">
        <f t="shared" si="9"/>
        <v>43833.625</v>
      </c>
      <c r="H123" s="275">
        <v>5</v>
      </c>
      <c r="I123" s="207">
        <f t="shared" si="10"/>
        <v>79.6975</v>
      </c>
      <c r="J123" s="214">
        <f t="shared" si="11"/>
        <v>0.15488776600913423</v>
      </c>
      <c r="K123" s="218">
        <f t="shared" si="12"/>
        <v>2.1281904375</v>
      </c>
      <c r="L123" s="208">
        <f t="shared" si="13"/>
        <v>11.656579092855383</v>
      </c>
      <c r="M123" s="219">
        <v>34.051047</v>
      </c>
    </row>
    <row r="124" spans="1:13" s="8" customFormat="1" ht="15">
      <c r="A124" s="193" t="s">
        <v>149</v>
      </c>
      <c r="B124" s="179">
        <v>550</v>
      </c>
      <c r="C124" s="286">
        <f>Volume!J124</f>
        <v>654</v>
      </c>
      <c r="D124" s="320">
        <v>108.81</v>
      </c>
      <c r="E124" s="206">
        <f t="shared" si="7"/>
        <v>59845.5</v>
      </c>
      <c r="F124" s="211">
        <f t="shared" si="8"/>
        <v>16.637614678899084</v>
      </c>
      <c r="G124" s="277">
        <f t="shared" si="9"/>
        <v>77830.5</v>
      </c>
      <c r="H124" s="275">
        <v>5</v>
      </c>
      <c r="I124" s="207">
        <f t="shared" si="10"/>
        <v>141.51</v>
      </c>
      <c r="J124" s="214">
        <f t="shared" si="11"/>
        <v>0.2163761467889908</v>
      </c>
      <c r="K124" s="218">
        <f t="shared" si="12"/>
        <v>2.62415325</v>
      </c>
      <c r="L124" s="208">
        <f t="shared" si="13"/>
        <v>14.373079293754936</v>
      </c>
      <c r="M124" s="219">
        <v>41.986452</v>
      </c>
    </row>
    <row r="125" spans="1:13" s="8" customFormat="1" ht="15">
      <c r="A125" s="193" t="s">
        <v>203</v>
      </c>
      <c r="B125" s="179">
        <v>150</v>
      </c>
      <c r="C125" s="286">
        <f>Volume!J125</f>
        <v>1384.3</v>
      </c>
      <c r="D125" s="320">
        <v>146.33</v>
      </c>
      <c r="E125" s="206">
        <f t="shared" si="7"/>
        <v>21949.500000000004</v>
      </c>
      <c r="F125" s="211">
        <f t="shared" si="8"/>
        <v>10.570685545040815</v>
      </c>
      <c r="G125" s="277">
        <f t="shared" si="9"/>
        <v>32331.750000000004</v>
      </c>
      <c r="H125" s="275">
        <v>5</v>
      </c>
      <c r="I125" s="207">
        <f t="shared" si="10"/>
        <v>215.54500000000002</v>
      </c>
      <c r="J125" s="214">
        <f t="shared" si="11"/>
        <v>0.15570685545040816</v>
      </c>
      <c r="K125" s="218">
        <f t="shared" si="12"/>
        <v>1.562628125</v>
      </c>
      <c r="L125" s="208">
        <f t="shared" si="13"/>
        <v>8.558866730545024</v>
      </c>
      <c r="M125" s="219">
        <v>25.00205</v>
      </c>
    </row>
    <row r="126" spans="1:13" s="8" customFormat="1" ht="15">
      <c r="A126" s="193" t="s">
        <v>298</v>
      </c>
      <c r="B126" s="179">
        <v>500</v>
      </c>
      <c r="C126" s="286">
        <f>Volume!J126</f>
        <v>482.35</v>
      </c>
      <c r="D126" s="320">
        <v>212.02</v>
      </c>
      <c r="E126" s="206">
        <f t="shared" si="7"/>
        <v>106010</v>
      </c>
      <c r="F126" s="211">
        <f t="shared" si="8"/>
        <v>43.95563387581631</v>
      </c>
      <c r="G126" s="277">
        <f t="shared" si="9"/>
        <v>118068.75</v>
      </c>
      <c r="H126" s="275">
        <v>5</v>
      </c>
      <c r="I126" s="207">
        <f t="shared" si="10"/>
        <v>236.1375</v>
      </c>
      <c r="J126" s="214">
        <f t="shared" si="11"/>
        <v>0.4895563387581631</v>
      </c>
      <c r="K126" s="218">
        <f t="shared" si="12"/>
        <v>4.4539804375</v>
      </c>
      <c r="L126" s="208">
        <f t="shared" si="13"/>
        <v>24.39545556305479</v>
      </c>
      <c r="M126" s="219">
        <v>71.263687</v>
      </c>
    </row>
    <row r="127" spans="1:13" s="8" customFormat="1" ht="15">
      <c r="A127" s="193" t="s">
        <v>216</v>
      </c>
      <c r="B127" s="179">
        <v>3350</v>
      </c>
      <c r="C127" s="286">
        <f>Volume!J127</f>
        <v>71.85</v>
      </c>
      <c r="D127" s="320">
        <v>7.78</v>
      </c>
      <c r="E127" s="206">
        <f t="shared" si="7"/>
        <v>26063</v>
      </c>
      <c r="F127" s="211">
        <f t="shared" si="8"/>
        <v>10.82811412665275</v>
      </c>
      <c r="G127" s="277">
        <f t="shared" si="9"/>
        <v>38097.875</v>
      </c>
      <c r="H127" s="275">
        <v>5</v>
      </c>
      <c r="I127" s="207">
        <f t="shared" si="10"/>
        <v>11.3725</v>
      </c>
      <c r="J127" s="214">
        <f t="shared" si="11"/>
        <v>0.1582811412665275</v>
      </c>
      <c r="K127" s="218">
        <f t="shared" si="12"/>
        <v>1.2383084375</v>
      </c>
      <c r="L127" s="208">
        <f t="shared" si="13"/>
        <v>6.7824946436772615</v>
      </c>
      <c r="M127" s="219">
        <v>19.812935</v>
      </c>
    </row>
    <row r="128" spans="1:13" s="8" customFormat="1" ht="15">
      <c r="A128" s="193" t="s">
        <v>235</v>
      </c>
      <c r="B128" s="179">
        <v>2700</v>
      </c>
      <c r="C128" s="286">
        <f>Volume!J128</f>
        <v>118.05</v>
      </c>
      <c r="D128" s="320">
        <v>20.67</v>
      </c>
      <c r="E128" s="206">
        <f t="shared" si="7"/>
        <v>55809.00000000001</v>
      </c>
      <c r="F128" s="211">
        <f t="shared" si="8"/>
        <v>17.509529860228717</v>
      </c>
      <c r="G128" s="277">
        <f t="shared" si="9"/>
        <v>71745.75</v>
      </c>
      <c r="H128" s="275">
        <v>5</v>
      </c>
      <c r="I128" s="207">
        <f t="shared" si="10"/>
        <v>26.5725</v>
      </c>
      <c r="J128" s="214">
        <f t="shared" si="11"/>
        <v>0.2250952986022872</v>
      </c>
      <c r="K128" s="218">
        <f t="shared" si="12"/>
        <v>2.516185375</v>
      </c>
      <c r="L128" s="208">
        <f t="shared" si="13"/>
        <v>13.781714887520955</v>
      </c>
      <c r="M128" s="219">
        <v>40.258966</v>
      </c>
    </row>
    <row r="129" spans="1:13" s="8" customFormat="1" ht="15">
      <c r="A129" s="193" t="s">
        <v>204</v>
      </c>
      <c r="B129" s="179">
        <v>600</v>
      </c>
      <c r="C129" s="286">
        <f>Volume!J129</f>
        <v>462.3</v>
      </c>
      <c r="D129" s="320">
        <v>61.27</v>
      </c>
      <c r="E129" s="206">
        <f t="shared" si="7"/>
        <v>36762</v>
      </c>
      <c r="F129" s="211">
        <f t="shared" si="8"/>
        <v>13.253298723772442</v>
      </c>
      <c r="G129" s="277">
        <f t="shared" si="9"/>
        <v>50631</v>
      </c>
      <c r="H129" s="275">
        <v>5</v>
      </c>
      <c r="I129" s="207">
        <f t="shared" si="10"/>
        <v>84.385</v>
      </c>
      <c r="J129" s="214">
        <f t="shared" si="11"/>
        <v>0.18253298723772443</v>
      </c>
      <c r="K129" s="218">
        <f t="shared" si="12"/>
        <v>2.9258460625</v>
      </c>
      <c r="L129" s="208">
        <f t="shared" si="13"/>
        <v>16.0255188821892</v>
      </c>
      <c r="M129" s="219">
        <v>46.813537</v>
      </c>
    </row>
    <row r="130" spans="1:13" s="7" customFormat="1" ht="15">
      <c r="A130" s="193" t="s">
        <v>205</v>
      </c>
      <c r="B130" s="179">
        <v>250</v>
      </c>
      <c r="C130" s="286">
        <f>Volume!J130</f>
        <v>988.9</v>
      </c>
      <c r="D130" s="320">
        <v>135.33</v>
      </c>
      <c r="E130" s="206">
        <f t="shared" si="7"/>
        <v>33832.5</v>
      </c>
      <c r="F130" s="211">
        <f t="shared" si="8"/>
        <v>13.684902416826777</v>
      </c>
      <c r="G130" s="277">
        <f t="shared" si="9"/>
        <v>46193.75</v>
      </c>
      <c r="H130" s="275">
        <v>5</v>
      </c>
      <c r="I130" s="207">
        <f t="shared" si="10"/>
        <v>184.775</v>
      </c>
      <c r="J130" s="214">
        <f t="shared" si="11"/>
        <v>0.1868490241682678</v>
      </c>
      <c r="K130" s="218">
        <f t="shared" si="12"/>
        <v>2.6430249375</v>
      </c>
      <c r="L130" s="208">
        <f t="shared" si="13"/>
        <v>14.476443783174318</v>
      </c>
      <c r="M130" s="219">
        <v>42.288399</v>
      </c>
    </row>
    <row r="131" spans="1:13" s="7" customFormat="1" ht="15">
      <c r="A131" s="193" t="s">
        <v>37</v>
      </c>
      <c r="B131" s="179">
        <v>1600</v>
      </c>
      <c r="C131" s="286">
        <f>Volume!J131</f>
        <v>162.85</v>
      </c>
      <c r="D131" s="320">
        <v>19.39</v>
      </c>
      <c r="E131" s="206">
        <f t="shared" si="7"/>
        <v>31024</v>
      </c>
      <c r="F131" s="211">
        <f t="shared" si="8"/>
        <v>11.906662572919865</v>
      </c>
      <c r="G131" s="277">
        <f t="shared" si="9"/>
        <v>44052</v>
      </c>
      <c r="H131" s="275">
        <v>5</v>
      </c>
      <c r="I131" s="207">
        <f t="shared" si="10"/>
        <v>27.5325</v>
      </c>
      <c r="J131" s="214">
        <f t="shared" si="11"/>
        <v>0.16906662572919864</v>
      </c>
      <c r="K131" s="218">
        <f t="shared" si="12"/>
        <v>2.044305875</v>
      </c>
      <c r="L131" s="208">
        <f t="shared" si="13"/>
        <v>11.197124421778364</v>
      </c>
      <c r="M131" s="219">
        <v>32.708894</v>
      </c>
    </row>
    <row r="132" spans="1:13" s="7" customFormat="1" ht="15">
      <c r="A132" s="193" t="s">
        <v>299</v>
      </c>
      <c r="B132" s="179">
        <v>150</v>
      </c>
      <c r="C132" s="286">
        <f>Volume!J132</f>
        <v>1716.1</v>
      </c>
      <c r="D132" s="320">
        <v>221.12</v>
      </c>
      <c r="E132" s="206">
        <f aca="true" t="shared" si="14" ref="E132:E160">D132*B132</f>
        <v>33168</v>
      </c>
      <c r="F132" s="211">
        <f aca="true" t="shared" si="15" ref="F132:F160">D132/C132*100</f>
        <v>12.885030009906185</v>
      </c>
      <c r="G132" s="277">
        <f aca="true" t="shared" si="16" ref="G132:G160">(B132*C132)*H132%+E132</f>
        <v>46038.75</v>
      </c>
      <c r="H132" s="275">
        <v>5</v>
      </c>
      <c r="I132" s="207">
        <f aca="true" t="shared" si="17" ref="I132:I160">G132/B132</f>
        <v>306.925</v>
      </c>
      <c r="J132" s="214">
        <f aca="true" t="shared" si="18" ref="J132:J160">I132/C132</f>
        <v>0.17885030009906183</v>
      </c>
      <c r="K132" s="218">
        <f aca="true" t="shared" si="19" ref="K132:K160">M132/16</f>
        <v>5.0662755625</v>
      </c>
      <c r="L132" s="208">
        <f aca="true" t="shared" si="20" ref="L132:L160">K132*SQRT(30)</f>
        <v>27.749134081184245</v>
      </c>
      <c r="M132" s="219">
        <v>81.060409</v>
      </c>
    </row>
    <row r="133" spans="1:13" s="7" customFormat="1" ht="15">
      <c r="A133" s="193" t="s">
        <v>228</v>
      </c>
      <c r="B133" s="179">
        <v>375</v>
      </c>
      <c r="C133" s="286">
        <f>Volume!J133</f>
        <v>1103.05</v>
      </c>
      <c r="D133" s="320">
        <v>131.08</v>
      </c>
      <c r="E133" s="206">
        <f t="shared" si="14"/>
        <v>49155.00000000001</v>
      </c>
      <c r="F133" s="211">
        <f t="shared" si="15"/>
        <v>11.883414169801915</v>
      </c>
      <c r="G133" s="277">
        <f t="shared" si="16"/>
        <v>83652.88875000001</v>
      </c>
      <c r="H133" s="275">
        <v>8.34</v>
      </c>
      <c r="I133" s="207">
        <f t="shared" si="17"/>
        <v>223.07437000000004</v>
      </c>
      <c r="J133" s="214">
        <f t="shared" si="18"/>
        <v>0.20223414169801918</v>
      </c>
      <c r="K133" s="218">
        <f t="shared" si="19"/>
        <v>3.1018835625</v>
      </c>
      <c r="L133" s="208">
        <f t="shared" si="20"/>
        <v>16.989715979357356</v>
      </c>
      <c r="M133" s="219">
        <v>49.630137</v>
      </c>
    </row>
    <row r="134" spans="1:13" s="7" customFormat="1" ht="15">
      <c r="A134" s="193" t="s">
        <v>276</v>
      </c>
      <c r="B134" s="179">
        <v>350</v>
      </c>
      <c r="C134" s="286">
        <f>Volume!J134</f>
        <v>792.7</v>
      </c>
      <c r="D134" s="320">
        <v>151.89</v>
      </c>
      <c r="E134" s="206">
        <f t="shared" si="14"/>
        <v>53161.49999999999</v>
      </c>
      <c r="F134" s="211">
        <f t="shared" si="15"/>
        <v>19.161094991800173</v>
      </c>
      <c r="G134" s="277">
        <f t="shared" si="16"/>
        <v>67033.75</v>
      </c>
      <c r="H134" s="275">
        <v>5</v>
      </c>
      <c r="I134" s="207">
        <f t="shared" si="17"/>
        <v>191.525</v>
      </c>
      <c r="J134" s="214">
        <f t="shared" si="18"/>
        <v>0.24161094991800175</v>
      </c>
      <c r="K134" s="218">
        <f t="shared" si="19"/>
        <v>3.6691494375</v>
      </c>
      <c r="L134" s="208">
        <f t="shared" si="20"/>
        <v>20.096759137761417</v>
      </c>
      <c r="M134" s="219">
        <v>58.706391</v>
      </c>
    </row>
    <row r="135" spans="1:13" s="7" customFormat="1" ht="15">
      <c r="A135" s="193" t="s">
        <v>180</v>
      </c>
      <c r="B135" s="179">
        <v>1500</v>
      </c>
      <c r="C135" s="286">
        <f>Volume!J135</f>
        <v>139.35</v>
      </c>
      <c r="D135" s="320">
        <v>19.97</v>
      </c>
      <c r="E135" s="206">
        <f t="shared" si="14"/>
        <v>29955</v>
      </c>
      <c r="F135" s="211">
        <f t="shared" si="15"/>
        <v>14.330821672048799</v>
      </c>
      <c r="G135" s="277">
        <f t="shared" si="16"/>
        <v>40406.25</v>
      </c>
      <c r="H135" s="275">
        <v>5</v>
      </c>
      <c r="I135" s="207">
        <f t="shared" si="17"/>
        <v>26.9375</v>
      </c>
      <c r="J135" s="214">
        <f t="shared" si="18"/>
        <v>0.19330821672048798</v>
      </c>
      <c r="K135" s="218">
        <f t="shared" si="19"/>
        <v>3.384001375</v>
      </c>
      <c r="L135" s="208">
        <f t="shared" si="20"/>
        <v>18.534938877159988</v>
      </c>
      <c r="M135" s="219">
        <v>54.144022</v>
      </c>
    </row>
    <row r="136" spans="1:13" s="8" customFormat="1" ht="15">
      <c r="A136" s="193" t="s">
        <v>181</v>
      </c>
      <c r="B136" s="179">
        <v>850</v>
      </c>
      <c r="C136" s="286">
        <f>Volume!J136</f>
        <v>350.2</v>
      </c>
      <c r="D136" s="320">
        <v>67.54</v>
      </c>
      <c r="E136" s="206">
        <f t="shared" si="14"/>
        <v>57409.00000000001</v>
      </c>
      <c r="F136" s="211">
        <f t="shared" si="15"/>
        <v>19.286122215876645</v>
      </c>
      <c r="G136" s="277">
        <f t="shared" si="16"/>
        <v>72292.5</v>
      </c>
      <c r="H136" s="275">
        <v>5</v>
      </c>
      <c r="I136" s="207">
        <f t="shared" si="17"/>
        <v>85.05</v>
      </c>
      <c r="J136" s="214">
        <f t="shared" si="18"/>
        <v>0.24286122215876643</v>
      </c>
      <c r="K136" s="218">
        <f t="shared" si="19"/>
        <v>3.422765625</v>
      </c>
      <c r="L136" s="208">
        <f t="shared" si="20"/>
        <v>18.747259418657684</v>
      </c>
      <c r="M136" s="219">
        <v>54.76425</v>
      </c>
    </row>
    <row r="137" spans="1:13" s="7" customFormat="1" ht="15">
      <c r="A137" s="193" t="s">
        <v>150</v>
      </c>
      <c r="B137" s="179">
        <v>875</v>
      </c>
      <c r="C137" s="286">
        <f>Volume!J137</f>
        <v>471.65</v>
      </c>
      <c r="D137" s="320">
        <v>80.97</v>
      </c>
      <c r="E137" s="206">
        <f t="shared" si="14"/>
        <v>70848.75</v>
      </c>
      <c r="F137" s="211">
        <f t="shared" si="15"/>
        <v>17.167391073889537</v>
      </c>
      <c r="G137" s="277">
        <f t="shared" si="16"/>
        <v>91483.4375</v>
      </c>
      <c r="H137" s="275">
        <v>5</v>
      </c>
      <c r="I137" s="207">
        <f t="shared" si="17"/>
        <v>104.5525</v>
      </c>
      <c r="J137" s="214">
        <f t="shared" si="18"/>
        <v>0.22167391073889536</v>
      </c>
      <c r="K137" s="218">
        <f t="shared" si="19"/>
        <v>2.970833875</v>
      </c>
      <c r="L137" s="208">
        <f t="shared" si="20"/>
        <v>16.271927279379828</v>
      </c>
      <c r="M137" s="219">
        <v>47.533342</v>
      </c>
    </row>
    <row r="138" spans="1:13" s="8" customFormat="1" ht="15">
      <c r="A138" s="193" t="s">
        <v>151</v>
      </c>
      <c r="B138" s="179">
        <v>225</v>
      </c>
      <c r="C138" s="286">
        <f>Volume!J138</f>
        <v>1048.9</v>
      </c>
      <c r="D138" s="320">
        <v>110.37</v>
      </c>
      <c r="E138" s="206">
        <f t="shared" si="14"/>
        <v>24833.25</v>
      </c>
      <c r="F138" s="211">
        <f t="shared" si="15"/>
        <v>10.522452092668509</v>
      </c>
      <c r="G138" s="277">
        <f t="shared" si="16"/>
        <v>36633.375</v>
      </c>
      <c r="H138" s="275">
        <v>5</v>
      </c>
      <c r="I138" s="207">
        <f t="shared" si="17"/>
        <v>162.815</v>
      </c>
      <c r="J138" s="214">
        <f t="shared" si="18"/>
        <v>0.1552245209266851</v>
      </c>
      <c r="K138" s="218">
        <f t="shared" si="19"/>
        <v>1.796147375</v>
      </c>
      <c r="L138" s="208">
        <f t="shared" si="20"/>
        <v>9.837904338911907</v>
      </c>
      <c r="M138" s="219">
        <v>28.738358</v>
      </c>
    </row>
    <row r="139" spans="1:13" s="8" customFormat="1" ht="15">
      <c r="A139" s="193" t="s">
        <v>214</v>
      </c>
      <c r="B139" s="179">
        <v>125</v>
      </c>
      <c r="C139" s="286">
        <f>Volume!J139</f>
        <v>1545.45</v>
      </c>
      <c r="D139" s="320">
        <v>192.46</v>
      </c>
      <c r="E139" s="206">
        <f t="shared" si="14"/>
        <v>24057.5</v>
      </c>
      <c r="F139" s="211">
        <f t="shared" si="15"/>
        <v>12.453330745090426</v>
      </c>
      <c r="G139" s="277">
        <f t="shared" si="16"/>
        <v>33716.5625</v>
      </c>
      <c r="H139" s="275">
        <v>5</v>
      </c>
      <c r="I139" s="207">
        <f t="shared" si="17"/>
        <v>269.7325</v>
      </c>
      <c r="J139" s="214">
        <f t="shared" si="18"/>
        <v>0.17453330745090428</v>
      </c>
      <c r="K139" s="218">
        <f t="shared" si="19"/>
        <v>3.8444254375</v>
      </c>
      <c r="L139" s="208">
        <f t="shared" si="20"/>
        <v>21.056785327654172</v>
      </c>
      <c r="M139" s="219">
        <v>61.510807</v>
      </c>
    </row>
    <row r="140" spans="1:13" s="8" customFormat="1" ht="15">
      <c r="A140" s="193" t="s">
        <v>229</v>
      </c>
      <c r="B140" s="179">
        <v>200</v>
      </c>
      <c r="C140" s="286">
        <f>Volume!J140</f>
        <v>987.7</v>
      </c>
      <c r="D140" s="320">
        <v>137.05</v>
      </c>
      <c r="E140" s="206">
        <f t="shared" si="14"/>
        <v>27410.000000000004</v>
      </c>
      <c r="F140" s="211">
        <f t="shared" si="15"/>
        <v>13.875670750227803</v>
      </c>
      <c r="G140" s="277">
        <f t="shared" si="16"/>
        <v>37287</v>
      </c>
      <c r="H140" s="275">
        <v>5</v>
      </c>
      <c r="I140" s="207">
        <f t="shared" si="17"/>
        <v>186.435</v>
      </c>
      <c r="J140" s="214">
        <f t="shared" si="18"/>
        <v>0.18875670750227802</v>
      </c>
      <c r="K140" s="218">
        <f t="shared" si="19"/>
        <v>2.4607636875</v>
      </c>
      <c r="L140" s="208">
        <f t="shared" si="20"/>
        <v>13.478157803333435</v>
      </c>
      <c r="M140" s="219">
        <v>39.372219</v>
      </c>
    </row>
    <row r="141" spans="1:13" s="7" customFormat="1" ht="15">
      <c r="A141" s="193" t="s">
        <v>91</v>
      </c>
      <c r="B141" s="179">
        <v>3800</v>
      </c>
      <c r="C141" s="286">
        <f>Volume!J141</f>
        <v>62.4</v>
      </c>
      <c r="D141" s="320">
        <v>10.29</v>
      </c>
      <c r="E141" s="206">
        <f t="shared" si="14"/>
        <v>39102</v>
      </c>
      <c r="F141" s="211">
        <f t="shared" si="15"/>
        <v>16.490384615384617</v>
      </c>
      <c r="G141" s="277">
        <f t="shared" si="16"/>
        <v>50958</v>
      </c>
      <c r="H141" s="275">
        <v>5</v>
      </c>
      <c r="I141" s="207">
        <f t="shared" si="17"/>
        <v>13.41</v>
      </c>
      <c r="J141" s="214">
        <f t="shared" si="18"/>
        <v>0.21490384615384617</v>
      </c>
      <c r="K141" s="218">
        <f t="shared" si="19"/>
        <v>3.15655025</v>
      </c>
      <c r="L141" s="208">
        <f t="shared" si="20"/>
        <v>17.289137758235714</v>
      </c>
      <c r="M141" s="219">
        <v>50.504804</v>
      </c>
    </row>
    <row r="142" spans="1:13" s="7" customFormat="1" ht="15">
      <c r="A142" s="193" t="s">
        <v>152</v>
      </c>
      <c r="B142" s="179">
        <v>1350</v>
      </c>
      <c r="C142" s="286">
        <f>Volume!J142</f>
        <v>200.5</v>
      </c>
      <c r="D142" s="320">
        <v>21.63</v>
      </c>
      <c r="E142" s="206">
        <f t="shared" si="14"/>
        <v>29200.5</v>
      </c>
      <c r="F142" s="211">
        <f t="shared" si="15"/>
        <v>10.78802992518703</v>
      </c>
      <c r="G142" s="277">
        <f t="shared" si="16"/>
        <v>42734.25</v>
      </c>
      <c r="H142" s="275">
        <v>5</v>
      </c>
      <c r="I142" s="207">
        <f t="shared" si="17"/>
        <v>31.655</v>
      </c>
      <c r="J142" s="214">
        <f t="shared" si="18"/>
        <v>0.15788029925187033</v>
      </c>
      <c r="K142" s="218">
        <f t="shared" si="19"/>
        <v>1.588664125</v>
      </c>
      <c r="L142" s="208">
        <f t="shared" si="20"/>
        <v>8.701471775617069</v>
      </c>
      <c r="M142" s="219">
        <v>25.418626</v>
      </c>
    </row>
    <row r="143" spans="1:13" s="8" customFormat="1" ht="15">
      <c r="A143" s="193" t="s">
        <v>208</v>
      </c>
      <c r="B143" s="179">
        <v>412</v>
      </c>
      <c r="C143" s="286">
        <f>Volume!J143</f>
        <v>703.7</v>
      </c>
      <c r="D143" s="320">
        <v>103.02</v>
      </c>
      <c r="E143" s="206">
        <f t="shared" si="14"/>
        <v>42444.24</v>
      </c>
      <c r="F143" s="211">
        <f t="shared" si="15"/>
        <v>14.639761261901377</v>
      </c>
      <c r="G143" s="277">
        <f t="shared" si="16"/>
        <v>56940.46</v>
      </c>
      <c r="H143" s="275">
        <v>5</v>
      </c>
      <c r="I143" s="207">
        <f t="shared" si="17"/>
        <v>138.20499999999998</v>
      </c>
      <c r="J143" s="214">
        <f t="shared" si="18"/>
        <v>0.19639761261901376</v>
      </c>
      <c r="K143" s="218">
        <f t="shared" si="19"/>
        <v>2.4501476875</v>
      </c>
      <c r="L143" s="208">
        <f t="shared" si="20"/>
        <v>13.420011576628685</v>
      </c>
      <c r="M143" s="219">
        <v>39.202363</v>
      </c>
    </row>
    <row r="144" spans="1:13" s="7" customFormat="1" ht="15">
      <c r="A144" s="193" t="s">
        <v>230</v>
      </c>
      <c r="B144" s="179">
        <v>400</v>
      </c>
      <c r="C144" s="286">
        <f>Volume!J144</f>
        <v>508.7</v>
      </c>
      <c r="D144" s="320">
        <v>54.17</v>
      </c>
      <c r="E144" s="206">
        <f t="shared" si="14"/>
        <v>21668</v>
      </c>
      <c r="F144" s="211">
        <f t="shared" si="15"/>
        <v>10.648712404167487</v>
      </c>
      <c r="G144" s="277">
        <f t="shared" si="16"/>
        <v>31842</v>
      </c>
      <c r="H144" s="275">
        <v>5</v>
      </c>
      <c r="I144" s="207">
        <f t="shared" si="17"/>
        <v>79.605</v>
      </c>
      <c r="J144" s="214">
        <f t="shared" si="18"/>
        <v>0.15648712404167486</v>
      </c>
      <c r="K144" s="218">
        <f t="shared" si="19"/>
        <v>2.229290125</v>
      </c>
      <c r="L144" s="208">
        <f t="shared" si="20"/>
        <v>12.210324886860114</v>
      </c>
      <c r="M144" s="219">
        <v>35.668642</v>
      </c>
    </row>
    <row r="145" spans="1:13" s="8" customFormat="1" ht="15">
      <c r="A145" s="193" t="s">
        <v>185</v>
      </c>
      <c r="B145" s="179">
        <v>675</v>
      </c>
      <c r="C145" s="286">
        <f>Volume!J145</f>
        <v>493.45</v>
      </c>
      <c r="D145" s="320">
        <v>64.5</v>
      </c>
      <c r="E145" s="206">
        <f t="shared" si="14"/>
        <v>43537.5</v>
      </c>
      <c r="F145" s="211">
        <f t="shared" si="15"/>
        <v>13.071233154321613</v>
      </c>
      <c r="G145" s="277">
        <f t="shared" si="16"/>
        <v>60191.4375</v>
      </c>
      <c r="H145" s="275">
        <v>5</v>
      </c>
      <c r="I145" s="207">
        <f t="shared" si="17"/>
        <v>89.1725</v>
      </c>
      <c r="J145" s="214">
        <f t="shared" si="18"/>
        <v>0.18071233154321614</v>
      </c>
      <c r="K145" s="218">
        <f t="shared" si="19"/>
        <v>2.3935184375</v>
      </c>
      <c r="L145" s="208">
        <f t="shared" si="20"/>
        <v>13.109840400232692</v>
      </c>
      <c r="M145" s="219">
        <v>38.296295</v>
      </c>
    </row>
    <row r="146" spans="1:13" s="7" customFormat="1" ht="15">
      <c r="A146" s="193" t="s">
        <v>206</v>
      </c>
      <c r="B146" s="179">
        <v>275</v>
      </c>
      <c r="C146" s="286">
        <f>Volume!J146</f>
        <v>622.4</v>
      </c>
      <c r="D146" s="320">
        <v>132.58</v>
      </c>
      <c r="E146" s="206">
        <f t="shared" si="14"/>
        <v>36459.5</v>
      </c>
      <c r="F146" s="211">
        <f t="shared" si="15"/>
        <v>21.301413881748076</v>
      </c>
      <c r="G146" s="277">
        <f t="shared" si="16"/>
        <v>45017.5</v>
      </c>
      <c r="H146" s="275">
        <v>5</v>
      </c>
      <c r="I146" s="207">
        <f t="shared" si="17"/>
        <v>163.7</v>
      </c>
      <c r="J146" s="214">
        <f t="shared" si="18"/>
        <v>0.2630141388174807</v>
      </c>
      <c r="K146" s="218">
        <f t="shared" si="19"/>
        <v>1.6223405</v>
      </c>
      <c r="L146" s="208">
        <f t="shared" si="20"/>
        <v>8.885924878042099</v>
      </c>
      <c r="M146" s="219">
        <v>25.957448</v>
      </c>
    </row>
    <row r="147" spans="1:13" s="7" customFormat="1" ht="15">
      <c r="A147" s="193" t="s">
        <v>118</v>
      </c>
      <c r="B147" s="179">
        <v>250</v>
      </c>
      <c r="C147" s="286">
        <f>Volume!J147</f>
        <v>1217.2</v>
      </c>
      <c r="D147" s="320">
        <v>148.85</v>
      </c>
      <c r="E147" s="206">
        <f t="shared" si="14"/>
        <v>37212.5</v>
      </c>
      <c r="F147" s="211">
        <f t="shared" si="15"/>
        <v>12.228885967794938</v>
      </c>
      <c r="G147" s="277">
        <f t="shared" si="16"/>
        <v>52427.5</v>
      </c>
      <c r="H147" s="275">
        <v>5</v>
      </c>
      <c r="I147" s="207">
        <f t="shared" si="17"/>
        <v>209.71</v>
      </c>
      <c r="J147" s="214">
        <f t="shared" si="18"/>
        <v>0.17228885967794938</v>
      </c>
      <c r="K147" s="218">
        <f t="shared" si="19"/>
        <v>2.07079775</v>
      </c>
      <c r="L147" s="208">
        <f t="shared" si="20"/>
        <v>11.342226397059436</v>
      </c>
      <c r="M147" s="219">
        <v>33.132764</v>
      </c>
    </row>
    <row r="148" spans="1:13" s="7" customFormat="1" ht="15">
      <c r="A148" s="193" t="s">
        <v>231</v>
      </c>
      <c r="B148" s="179">
        <v>411</v>
      </c>
      <c r="C148" s="286">
        <f>Volume!J148</f>
        <v>910.7</v>
      </c>
      <c r="D148" s="320">
        <v>130.57</v>
      </c>
      <c r="E148" s="206">
        <f t="shared" si="14"/>
        <v>53664.27</v>
      </c>
      <c r="F148" s="211">
        <f t="shared" si="15"/>
        <v>14.337322938399033</v>
      </c>
      <c r="G148" s="277">
        <f t="shared" si="16"/>
        <v>72379.155</v>
      </c>
      <c r="H148" s="275">
        <v>5</v>
      </c>
      <c r="I148" s="207">
        <f t="shared" si="17"/>
        <v>176.105</v>
      </c>
      <c r="J148" s="214">
        <f t="shared" si="18"/>
        <v>0.19337322938399032</v>
      </c>
      <c r="K148" s="218">
        <f t="shared" si="19"/>
        <v>3.570430625</v>
      </c>
      <c r="L148" s="208">
        <f t="shared" si="20"/>
        <v>19.55605393319769</v>
      </c>
      <c r="M148" s="219">
        <v>57.12689</v>
      </c>
    </row>
    <row r="149" spans="1:13" s="7" customFormat="1" ht="15">
      <c r="A149" s="193" t="s">
        <v>300</v>
      </c>
      <c r="B149" s="179">
        <v>3850</v>
      </c>
      <c r="C149" s="286">
        <f>Volume!J149</f>
        <v>53</v>
      </c>
      <c r="D149" s="320">
        <v>19.76</v>
      </c>
      <c r="E149" s="206">
        <f t="shared" si="14"/>
        <v>76076</v>
      </c>
      <c r="F149" s="211">
        <f t="shared" si="15"/>
        <v>37.28301886792453</v>
      </c>
      <c r="G149" s="277">
        <f t="shared" si="16"/>
        <v>86278.5</v>
      </c>
      <c r="H149" s="275">
        <v>5</v>
      </c>
      <c r="I149" s="207">
        <f t="shared" si="17"/>
        <v>22.41</v>
      </c>
      <c r="J149" s="214">
        <f t="shared" si="18"/>
        <v>0.42283018867924527</v>
      </c>
      <c r="K149" s="218">
        <f t="shared" si="19"/>
        <v>3.0576005625</v>
      </c>
      <c r="L149" s="208">
        <f t="shared" si="20"/>
        <v>16.747167999217343</v>
      </c>
      <c r="M149" s="219">
        <v>48.921609</v>
      </c>
    </row>
    <row r="150" spans="1:13" s="7" customFormat="1" ht="15">
      <c r="A150" s="193" t="s">
        <v>301</v>
      </c>
      <c r="B150" s="179">
        <v>10450</v>
      </c>
      <c r="C150" s="286">
        <f>Volume!J150</f>
        <v>21.4</v>
      </c>
      <c r="D150" s="320">
        <v>2.93</v>
      </c>
      <c r="E150" s="206">
        <f t="shared" si="14"/>
        <v>30618.5</v>
      </c>
      <c r="F150" s="211">
        <f t="shared" si="15"/>
        <v>13.69158878504673</v>
      </c>
      <c r="G150" s="277">
        <f t="shared" si="16"/>
        <v>41800</v>
      </c>
      <c r="H150" s="275">
        <v>5</v>
      </c>
      <c r="I150" s="207">
        <f t="shared" si="17"/>
        <v>4</v>
      </c>
      <c r="J150" s="214">
        <f t="shared" si="18"/>
        <v>0.1869158878504673</v>
      </c>
      <c r="K150" s="218">
        <f t="shared" si="19"/>
        <v>3.3860664375</v>
      </c>
      <c r="L150" s="208">
        <f t="shared" si="20"/>
        <v>18.546249690299067</v>
      </c>
      <c r="M150" s="219">
        <v>54.177063</v>
      </c>
    </row>
    <row r="151" spans="1:13" s="8" customFormat="1" ht="15">
      <c r="A151" s="193" t="s">
        <v>173</v>
      </c>
      <c r="B151" s="179">
        <v>2950</v>
      </c>
      <c r="C151" s="286">
        <f>Volume!J151</f>
        <v>56.8</v>
      </c>
      <c r="D151" s="320">
        <v>8.07</v>
      </c>
      <c r="E151" s="206">
        <f t="shared" si="14"/>
        <v>23806.5</v>
      </c>
      <c r="F151" s="211">
        <f t="shared" si="15"/>
        <v>14.20774647887324</v>
      </c>
      <c r="G151" s="277">
        <f t="shared" si="16"/>
        <v>32184.5</v>
      </c>
      <c r="H151" s="275">
        <v>5</v>
      </c>
      <c r="I151" s="207">
        <f t="shared" si="17"/>
        <v>10.91</v>
      </c>
      <c r="J151" s="214">
        <f t="shared" si="18"/>
        <v>0.19207746478873242</v>
      </c>
      <c r="K151" s="218">
        <f t="shared" si="19"/>
        <v>2.736723</v>
      </c>
      <c r="L151" s="208">
        <f t="shared" si="20"/>
        <v>14.989649207432107</v>
      </c>
      <c r="M151" s="219">
        <v>43.787568</v>
      </c>
    </row>
    <row r="152" spans="1:13" s="7" customFormat="1" ht="15">
      <c r="A152" s="193" t="s">
        <v>302</v>
      </c>
      <c r="B152" s="179">
        <v>200</v>
      </c>
      <c r="C152" s="286">
        <f>Volume!J152</f>
        <v>738.2</v>
      </c>
      <c r="D152" s="320">
        <v>115.78</v>
      </c>
      <c r="E152" s="206">
        <f t="shared" si="14"/>
        <v>23156</v>
      </c>
      <c r="F152" s="211">
        <f t="shared" si="15"/>
        <v>15.684096450826335</v>
      </c>
      <c r="G152" s="277">
        <f t="shared" si="16"/>
        <v>30538</v>
      </c>
      <c r="H152" s="275">
        <v>5</v>
      </c>
      <c r="I152" s="207">
        <f t="shared" si="17"/>
        <v>152.69</v>
      </c>
      <c r="J152" s="214">
        <f t="shared" si="18"/>
        <v>0.20684096450826334</v>
      </c>
      <c r="K152" s="218">
        <f t="shared" si="19"/>
        <v>2.5993168125</v>
      </c>
      <c r="L152" s="208">
        <f t="shared" si="20"/>
        <v>14.237044523086764</v>
      </c>
      <c r="M152" s="219">
        <v>41.589069</v>
      </c>
    </row>
    <row r="153" spans="1:13" s="7" customFormat="1" ht="15">
      <c r="A153" s="193" t="s">
        <v>82</v>
      </c>
      <c r="B153" s="179">
        <v>2100</v>
      </c>
      <c r="C153" s="286">
        <f>Volume!J153</f>
        <v>104.95</v>
      </c>
      <c r="D153" s="320">
        <v>18.85</v>
      </c>
      <c r="E153" s="206">
        <f t="shared" si="14"/>
        <v>39585</v>
      </c>
      <c r="F153" s="211">
        <f t="shared" si="15"/>
        <v>17.960933777989517</v>
      </c>
      <c r="G153" s="277">
        <f t="shared" si="16"/>
        <v>50604.75</v>
      </c>
      <c r="H153" s="275">
        <v>5</v>
      </c>
      <c r="I153" s="207">
        <f t="shared" si="17"/>
        <v>24.0975</v>
      </c>
      <c r="J153" s="214">
        <f t="shared" si="18"/>
        <v>0.22960933777989517</v>
      </c>
      <c r="K153" s="218">
        <f t="shared" si="19"/>
        <v>3.184963</v>
      </c>
      <c r="L153" s="208">
        <f t="shared" si="20"/>
        <v>17.444760799193265</v>
      </c>
      <c r="M153" s="219">
        <v>50.959408</v>
      </c>
    </row>
    <row r="154" spans="1:13" s="8" customFormat="1" ht="15">
      <c r="A154" s="193" t="s">
        <v>153</v>
      </c>
      <c r="B154" s="179">
        <v>450</v>
      </c>
      <c r="C154" s="286">
        <f>Volume!J154</f>
        <v>499.35</v>
      </c>
      <c r="D154" s="320">
        <v>83.28</v>
      </c>
      <c r="E154" s="206">
        <f t="shared" si="14"/>
        <v>37476</v>
      </c>
      <c r="F154" s="211">
        <f t="shared" si="15"/>
        <v>16.677680985280865</v>
      </c>
      <c r="G154" s="277">
        <f t="shared" si="16"/>
        <v>48711.375</v>
      </c>
      <c r="H154" s="275">
        <v>5</v>
      </c>
      <c r="I154" s="207">
        <f t="shared" si="17"/>
        <v>108.2475</v>
      </c>
      <c r="J154" s="214">
        <f t="shared" si="18"/>
        <v>0.21677680985280864</v>
      </c>
      <c r="K154" s="218">
        <f t="shared" si="19"/>
        <v>2.238566375</v>
      </c>
      <c r="L154" s="208">
        <f t="shared" si="20"/>
        <v>12.261133000600688</v>
      </c>
      <c r="M154" s="219">
        <v>35.817062</v>
      </c>
    </row>
    <row r="155" spans="1:13" s="7" customFormat="1" ht="15">
      <c r="A155" s="193" t="s">
        <v>154</v>
      </c>
      <c r="B155" s="179">
        <v>6900</v>
      </c>
      <c r="C155" s="286">
        <f>Volume!J155</f>
        <v>41.1</v>
      </c>
      <c r="D155" s="320">
        <v>7.06</v>
      </c>
      <c r="E155" s="206">
        <f t="shared" si="14"/>
        <v>48714</v>
      </c>
      <c r="F155" s="211">
        <f t="shared" si="15"/>
        <v>17.177615571776155</v>
      </c>
      <c r="G155" s="277">
        <f t="shared" si="16"/>
        <v>62893.5</v>
      </c>
      <c r="H155" s="275">
        <v>5</v>
      </c>
      <c r="I155" s="207">
        <f t="shared" si="17"/>
        <v>9.115</v>
      </c>
      <c r="J155" s="214">
        <f t="shared" si="18"/>
        <v>0.22177615571776155</v>
      </c>
      <c r="K155" s="218">
        <f t="shared" si="19"/>
        <v>2.8847229375</v>
      </c>
      <c r="L155" s="208">
        <f t="shared" si="20"/>
        <v>15.800278250213154</v>
      </c>
      <c r="M155" s="219">
        <v>46.155567</v>
      </c>
    </row>
    <row r="156" spans="1:13" s="7" customFormat="1" ht="15">
      <c r="A156" s="193" t="s">
        <v>303</v>
      </c>
      <c r="B156" s="179">
        <v>1800</v>
      </c>
      <c r="C156" s="286">
        <f>Volume!J156</f>
        <v>84.1</v>
      </c>
      <c r="D156" s="320">
        <v>26.22</v>
      </c>
      <c r="E156" s="206">
        <f t="shared" si="14"/>
        <v>47196</v>
      </c>
      <c r="F156" s="211">
        <f t="shared" si="15"/>
        <v>31.17717003567182</v>
      </c>
      <c r="G156" s="277">
        <f t="shared" si="16"/>
        <v>54765</v>
      </c>
      <c r="H156" s="275">
        <v>5</v>
      </c>
      <c r="I156" s="207">
        <f t="shared" si="17"/>
        <v>30.425</v>
      </c>
      <c r="J156" s="214">
        <f t="shared" si="18"/>
        <v>0.36177170035671824</v>
      </c>
      <c r="K156" s="218">
        <f t="shared" si="19"/>
        <v>3.3780660625</v>
      </c>
      <c r="L156" s="208">
        <f t="shared" si="20"/>
        <v>18.50242983173906</v>
      </c>
      <c r="M156" s="219">
        <v>54.049057</v>
      </c>
    </row>
    <row r="157" spans="1:13" s="8" customFormat="1" ht="15">
      <c r="A157" s="193" t="s">
        <v>155</v>
      </c>
      <c r="B157" s="179">
        <v>525</v>
      </c>
      <c r="C157" s="286">
        <f>Volume!J157</f>
        <v>409.5</v>
      </c>
      <c r="D157" s="320">
        <v>63.45</v>
      </c>
      <c r="E157" s="206">
        <f t="shared" si="14"/>
        <v>33311.25</v>
      </c>
      <c r="F157" s="211">
        <f t="shared" si="15"/>
        <v>15.494505494505495</v>
      </c>
      <c r="G157" s="277">
        <f t="shared" si="16"/>
        <v>44060.625</v>
      </c>
      <c r="H157" s="275">
        <v>5</v>
      </c>
      <c r="I157" s="207">
        <f t="shared" si="17"/>
        <v>83.925</v>
      </c>
      <c r="J157" s="214">
        <f t="shared" si="18"/>
        <v>0.20494505494505494</v>
      </c>
      <c r="K157" s="218">
        <f t="shared" si="19"/>
        <v>2.8725259375</v>
      </c>
      <c r="L157" s="208">
        <f t="shared" si="20"/>
        <v>15.733472529874248</v>
      </c>
      <c r="M157" s="219">
        <v>45.960415</v>
      </c>
    </row>
    <row r="158" spans="1:13" s="7" customFormat="1" ht="15">
      <c r="A158" s="193" t="s">
        <v>38</v>
      </c>
      <c r="B158" s="179">
        <v>600</v>
      </c>
      <c r="C158" s="286">
        <f>Volume!J158</f>
        <v>560.8</v>
      </c>
      <c r="D158" s="320">
        <v>89.67</v>
      </c>
      <c r="E158" s="206">
        <f t="shared" si="14"/>
        <v>53802</v>
      </c>
      <c r="F158" s="211">
        <f t="shared" si="15"/>
        <v>15.989657631954351</v>
      </c>
      <c r="G158" s="277">
        <f t="shared" si="16"/>
        <v>70626</v>
      </c>
      <c r="H158" s="275">
        <v>5</v>
      </c>
      <c r="I158" s="207">
        <f t="shared" si="17"/>
        <v>117.71</v>
      </c>
      <c r="J158" s="214">
        <f t="shared" si="18"/>
        <v>0.2098965763195435</v>
      </c>
      <c r="K158" s="218">
        <f t="shared" si="19"/>
        <v>2.2368231875</v>
      </c>
      <c r="L158" s="208">
        <f t="shared" si="20"/>
        <v>12.251585169443578</v>
      </c>
      <c r="M158" s="219">
        <v>35.789171</v>
      </c>
    </row>
    <row r="159" spans="1:13" s="8" customFormat="1" ht="15">
      <c r="A159" s="193" t="s">
        <v>156</v>
      </c>
      <c r="B159" s="179">
        <v>600</v>
      </c>
      <c r="C159" s="286">
        <f>Volume!J159</f>
        <v>410</v>
      </c>
      <c r="D159" s="320">
        <v>56.41</v>
      </c>
      <c r="E159" s="206">
        <f t="shared" si="14"/>
        <v>33846</v>
      </c>
      <c r="F159" s="211">
        <f t="shared" si="15"/>
        <v>13.758536585365851</v>
      </c>
      <c r="G159" s="277">
        <f t="shared" si="16"/>
        <v>46146</v>
      </c>
      <c r="H159" s="275">
        <v>5</v>
      </c>
      <c r="I159" s="207">
        <f t="shared" si="17"/>
        <v>76.91</v>
      </c>
      <c r="J159" s="214">
        <f t="shared" si="18"/>
        <v>0.18758536585365854</v>
      </c>
      <c r="K159" s="218">
        <f t="shared" si="19"/>
        <v>2.1191735</v>
      </c>
      <c r="L159" s="208">
        <f t="shared" si="20"/>
        <v>11.607191292171741</v>
      </c>
      <c r="M159" s="219">
        <v>33.906776</v>
      </c>
    </row>
    <row r="160" spans="1:13" s="7" customFormat="1" ht="15">
      <c r="A160" s="193" t="s">
        <v>396</v>
      </c>
      <c r="B160" s="179">
        <v>700</v>
      </c>
      <c r="C160" s="286">
        <f>Volume!J160</f>
        <v>268</v>
      </c>
      <c r="D160" s="320">
        <v>43.27</v>
      </c>
      <c r="E160" s="206">
        <f t="shared" si="14"/>
        <v>30289.000000000004</v>
      </c>
      <c r="F160" s="211">
        <f t="shared" si="15"/>
        <v>16.145522388059703</v>
      </c>
      <c r="G160" s="277">
        <f t="shared" si="16"/>
        <v>39669</v>
      </c>
      <c r="H160" s="275">
        <v>5</v>
      </c>
      <c r="I160" s="207">
        <f t="shared" si="17"/>
        <v>56.67</v>
      </c>
      <c r="J160" s="214">
        <f t="shared" si="18"/>
        <v>0.211455223880597</v>
      </c>
      <c r="K160" s="218">
        <f t="shared" si="19"/>
        <v>3.3919564375</v>
      </c>
      <c r="L160" s="208">
        <f t="shared" si="20"/>
        <v>18.578510548936123</v>
      </c>
      <c r="M160" s="219">
        <v>54.271303</v>
      </c>
    </row>
    <row r="161" spans="3:13" ht="14.25">
      <c r="C161" s="2"/>
      <c r="D161" s="111"/>
      <c r="H161" s="275"/>
      <c r="M161" s="71"/>
    </row>
    <row r="162" spans="3:13" ht="14.25">
      <c r="C162" s="2"/>
      <c r="D162" s="112"/>
      <c r="F162" s="67"/>
      <c r="H162" s="275"/>
      <c r="M162" s="71"/>
    </row>
    <row r="163" spans="3:13" ht="12.75">
      <c r="C163" s="2"/>
      <c r="D163" s="113"/>
      <c r="M163" s="71"/>
    </row>
    <row r="164" spans="3:13" ht="12.75">
      <c r="C164" s="2"/>
      <c r="D164" s="113"/>
      <c r="M164" s="1"/>
    </row>
    <row r="165" spans="3:13" ht="12.75">
      <c r="C165" s="2"/>
      <c r="D165" s="113"/>
      <c r="M165" s="1"/>
    </row>
    <row r="166" spans="3:13" ht="12.75">
      <c r="C166" s="2"/>
      <c r="D166" s="113"/>
      <c r="M166" s="1"/>
    </row>
    <row r="167" spans="3:13" ht="12.75">
      <c r="C167" s="2"/>
      <c r="D167" s="113"/>
      <c r="M167" s="1"/>
    </row>
    <row r="168" spans="3:13" ht="12.75">
      <c r="C168" s="2"/>
      <c r="D168" s="113"/>
      <c r="E168" s="2"/>
      <c r="F168" s="5"/>
      <c r="M168" s="1"/>
    </row>
    <row r="169" spans="3:13" ht="12.75">
      <c r="C169" s="2"/>
      <c r="D169" s="113"/>
      <c r="M169" s="1"/>
    </row>
    <row r="170" spans="3:13" ht="12.75">
      <c r="C170" s="2"/>
      <c r="D170" s="112"/>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1:13" ht="12.75">
      <c r="A175" s="76"/>
      <c r="C175" s="2"/>
      <c r="D175" s="112"/>
      <c r="M175" s="1"/>
    </row>
    <row r="176" spans="3:13" ht="12.75">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M192" s="1"/>
    </row>
    <row r="193" spans="3:13" ht="12.75">
      <c r="C193" s="2"/>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2"/>
    </row>
    <row r="446" ht="12.75">
      <c r="M446" s="2"/>
    </row>
    <row r="447" ht="12.75">
      <c r="M447" s="2"/>
    </row>
    <row r="448" ht="12.75">
      <c r="M448" s="2"/>
    </row>
    <row r="449" ht="12.75">
      <c r="M449" s="2"/>
    </row>
    <row r="450" ht="12.75">
      <c r="M450"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2007-04-09T12:51:54Z</dcterms:modified>
  <cp:category/>
  <cp:version/>
  <cp:contentType/>
  <cp:contentStatus/>
</cp:coreProperties>
</file>