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10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6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Insert here the focal length of the reducer
</t>
        </r>
      </text>
    </comment>
    <comment ref="B26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Insert here the aperture of the telescope</t>
        </r>
      </text>
    </comment>
    <comment ref="C26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Insert here the focal length of the telescope</t>
        </r>
      </text>
    </comment>
  </commentList>
</comments>
</file>

<file path=xl/sharedStrings.xml><?xml version="1.0" encoding="utf-8"?>
<sst xmlns="http://schemas.openxmlformats.org/spreadsheetml/2006/main" count="56" uniqueCount="48">
  <si>
    <t>Effects of focal reducers on effective focal length/ focal ratio</t>
  </si>
  <si>
    <t>Formula</t>
  </si>
  <si>
    <t>Ft= focal length of telescope</t>
  </si>
  <si>
    <t>Dt</t>
  </si>
  <si>
    <t>M</t>
  </si>
  <si>
    <t>( negative value)</t>
  </si>
  <si>
    <t>Aperture</t>
  </si>
  <si>
    <t>Telescope</t>
  </si>
  <si>
    <t>Focal length</t>
  </si>
  <si>
    <t>Reducer</t>
  </si>
  <si>
    <t>Distance</t>
  </si>
  <si>
    <t>Reducer-Chip</t>
  </si>
  <si>
    <t>Inside original focus</t>
  </si>
  <si>
    <t>Magnification</t>
  </si>
  <si>
    <t>Effective</t>
  </si>
  <si>
    <t>Final</t>
  </si>
  <si>
    <t xml:space="preserve"> f ratio</t>
  </si>
  <si>
    <t>range</t>
  </si>
  <si>
    <t>for</t>
  </si>
  <si>
    <t>x0.33</t>
  </si>
  <si>
    <t>x0.63</t>
  </si>
  <si>
    <t>to inside distance</t>
  </si>
  <si>
    <t>New FL due</t>
  </si>
  <si>
    <t>http://www.brayebrookobservatory.org/BrayObsWebSite/BOOKS/EFLMAKCASS.pdf</t>
  </si>
  <si>
    <t>Changes in focal length due to change in primary back focus from:</t>
  </si>
  <si>
    <t>New FL = original FL+( change in inside distance* 3.25)</t>
  </si>
  <si>
    <t>i.e.</t>
  </si>
  <si>
    <t>Linear Formula:</t>
  </si>
  <si>
    <t>A=B*3.25+C</t>
  </si>
  <si>
    <t>V= distance from reducer to image plane</t>
  </si>
  <si>
    <t>U= distance from original focus to reducer</t>
  </si>
  <si>
    <t>1/F = (1/V) + (1/ U)</t>
  </si>
  <si>
    <t>1/V= 1/F-1/U</t>
  </si>
  <si>
    <t>V= 1/(1/F-1/U)</t>
  </si>
  <si>
    <t>1/U= 1/F-1/V</t>
  </si>
  <si>
    <t>U=1/(1/F-1/V)</t>
  </si>
  <si>
    <t>Magnification ratio, M = (U/F)-1</t>
  </si>
  <si>
    <t>m= V/U</t>
  </si>
  <si>
    <t>Reducer (x0.63), F = 240mm</t>
  </si>
  <si>
    <t>Reducer (x0.33), F = 88mm</t>
  </si>
  <si>
    <t>V</t>
  </si>
  <si>
    <t>U</t>
  </si>
  <si>
    <t>Based on Covington's "Digital SLR Photography", page 67</t>
  </si>
  <si>
    <t>New FL = original FL+( change in inside distance* 1.625)</t>
  </si>
  <si>
    <t>Ken Harrison</t>
  </si>
  <si>
    <t>Revision: V2a</t>
  </si>
  <si>
    <t>- this is 50% of the original Lord correction</t>
  </si>
  <si>
    <t>F = focal length of reducer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</si>
</sst>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4" xfId="0" applyNumberFormat="1" applyBorder="1" applyAlignment="1">
      <alignment horizontal="center"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24">
      <selection activeCell="F18" sqref="F18"/>
    </sheetView>
  </sheetViews>
  <sheetFormatPr defaultColWidth="9.140625" defaultRowHeight="12.75"/>
  <cols>
    <col min="1" max="1" width="13.140625" style="0" customWidth="1"/>
    <col min="3" max="3" width="10.8515625" style="0" customWidth="1"/>
    <col min="4" max="4" width="12.00390625" style="0" customWidth="1"/>
    <col min="5" max="6" width="17.7109375" style="0" customWidth="1"/>
    <col min="7" max="8" width="12.8515625" style="0" customWidth="1"/>
    <col min="9" max="9" width="10.8515625" style="0" customWidth="1"/>
    <col min="12" max="12" width="10.140625" style="0" bestFit="1" customWidth="1"/>
  </cols>
  <sheetData>
    <row r="1" spans="1:11" ht="18">
      <c r="A1" s="12" t="s">
        <v>0</v>
      </c>
      <c r="B1" s="12"/>
      <c r="C1" s="12"/>
      <c r="D1" s="12"/>
      <c r="E1" s="12"/>
      <c r="F1" s="12"/>
      <c r="I1" t="s">
        <v>44</v>
      </c>
      <c r="K1" s="53">
        <v>40299</v>
      </c>
    </row>
    <row r="2" spans="10:12" ht="12.75">
      <c r="J2" s="54" t="s">
        <v>45</v>
      </c>
      <c r="K2" s="54"/>
      <c r="L2" s="55">
        <v>40376</v>
      </c>
    </row>
    <row r="3" ht="12.75">
      <c r="A3" t="s">
        <v>47</v>
      </c>
    </row>
    <row r="4" ht="12.75">
      <c r="A4" t="s">
        <v>29</v>
      </c>
    </row>
    <row r="5" spans="1:5" ht="12.75">
      <c r="A5" t="s">
        <v>30</v>
      </c>
      <c r="E5" t="s">
        <v>5</v>
      </c>
    </row>
    <row r="6" ht="12.75">
      <c r="A6" t="s">
        <v>2</v>
      </c>
    </row>
    <row r="8" ht="12.75">
      <c r="A8" t="s">
        <v>1</v>
      </c>
    </row>
    <row r="10" ht="12.75">
      <c r="A10" t="s">
        <v>31</v>
      </c>
    </row>
    <row r="11" spans="1:4" ht="12.75">
      <c r="A11" t="s">
        <v>32</v>
      </c>
      <c r="D11" t="s">
        <v>33</v>
      </c>
    </row>
    <row r="12" spans="1:4" ht="12.75">
      <c r="A12" t="s">
        <v>34</v>
      </c>
      <c r="D12" s="14" t="s">
        <v>35</v>
      </c>
    </row>
    <row r="16" spans="1:4" ht="12.75">
      <c r="A16" t="s">
        <v>36</v>
      </c>
      <c r="D16" t="s">
        <v>37</v>
      </c>
    </row>
    <row r="20" ht="12.75">
      <c r="A20" t="s">
        <v>38</v>
      </c>
    </row>
    <row r="21" ht="12.75">
      <c r="A21" t="s">
        <v>39</v>
      </c>
    </row>
    <row r="23" spans="4:7" ht="13.5" thickBot="1">
      <c r="D23" s="40" t="s">
        <v>40</v>
      </c>
      <c r="E23" s="40" t="s">
        <v>41</v>
      </c>
      <c r="F23" s="40"/>
      <c r="G23" s="40" t="s">
        <v>4</v>
      </c>
    </row>
    <row r="24" spans="1:13" ht="13.5" thickBot="1">
      <c r="A24" s="4" t="s">
        <v>9</v>
      </c>
      <c r="B24" s="57" t="s">
        <v>7</v>
      </c>
      <c r="C24" s="58"/>
      <c r="D24" s="4" t="s">
        <v>10</v>
      </c>
      <c r="E24" s="2" t="s">
        <v>10</v>
      </c>
      <c r="F24" s="2" t="s">
        <v>22</v>
      </c>
      <c r="G24" s="4"/>
      <c r="H24" s="7" t="s">
        <v>14</v>
      </c>
      <c r="I24" s="7" t="s">
        <v>15</v>
      </c>
      <c r="K24" s="30"/>
      <c r="L24" s="30"/>
      <c r="M24" s="30"/>
    </row>
    <row r="25" spans="1:16" ht="13.5" thickBot="1">
      <c r="A25" s="5" t="s">
        <v>8</v>
      </c>
      <c r="B25" s="6" t="s">
        <v>6</v>
      </c>
      <c r="C25" s="6" t="s">
        <v>8</v>
      </c>
      <c r="D25" s="8" t="s">
        <v>11</v>
      </c>
      <c r="E25" s="16" t="s">
        <v>12</v>
      </c>
      <c r="F25" s="49" t="s">
        <v>21</v>
      </c>
      <c r="G25" s="8" t="s">
        <v>13</v>
      </c>
      <c r="H25" s="8" t="s">
        <v>8</v>
      </c>
      <c r="I25" s="8" t="s">
        <v>16</v>
      </c>
      <c r="M25" s="31"/>
      <c r="O25" s="9" t="s">
        <v>4</v>
      </c>
      <c r="P25" s="9" t="s">
        <v>3</v>
      </c>
    </row>
    <row r="26" spans="1:16" ht="13.5" thickBot="1">
      <c r="A26" s="27">
        <v>240</v>
      </c>
      <c r="B26" s="28">
        <v>200</v>
      </c>
      <c r="C26" s="29">
        <v>2032</v>
      </c>
      <c r="D26" s="17">
        <v>20</v>
      </c>
      <c r="E26" s="41">
        <f>IF(N26&lt;250,N26,"out of range")</f>
        <v>21.818181818181817</v>
      </c>
      <c r="F26" s="26">
        <f>C26</f>
        <v>2032</v>
      </c>
      <c r="G26" s="45">
        <f aca="true" t="shared" si="0" ref="G26:G35">IF(E26="out of range","out of range",O26)</f>
        <v>0.9166666666666666</v>
      </c>
      <c r="H26" s="32">
        <f>IF(G26="out of range","out of range",F26*G26)</f>
        <v>1862.6666666666665</v>
      </c>
      <c r="I26" s="36">
        <f>IF(G26="out of range","out of range",H26/$B$26)</f>
        <v>9.313333333333333</v>
      </c>
      <c r="M26" s="31"/>
      <c r="N26" s="13">
        <f>IF(P26&gt;0,P26,"out of range")</f>
        <v>21.818181818181817</v>
      </c>
      <c r="O26" s="10">
        <f>-((D26/$A$26)-1)</f>
        <v>0.9166666666666666</v>
      </c>
      <c r="P26" s="11">
        <f>-1/(1/$A$26-1/D26)</f>
        <v>21.818181818181817</v>
      </c>
    </row>
    <row r="27" spans="1:16" ht="12.75">
      <c r="A27" s="18"/>
      <c r="B27" s="15"/>
      <c r="C27" s="15"/>
      <c r="D27" s="17">
        <v>25</v>
      </c>
      <c r="E27" s="42">
        <f aca="true" t="shared" si="1" ref="E27:E47">IF(N27&lt;250,N27,"out of range")</f>
        <v>27.906976744186046</v>
      </c>
      <c r="F27" s="25">
        <f>IF(E27="out of range","out of range",($C$26+((E27-$E$26)*1.625)))</f>
        <v>2041.894291754757</v>
      </c>
      <c r="G27" s="46">
        <f t="shared" si="0"/>
        <v>0.8958333333333334</v>
      </c>
      <c r="H27" s="33">
        <f aca="true" t="shared" si="2" ref="H27:H47">IF(G27="out of range","out of range",F27*G27)</f>
        <v>1829.19696969697</v>
      </c>
      <c r="I27" s="37">
        <f aca="true" t="shared" si="3" ref="I27:I47">IF(G27="out of range","out of range",H27/$B$26)</f>
        <v>9.14598484848485</v>
      </c>
      <c r="M27" s="31"/>
      <c r="N27" s="13">
        <f aca="true" t="shared" si="4" ref="N27:N47">IF(P27&gt;0,P27,"out of range")</f>
        <v>27.906976744186046</v>
      </c>
      <c r="O27" s="10">
        <f aca="true" t="shared" si="5" ref="O27:O47">-((D27/$A$26)-1)</f>
        <v>0.8958333333333334</v>
      </c>
      <c r="P27" s="11">
        <f aca="true" t="shared" si="6" ref="P27:P47">-1/(1/$A$26-1/D27)</f>
        <v>27.906976744186046</v>
      </c>
    </row>
    <row r="28" spans="1:16" ht="12.75">
      <c r="A28" s="18"/>
      <c r="B28" s="15"/>
      <c r="C28" s="15"/>
      <c r="D28" s="17">
        <v>30</v>
      </c>
      <c r="E28" s="42">
        <f t="shared" si="1"/>
        <v>34.285714285714285</v>
      </c>
      <c r="F28" s="25">
        <f aca="true" t="shared" si="7" ref="F28:F47">IF(E28="out of range","out of range",($C$26+((E28-$E$26)*1.625)))</f>
        <v>2052.2597402597403</v>
      </c>
      <c r="G28" s="46">
        <f t="shared" si="0"/>
        <v>0.875</v>
      </c>
      <c r="H28" s="33">
        <f t="shared" si="2"/>
        <v>1795.7272727272727</v>
      </c>
      <c r="I28" s="37">
        <f t="shared" si="3"/>
        <v>8.978636363636364</v>
      </c>
      <c r="M28" s="31"/>
      <c r="N28" s="13">
        <f t="shared" si="4"/>
        <v>34.285714285714285</v>
      </c>
      <c r="O28" s="10">
        <f t="shared" si="5"/>
        <v>0.875</v>
      </c>
      <c r="P28" s="11">
        <f t="shared" si="6"/>
        <v>34.285714285714285</v>
      </c>
    </row>
    <row r="29" spans="1:16" ht="12.75">
      <c r="A29" s="18"/>
      <c r="B29" s="15"/>
      <c r="C29" s="15"/>
      <c r="D29" s="17">
        <v>35</v>
      </c>
      <c r="E29" s="42">
        <f t="shared" si="1"/>
        <v>40.97560975609756</v>
      </c>
      <c r="F29" s="25">
        <f t="shared" si="7"/>
        <v>2063.130820399113</v>
      </c>
      <c r="G29" s="46">
        <f t="shared" si="0"/>
        <v>0.8541666666666666</v>
      </c>
      <c r="H29" s="33">
        <f t="shared" si="2"/>
        <v>1762.2575757575755</v>
      </c>
      <c r="I29" s="37">
        <f t="shared" si="3"/>
        <v>8.811287878787878</v>
      </c>
      <c r="M29" s="31"/>
      <c r="N29" s="13">
        <f t="shared" si="4"/>
        <v>40.97560975609756</v>
      </c>
      <c r="O29" s="10">
        <f t="shared" si="5"/>
        <v>0.8541666666666666</v>
      </c>
      <c r="P29" s="11">
        <f t="shared" si="6"/>
        <v>40.97560975609756</v>
      </c>
    </row>
    <row r="30" spans="1:16" ht="12.75">
      <c r="A30" s="18"/>
      <c r="B30" s="15"/>
      <c r="C30" s="15"/>
      <c r="D30" s="17">
        <v>40</v>
      </c>
      <c r="E30" s="42">
        <f t="shared" si="1"/>
        <v>47.99999999999999</v>
      </c>
      <c r="F30" s="25">
        <f t="shared" si="7"/>
        <v>2074.5454545454545</v>
      </c>
      <c r="G30" s="46">
        <f t="shared" si="0"/>
        <v>0.8333333333333334</v>
      </c>
      <c r="H30" s="33">
        <f t="shared" si="2"/>
        <v>1728.7878787878788</v>
      </c>
      <c r="I30" s="37">
        <f t="shared" si="3"/>
        <v>8.643939393939394</v>
      </c>
      <c r="M30" s="31"/>
      <c r="N30" s="13">
        <f t="shared" si="4"/>
        <v>47.99999999999999</v>
      </c>
      <c r="O30" s="10">
        <f t="shared" si="5"/>
        <v>0.8333333333333334</v>
      </c>
      <c r="P30" s="11">
        <f t="shared" si="6"/>
        <v>47.99999999999999</v>
      </c>
    </row>
    <row r="31" spans="1:16" ht="12.75">
      <c r="A31" s="18"/>
      <c r="B31" s="15"/>
      <c r="C31" s="23" t="s">
        <v>14</v>
      </c>
      <c r="D31" s="19">
        <v>45</v>
      </c>
      <c r="E31" s="43">
        <f t="shared" si="1"/>
        <v>55.38461538461538</v>
      </c>
      <c r="F31" s="25">
        <f t="shared" si="7"/>
        <v>2086.5454545454545</v>
      </c>
      <c r="G31" s="47">
        <f t="shared" si="0"/>
        <v>0.8125</v>
      </c>
      <c r="H31" s="33">
        <f t="shared" si="2"/>
        <v>1695.3181818181818</v>
      </c>
      <c r="I31" s="38">
        <f t="shared" si="3"/>
        <v>8.476590909090909</v>
      </c>
      <c r="M31" s="31"/>
      <c r="N31" s="13">
        <f t="shared" si="4"/>
        <v>55.38461538461538</v>
      </c>
      <c r="O31" s="10">
        <f t="shared" si="5"/>
        <v>0.8125</v>
      </c>
      <c r="P31" s="11">
        <f t="shared" si="6"/>
        <v>55.38461538461538</v>
      </c>
    </row>
    <row r="32" spans="1:16" ht="12.75">
      <c r="A32" s="18"/>
      <c r="B32" s="15"/>
      <c r="C32" s="23" t="s">
        <v>17</v>
      </c>
      <c r="D32" s="19">
        <v>50</v>
      </c>
      <c r="E32" s="43">
        <f t="shared" si="1"/>
        <v>63.1578947368421</v>
      </c>
      <c r="F32" s="25">
        <f t="shared" si="7"/>
        <v>2099.177033492823</v>
      </c>
      <c r="G32" s="47">
        <f t="shared" si="0"/>
        <v>0.7916666666666666</v>
      </c>
      <c r="H32" s="33">
        <f t="shared" si="2"/>
        <v>1661.8484848484848</v>
      </c>
      <c r="I32" s="38">
        <f t="shared" si="3"/>
        <v>8.309242424242424</v>
      </c>
      <c r="M32" s="31"/>
      <c r="N32" s="13">
        <f t="shared" si="4"/>
        <v>63.1578947368421</v>
      </c>
      <c r="O32" s="10">
        <f t="shared" si="5"/>
        <v>0.7916666666666666</v>
      </c>
      <c r="P32" s="11">
        <f t="shared" si="6"/>
        <v>63.1578947368421</v>
      </c>
    </row>
    <row r="33" spans="1:16" ht="12.75">
      <c r="A33" s="18"/>
      <c r="B33" s="15"/>
      <c r="C33" s="23" t="s">
        <v>18</v>
      </c>
      <c r="D33" s="19">
        <v>55</v>
      </c>
      <c r="E33" s="43">
        <f t="shared" si="1"/>
        <v>71.35135135135135</v>
      </c>
      <c r="F33" s="25">
        <f t="shared" si="7"/>
        <v>2112.4914004914003</v>
      </c>
      <c r="G33" s="47">
        <f t="shared" si="0"/>
        <v>0.7708333333333334</v>
      </c>
      <c r="H33" s="33">
        <f t="shared" si="2"/>
        <v>1628.3787878787878</v>
      </c>
      <c r="I33" s="38">
        <f t="shared" si="3"/>
        <v>8.141893939393938</v>
      </c>
      <c r="M33" s="31"/>
      <c r="N33" s="13">
        <f t="shared" si="4"/>
        <v>71.35135135135135</v>
      </c>
      <c r="O33" s="10">
        <f t="shared" si="5"/>
        <v>0.7708333333333334</v>
      </c>
      <c r="P33" s="11">
        <f t="shared" si="6"/>
        <v>71.35135135135135</v>
      </c>
    </row>
    <row r="34" spans="1:16" ht="12.75">
      <c r="A34" s="18"/>
      <c r="B34" s="15"/>
      <c r="C34" s="23" t="s">
        <v>19</v>
      </c>
      <c r="D34" s="19">
        <v>60</v>
      </c>
      <c r="E34" s="43">
        <f t="shared" si="1"/>
        <v>80</v>
      </c>
      <c r="F34" s="25">
        <f t="shared" si="7"/>
        <v>2126.5454545454545</v>
      </c>
      <c r="G34" s="47">
        <f t="shared" si="0"/>
        <v>0.75</v>
      </c>
      <c r="H34" s="33">
        <f t="shared" si="2"/>
        <v>1594.909090909091</v>
      </c>
      <c r="I34" s="38">
        <f t="shared" si="3"/>
        <v>7.974545454545455</v>
      </c>
      <c r="M34" s="31"/>
      <c r="N34" s="13">
        <f t="shared" si="4"/>
        <v>80</v>
      </c>
      <c r="O34" s="10">
        <f t="shared" si="5"/>
        <v>0.75</v>
      </c>
      <c r="P34" s="11">
        <f t="shared" si="6"/>
        <v>80</v>
      </c>
    </row>
    <row r="35" spans="1:16" ht="12.75">
      <c r="A35" s="18"/>
      <c r="B35" s="15"/>
      <c r="C35" s="15"/>
      <c r="D35" s="17">
        <v>65</v>
      </c>
      <c r="E35" s="42">
        <f t="shared" si="1"/>
        <v>89.14285714285712</v>
      </c>
      <c r="F35" s="25">
        <f t="shared" si="7"/>
        <v>2141.402597402597</v>
      </c>
      <c r="G35" s="46">
        <f t="shared" si="0"/>
        <v>0.7291666666666667</v>
      </c>
      <c r="H35" s="33">
        <f t="shared" si="2"/>
        <v>1561.439393939394</v>
      </c>
      <c r="I35" s="37">
        <f t="shared" si="3"/>
        <v>7.80719696969697</v>
      </c>
      <c r="M35" s="31"/>
      <c r="N35" s="13">
        <f t="shared" si="4"/>
        <v>89.14285714285712</v>
      </c>
      <c r="O35" s="10">
        <f t="shared" si="5"/>
        <v>0.7291666666666667</v>
      </c>
      <c r="P35" s="11">
        <f t="shared" si="6"/>
        <v>89.14285714285712</v>
      </c>
    </row>
    <row r="36" spans="1:16" ht="12.75">
      <c r="A36" s="18"/>
      <c r="B36" s="15"/>
      <c r="C36" s="15"/>
      <c r="D36" s="17">
        <v>70</v>
      </c>
      <c r="E36" s="42">
        <f t="shared" si="1"/>
        <v>98.82352941176472</v>
      </c>
      <c r="F36" s="25">
        <f t="shared" si="7"/>
        <v>2157.133689839572</v>
      </c>
      <c r="G36" s="46">
        <f>IF(E36="out of range","out of range",O36)</f>
        <v>0.7083333333333333</v>
      </c>
      <c r="H36" s="33">
        <f t="shared" si="2"/>
        <v>1527.9696969696968</v>
      </c>
      <c r="I36" s="37">
        <f t="shared" si="3"/>
        <v>7.639848484848484</v>
      </c>
      <c r="M36" s="31"/>
      <c r="N36" s="13">
        <f t="shared" si="4"/>
        <v>98.82352941176472</v>
      </c>
      <c r="O36" s="10">
        <f t="shared" si="5"/>
        <v>0.7083333333333333</v>
      </c>
      <c r="P36" s="11">
        <f t="shared" si="6"/>
        <v>98.82352941176472</v>
      </c>
    </row>
    <row r="37" spans="1:16" ht="12.75">
      <c r="A37" s="18"/>
      <c r="B37" s="15"/>
      <c r="C37" s="15"/>
      <c r="D37" s="17">
        <v>75</v>
      </c>
      <c r="E37" s="42">
        <f t="shared" si="1"/>
        <v>109.0909090909091</v>
      </c>
      <c r="F37" s="25">
        <f t="shared" si="7"/>
        <v>2173.818181818182</v>
      </c>
      <c r="G37" s="46">
        <f aca="true" t="shared" si="8" ref="G37:G47">IF(E37="out of range","out of range",O37)</f>
        <v>0.6875</v>
      </c>
      <c r="H37" s="33">
        <f t="shared" si="2"/>
        <v>1494.5</v>
      </c>
      <c r="I37" s="37">
        <f t="shared" si="3"/>
        <v>7.4725</v>
      </c>
      <c r="M37" s="31"/>
      <c r="N37" s="13">
        <f t="shared" si="4"/>
        <v>109.0909090909091</v>
      </c>
      <c r="O37" s="10">
        <f t="shared" si="5"/>
        <v>0.6875</v>
      </c>
      <c r="P37" s="11">
        <f t="shared" si="6"/>
        <v>109.0909090909091</v>
      </c>
    </row>
    <row r="38" spans="1:16" ht="12.75">
      <c r="A38" s="18"/>
      <c r="B38" s="15"/>
      <c r="C38" s="22"/>
      <c r="D38" s="19">
        <v>80</v>
      </c>
      <c r="E38" s="43">
        <f t="shared" si="1"/>
        <v>119.99999999999997</v>
      </c>
      <c r="F38" s="25">
        <f t="shared" si="7"/>
        <v>2191.5454545454545</v>
      </c>
      <c r="G38" s="47">
        <f t="shared" si="8"/>
        <v>0.6666666666666667</v>
      </c>
      <c r="H38" s="33">
        <f t="shared" si="2"/>
        <v>1461.0303030303032</v>
      </c>
      <c r="I38" s="38">
        <f t="shared" si="3"/>
        <v>7.3051515151515165</v>
      </c>
      <c r="M38" s="31"/>
      <c r="N38" s="13">
        <f t="shared" si="4"/>
        <v>119.99999999999997</v>
      </c>
      <c r="O38" s="10">
        <f t="shared" si="5"/>
        <v>0.6666666666666667</v>
      </c>
      <c r="P38" s="11">
        <f t="shared" si="6"/>
        <v>119.99999999999997</v>
      </c>
    </row>
    <row r="39" spans="1:16" ht="12.75">
      <c r="A39" s="18"/>
      <c r="B39" s="15"/>
      <c r="C39" s="23" t="s">
        <v>14</v>
      </c>
      <c r="D39" s="19">
        <v>85</v>
      </c>
      <c r="E39" s="43">
        <f t="shared" si="1"/>
        <v>131.61290322580646</v>
      </c>
      <c r="F39" s="25">
        <f t="shared" si="7"/>
        <v>2210.41642228739</v>
      </c>
      <c r="G39" s="47">
        <f t="shared" si="8"/>
        <v>0.6458333333333333</v>
      </c>
      <c r="H39" s="33">
        <f t="shared" si="2"/>
        <v>1427.560606060606</v>
      </c>
      <c r="I39" s="38">
        <f t="shared" si="3"/>
        <v>7.13780303030303</v>
      </c>
      <c r="M39" s="31"/>
      <c r="N39" s="13">
        <f t="shared" si="4"/>
        <v>131.61290322580646</v>
      </c>
      <c r="O39" s="10">
        <f t="shared" si="5"/>
        <v>0.6458333333333333</v>
      </c>
      <c r="P39" s="11">
        <f t="shared" si="6"/>
        <v>131.61290322580646</v>
      </c>
    </row>
    <row r="40" spans="1:16" ht="12.75">
      <c r="A40" s="18"/>
      <c r="B40" s="15"/>
      <c r="C40" s="23" t="s">
        <v>17</v>
      </c>
      <c r="D40" s="19">
        <v>90</v>
      </c>
      <c r="E40" s="43">
        <f t="shared" si="1"/>
        <v>144</v>
      </c>
      <c r="F40" s="25">
        <f t="shared" si="7"/>
        <v>2230.5454545454545</v>
      </c>
      <c r="G40" s="47">
        <f t="shared" si="8"/>
        <v>0.625</v>
      </c>
      <c r="H40" s="33">
        <f t="shared" si="2"/>
        <v>1394.090909090909</v>
      </c>
      <c r="I40" s="38">
        <f t="shared" si="3"/>
        <v>6.970454545454545</v>
      </c>
      <c r="M40" s="31"/>
      <c r="N40" s="13">
        <f t="shared" si="4"/>
        <v>144</v>
      </c>
      <c r="O40" s="10">
        <f t="shared" si="5"/>
        <v>0.625</v>
      </c>
      <c r="P40" s="11">
        <f t="shared" si="6"/>
        <v>144</v>
      </c>
    </row>
    <row r="41" spans="1:16" ht="12.75">
      <c r="A41" s="18"/>
      <c r="B41" s="15"/>
      <c r="C41" s="23" t="s">
        <v>18</v>
      </c>
      <c r="D41" s="19">
        <v>95</v>
      </c>
      <c r="E41" s="43">
        <f t="shared" si="1"/>
        <v>157.24137931034483</v>
      </c>
      <c r="F41" s="25">
        <f t="shared" si="7"/>
        <v>2252.0626959247647</v>
      </c>
      <c r="G41" s="47">
        <f t="shared" si="8"/>
        <v>0.6041666666666667</v>
      </c>
      <c r="H41" s="33">
        <f t="shared" si="2"/>
        <v>1360.6212121212122</v>
      </c>
      <c r="I41" s="38">
        <f t="shared" si="3"/>
        <v>6.803106060606061</v>
      </c>
      <c r="M41" s="31"/>
      <c r="N41" s="13">
        <f t="shared" si="4"/>
        <v>157.24137931034483</v>
      </c>
      <c r="O41" s="10">
        <f t="shared" si="5"/>
        <v>0.6041666666666667</v>
      </c>
      <c r="P41" s="11">
        <f t="shared" si="6"/>
        <v>157.24137931034483</v>
      </c>
    </row>
    <row r="42" spans="1:16" ht="12.75">
      <c r="A42" s="18"/>
      <c r="B42" s="15"/>
      <c r="C42" s="23" t="s">
        <v>20</v>
      </c>
      <c r="D42" s="19">
        <v>100</v>
      </c>
      <c r="E42" s="43">
        <f t="shared" si="1"/>
        <v>171.42857142857142</v>
      </c>
      <c r="F42" s="25">
        <f t="shared" si="7"/>
        <v>2275.116883116883</v>
      </c>
      <c r="G42" s="47">
        <f t="shared" si="8"/>
        <v>0.5833333333333333</v>
      </c>
      <c r="H42" s="33">
        <f t="shared" si="2"/>
        <v>1327.1515151515148</v>
      </c>
      <c r="I42" s="38">
        <f t="shared" si="3"/>
        <v>6.635757575757574</v>
      </c>
      <c r="M42" s="31"/>
      <c r="N42" s="13">
        <f t="shared" si="4"/>
        <v>171.42857142857142</v>
      </c>
      <c r="O42" s="10">
        <f t="shared" si="5"/>
        <v>0.5833333333333333</v>
      </c>
      <c r="P42" s="11">
        <f t="shared" si="6"/>
        <v>171.42857142857142</v>
      </c>
    </row>
    <row r="43" spans="1:16" ht="12.75">
      <c r="A43" s="18"/>
      <c r="B43" s="15"/>
      <c r="C43" s="22"/>
      <c r="D43" s="19">
        <v>105</v>
      </c>
      <c r="E43" s="43">
        <f t="shared" si="1"/>
        <v>186.66666666666663</v>
      </c>
      <c r="F43" s="25">
        <f t="shared" si="7"/>
        <v>2299.878787878788</v>
      </c>
      <c r="G43" s="47">
        <f t="shared" si="8"/>
        <v>0.5625</v>
      </c>
      <c r="H43" s="33">
        <f t="shared" si="2"/>
        <v>1293.6818181818182</v>
      </c>
      <c r="I43" s="38">
        <f t="shared" si="3"/>
        <v>6.468409090909091</v>
      </c>
      <c r="M43" s="31"/>
      <c r="N43" s="13">
        <f t="shared" si="4"/>
        <v>186.66666666666663</v>
      </c>
      <c r="O43" s="10">
        <f t="shared" si="5"/>
        <v>0.5625</v>
      </c>
      <c r="P43" s="11">
        <f t="shared" si="6"/>
        <v>186.66666666666663</v>
      </c>
    </row>
    <row r="44" spans="1:16" ht="12.75">
      <c r="A44" s="18"/>
      <c r="B44" s="15"/>
      <c r="C44" s="22"/>
      <c r="D44" s="19">
        <v>110</v>
      </c>
      <c r="E44" s="43">
        <f t="shared" si="1"/>
        <v>203.0769230769231</v>
      </c>
      <c r="F44" s="25">
        <f t="shared" si="7"/>
        <v>2326.5454545454545</v>
      </c>
      <c r="G44" s="47">
        <f t="shared" si="8"/>
        <v>0.5416666666666667</v>
      </c>
      <c r="H44" s="33">
        <f t="shared" si="2"/>
        <v>1260.2121212121215</v>
      </c>
      <c r="I44" s="38">
        <f t="shared" si="3"/>
        <v>6.301060606060608</v>
      </c>
      <c r="M44" s="31"/>
      <c r="N44" s="13">
        <f t="shared" si="4"/>
        <v>203.0769230769231</v>
      </c>
      <c r="O44" s="10">
        <f t="shared" si="5"/>
        <v>0.5416666666666667</v>
      </c>
      <c r="P44" s="11">
        <f t="shared" si="6"/>
        <v>203.0769230769231</v>
      </c>
    </row>
    <row r="45" spans="1:16" ht="12.75">
      <c r="A45" s="18"/>
      <c r="B45" s="15"/>
      <c r="C45" s="15"/>
      <c r="D45" s="17">
        <v>115</v>
      </c>
      <c r="E45" s="42">
        <f t="shared" si="1"/>
        <v>220.79999999999998</v>
      </c>
      <c r="F45" s="25">
        <f t="shared" si="7"/>
        <v>2355.3454545454547</v>
      </c>
      <c r="G45" s="46">
        <f t="shared" si="8"/>
        <v>0.5208333333333333</v>
      </c>
      <c r="H45" s="33">
        <f t="shared" si="2"/>
        <v>1226.7424242424242</v>
      </c>
      <c r="I45" s="37">
        <f t="shared" si="3"/>
        <v>6.133712121212121</v>
      </c>
      <c r="M45" s="31"/>
      <c r="N45" s="13">
        <f t="shared" si="4"/>
        <v>220.79999999999998</v>
      </c>
      <c r="O45" s="10">
        <f t="shared" si="5"/>
        <v>0.5208333333333333</v>
      </c>
      <c r="P45" s="11">
        <f t="shared" si="6"/>
        <v>220.79999999999998</v>
      </c>
    </row>
    <row r="46" spans="1:16" ht="12.75">
      <c r="A46" s="18"/>
      <c r="B46" s="15"/>
      <c r="C46" s="15"/>
      <c r="D46" s="24">
        <v>120</v>
      </c>
      <c r="E46" s="42">
        <f t="shared" si="1"/>
        <v>240</v>
      </c>
      <c r="F46" s="25">
        <f t="shared" si="7"/>
        <v>2386.5454545454545</v>
      </c>
      <c r="G46" s="46">
        <f t="shared" si="8"/>
        <v>0.5</v>
      </c>
      <c r="H46" s="33">
        <f t="shared" si="2"/>
        <v>1193.2727272727273</v>
      </c>
      <c r="I46" s="37">
        <f t="shared" si="3"/>
        <v>5.966363636363636</v>
      </c>
      <c r="M46" s="31"/>
      <c r="N46" s="13">
        <f t="shared" si="4"/>
        <v>240</v>
      </c>
      <c r="O46" s="10">
        <f t="shared" si="5"/>
        <v>0.5</v>
      </c>
      <c r="P46" s="11">
        <f t="shared" si="6"/>
        <v>240</v>
      </c>
    </row>
    <row r="47" spans="1:16" ht="13.5" thickBot="1">
      <c r="A47" s="3"/>
      <c r="B47" s="20"/>
      <c r="C47" s="20"/>
      <c r="D47" s="21">
        <v>125</v>
      </c>
      <c r="E47" s="44" t="str">
        <f t="shared" si="1"/>
        <v>out of range</v>
      </c>
      <c r="F47" s="52" t="str">
        <f t="shared" si="7"/>
        <v>out of range</v>
      </c>
      <c r="G47" s="48" t="str">
        <f t="shared" si="8"/>
        <v>out of range</v>
      </c>
      <c r="H47" s="34" t="str">
        <f t="shared" si="2"/>
        <v>out of range</v>
      </c>
      <c r="I47" s="39" t="str">
        <f t="shared" si="3"/>
        <v>out of range</v>
      </c>
      <c r="M47" s="31"/>
      <c r="N47" s="13">
        <f t="shared" si="4"/>
        <v>260.8695652173913</v>
      </c>
      <c r="O47" s="10">
        <f t="shared" si="5"/>
        <v>0.47916666666666663</v>
      </c>
      <c r="P47" s="11">
        <f t="shared" si="6"/>
        <v>260.8695652173913</v>
      </c>
    </row>
    <row r="48" spans="7:13" ht="12.75">
      <c r="G48" s="1"/>
      <c r="H48" s="1"/>
      <c r="I48" s="1"/>
      <c r="M48" s="31"/>
    </row>
    <row r="49" ht="12.75">
      <c r="M49" s="31"/>
    </row>
    <row r="50" ht="12.75">
      <c r="M50" s="31"/>
    </row>
    <row r="51" spans="1:13" ht="12.75">
      <c r="A51" t="s">
        <v>24</v>
      </c>
      <c r="M51" s="31"/>
    </row>
    <row r="52" spans="1:13" ht="12.75">
      <c r="A52" t="s">
        <v>23</v>
      </c>
      <c r="M52" s="31"/>
    </row>
    <row r="53" spans="1:13" ht="12.75">
      <c r="A53" t="s">
        <v>27</v>
      </c>
      <c r="B53" t="s">
        <v>28</v>
      </c>
      <c r="M53" s="31"/>
    </row>
    <row r="54" spans="1:13" ht="12.75">
      <c r="A54" s="35" t="s">
        <v>26</v>
      </c>
      <c r="B54" t="s">
        <v>25</v>
      </c>
      <c r="M54" s="31"/>
    </row>
    <row r="55" spans="1:6" ht="12.75">
      <c r="A55" s="50">
        <v>40306</v>
      </c>
      <c r="B55" s="51"/>
      <c r="C55" s="51" t="s">
        <v>42</v>
      </c>
      <c r="D55" s="51"/>
      <c r="E55" s="51"/>
      <c r="F55" s="51"/>
    </row>
    <row r="56" spans="1:6" ht="12.75">
      <c r="A56" s="51"/>
      <c r="B56" s="51"/>
      <c r="C56" s="51" t="s">
        <v>43</v>
      </c>
      <c r="D56" s="51"/>
      <c r="E56" s="51"/>
      <c r="F56" s="51"/>
    </row>
    <row r="57" spans="1:6" ht="12.75">
      <c r="A57" s="51"/>
      <c r="B57" s="51"/>
      <c r="C57" s="56" t="s">
        <v>46</v>
      </c>
      <c r="D57" s="51"/>
      <c r="E57" s="51"/>
      <c r="F57" s="51"/>
    </row>
  </sheetData>
  <mergeCells count="1">
    <mergeCell ref="B24:C24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Fallshaw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</cp:lastModifiedBy>
  <dcterms:created xsi:type="dcterms:W3CDTF">2010-04-15T09:45:33Z</dcterms:created>
  <dcterms:modified xsi:type="dcterms:W3CDTF">2014-11-17T20:09:15Z</dcterms:modified>
  <cp:category/>
  <cp:version/>
  <cp:contentType/>
  <cp:contentStatus/>
</cp:coreProperties>
</file>