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8915" windowHeight="8505" firstSheet="1" activeTab="1"/>
  </bookViews>
  <sheets>
    <sheet name="COMPARATIVO (2)" sheetId="9" r:id="rId1"/>
    <sheet name="Especificaciones técnicas" sheetId="5" r:id="rId2"/>
    <sheet name="Albergue x 200 personas" sheetId="1" r:id="rId3"/>
    <sheet name="Albergue individual" sheetId="6" r:id="rId4"/>
    <sheet name="COMPARATIVO" sheetId="4" r:id="rId5"/>
    <sheet name="RESUMEN" sheetId="7" r:id="rId6"/>
  </sheets>
  <calcPr calcId="125725"/>
</workbook>
</file>

<file path=xl/calcChain.xml><?xml version="1.0" encoding="utf-8"?>
<calcChain xmlns="http://schemas.openxmlformats.org/spreadsheetml/2006/main">
  <c r="B23" i="7"/>
  <c r="B17"/>
  <c r="C23"/>
  <c r="C17"/>
  <c r="F44" i="6"/>
  <c r="F43"/>
  <c r="F42"/>
  <c r="F41"/>
  <c r="F40"/>
  <c r="F39"/>
  <c r="F38"/>
  <c r="F37"/>
  <c r="F36"/>
  <c r="F35"/>
  <c r="F34"/>
  <c r="F33"/>
  <c r="F45" l="1"/>
  <c r="F21"/>
  <c r="F20"/>
  <c r="F19"/>
  <c r="F18"/>
  <c r="F17"/>
  <c r="F16"/>
  <c r="F15"/>
  <c r="F14"/>
  <c r="F13"/>
  <c r="F12"/>
  <c r="F11"/>
  <c r="F10"/>
  <c r="F9"/>
  <c r="F8"/>
  <c r="F7"/>
  <c r="F161" i="1"/>
  <c r="F162"/>
  <c r="F131"/>
  <c r="F101"/>
  <c r="F78"/>
  <c r="F13"/>
  <c r="F58"/>
  <c r="F65"/>
  <c r="F85"/>
  <c r="F108"/>
  <c r="F21"/>
  <c r="D138"/>
  <c r="F22" i="6" l="1"/>
  <c r="F138" i="1"/>
  <c r="F137"/>
  <c r="F136"/>
  <c r="F135"/>
  <c r="F134"/>
  <c r="F133"/>
  <c r="F132"/>
  <c r="F130"/>
  <c r="F129"/>
  <c r="F128"/>
  <c r="F127"/>
  <c r="F126"/>
  <c r="F125"/>
  <c r="F124"/>
  <c r="F139" s="1"/>
  <c r="C10" i="7" s="1"/>
  <c r="D109" i="1"/>
  <c r="F109" s="1"/>
  <c r="D86"/>
  <c r="F86" s="1"/>
  <c r="F82"/>
  <c r="D42"/>
  <c r="F42" s="1"/>
  <c r="F158"/>
  <c r="F45"/>
  <c r="D44"/>
  <c r="F44" s="1"/>
  <c r="F89"/>
  <c r="D88"/>
  <c r="F88" s="1"/>
  <c r="D111"/>
  <c r="F157"/>
  <c r="F153"/>
  <c r="F154"/>
  <c r="F155"/>
  <c r="F156"/>
  <c r="F159"/>
  <c r="F160"/>
  <c r="F152"/>
  <c r="F163" s="1"/>
  <c r="C12" i="7" s="1"/>
  <c r="E144" i="1"/>
  <c r="F112"/>
  <c r="F119"/>
  <c r="F118"/>
  <c r="F117"/>
  <c r="F113"/>
  <c r="F114"/>
  <c r="F115"/>
  <c r="F116"/>
  <c r="D43" l="1"/>
  <c r="F43" s="1"/>
  <c r="D87"/>
  <c r="F87" s="1"/>
  <c r="D106"/>
  <c r="F106" s="1"/>
  <c r="D105"/>
  <c r="D100"/>
  <c r="F100" s="1"/>
  <c r="D99"/>
  <c r="F99" s="1"/>
  <c r="F107"/>
  <c r="F105"/>
  <c r="F104"/>
  <c r="F103"/>
  <c r="F102"/>
  <c r="F98"/>
  <c r="F97"/>
  <c r="F96"/>
  <c r="F95"/>
  <c r="F94"/>
  <c r="D75"/>
  <c r="F75" s="1"/>
  <c r="F84"/>
  <c r="F83"/>
  <c r="F81"/>
  <c r="D80"/>
  <c r="F80" s="1"/>
  <c r="D79"/>
  <c r="F79" s="1"/>
  <c r="F77"/>
  <c r="F76"/>
  <c r="F74"/>
  <c r="F73"/>
  <c r="F72"/>
  <c r="F71"/>
  <c r="F70"/>
  <c r="D60"/>
  <c r="D59"/>
  <c r="D55"/>
  <c r="F55" s="1"/>
  <c r="F57"/>
  <c r="F41"/>
  <c r="D35"/>
  <c r="F35" s="1"/>
  <c r="D33"/>
  <c r="F33" s="1"/>
  <c r="D32"/>
  <c r="F32" s="1"/>
  <c r="F64"/>
  <c r="F63"/>
  <c r="F62"/>
  <c r="F61"/>
  <c r="F60"/>
  <c r="F59"/>
  <c r="F56"/>
  <c r="F54"/>
  <c r="F53"/>
  <c r="F52"/>
  <c r="F51"/>
  <c r="F50"/>
  <c r="F40"/>
  <c r="F39"/>
  <c r="F38"/>
  <c r="F37"/>
  <c r="F36"/>
  <c r="F34"/>
  <c r="F31"/>
  <c r="F30"/>
  <c r="F29"/>
  <c r="F28"/>
  <c r="F27"/>
  <c r="F9"/>
  <c r="F15"/>
  <c r="F14"/>
  <c r="F11"/>
  <c r="F144"/>
  <c r="F145"/>
  <c r="F146"/>
  <c r="F147"/>
  <c r="F149" s="1"/>
  <c r="C11" i="7" s="1"/>
  <c r="F143" i="1"/>
  <c r="D110"/>
  <c r="F90" l="1"/>
  <c r="C8" i="7" s="1"/>
  <c r="F46" i="1"/>
  <c r="C6" i="7" s="1"/>
  <c r="F66" i="1"/>
  <c r="C7" i="7" s="1"/>
  <c r="F8" i="1"/>
  <c r="F10"/>
  <c r="F12"/>
  <c r="F16"/>
  <c r="F17"/>
  <c r="F18"/>
  <c r="F19"/>
  <c r="F20"/>
  <c r="F110"/>
  <c r="F120" s="1"/>
  <c r="C9" i="7" s="1"/>
  <c r="F111" i="1"/>
  <c r="F7"/>
  <c r="C18" i="7" l="1"/>
  <c r="C24" s="1"/>
  <c r="C25"/>
  <c r="C26" s="1"/>
  <c r="C19"/>
  <c r="C20" s="1"/>
  <c r="F22" i="1"/>
  <c r="F23" l="1"/>
  <c r="F24" i="6"/>
  <c r="F25" s="1"/>
  <c r="B5" i="7"/>
  <c r="C5" s="1"/>
  <c r="C13" s="1"/>
  <c r="C14" s="1"/>
  <c r="F165" i="1"/>
  <c r="F167" l="1"/>
  <c r="F169"/>
  <c r="F172"/>
</calcChain>
</file>

<file path=xl/sharedStrings.xml><?xml version="1.0" encoding="utf-8"?>
<sst xmlns="http://schemas.openxmlformats.org/spreadsheetml/2006/main" count="570" uniqueCount="213">
  <si>
    <t>UND</t>
  </si>
  <si>
    <t>VR. UNITARIO</t>
  </si>
  <si>
    <t>VR. PARCIAL</t>
  </si>
  <si>
    <t>CANTIDAD</t>
  </si>
  <si>
    <t>No</t>
  </si>
  <si>
    <t>und</t>
  </si>
  <si>
    <t>m2</t>
  </si>
  <si>
    <t>punto</t>
  </si>
  <si>
    <t>Subtotal</t>
  </si>
  <si>
    <t>JOSE MANUEL MORENO ORTIZ</t>
  </si>
  <si>
    <t>kg</t>
  </si>
  <si>
    <t>Puntillas de 4"</t>
  </si>
  <si>
    <t>lb</t>
  </si>
  <si>
    <t>bulto</t>
  </si>
  <si>
    <t>Gravilla y arena de rio (Mixto)</t>
  </si>
  <si>
    <t xml:space="preserve">Cemento de 50 kg </t>
  </si>
  <si>
    <t>m3</t>
  </si>
  <si>
    <t>mt</t>
  </si>
  <si>
    <t>Alambre galvanizado No 18</t>
  </si>
  <si>
    <t>Materiales eléctricos para 10 puntos</t>
  </si>
  <si>
    <t>Paladraga</t>
  </si>
  <si>
    <t>Azadones</t>
  </si>
  <si>
    <t>Serrucho de 24"</t>
  </si>
  <si>
    <t>Pala</t>
  </si>
  <si>
    <t>Martillo de uña</t>
  </si>
  <si>
    <t>Machete</t>
  </si>
  <si>
    <t>Canales superficiales para desalojo de aguas lluvias</t>
  </si>
  <si>
    <t>Caminos peatonales entre módulos en gravilla de 3/8"</t>
  </si>
  <si>
    <t>Iluminación exterior en postes de madera</t>
  </si>
  <si>
    <t>Carretilla</t>
  </si>
  <si>
    <t>PROPUESTA DE CRUZ ROJA - SENA</t>
  </si>
  <si>
    <t>Plástico negro cal 4 de 2.0 abre a 4,0 m de ancho</t>
  </si>
  <si>
    <t>Madera de ,10 x,10 x 4,0 mt *</t>
  </si>
  <si>
    <t xml:space="preserve">Madera de ,10 x,10 x 3,0 mt* </t>
  </si>
  <si>
    <t>Madera de ,05 x,05 x 4,0 mt*</t>
  </si>
  <si>
    <t>Madera de ,04 x,08 x 4,0 mt *</t>
  </si>
  <si>
    <t xml:space="preserve">Madera de ,04 x,08 x 3,0 mt* </t>
  </si>
  <si>
    <t>Láminas de zinc 2,10 mt.   Cal. 33</t>
  </si>
  <si>
    <t>Puntillas para teja de zinc</t>
  </si>
  <si>
    <t>ESPECIFICACIONES GENERALES PARA CONSTRUCCION DEL MODULO:</t>
  </si>
  <si>
    <t>Cubierta en teja de zinc.</t>
  </si>
  <si>
    <t>Puntillas de 2 1/2" de 500 gr</t>
  </si>
  <si>
    <t>Puntillas de 3"  de 500gr</t>
  </si>
  <si>
    <t>Polisombra de 80%</t>
  </si>
  <si>
    <t xml:space="preserve">MATERIAL </t>
  </si>
  <si>
    <t>MATERIAL</t>
  </si>
  <si>
    <t>Materiales eléctricos para 6 puntos</t>
  </si>
  <si>
    <t xml:space="preserve">Madera tabla de ,03 x,30 x 3,0 mt* </t>
  </si>
  <si>
    <t>Materiales eléctricos para 4 puntos</t>
  </si>
  <si>
    <t>Por 10 Módulos</t>
  </si>
  <si>
    <t>Sanitario</t>
  </si>
  <si>
    <t>Lavaderos</t>
  </si>
  <si>
    <t>Materiales eléctricos para 8 puntos</t>
  </si>
  <si>
    <t>Llaves para agua</t>
  </si>
  <si>
    <t>Registros de corte de 1/2"</t>
  </si>
  <si>
    <t>Tanque plástico de 2000 Lts con 12,0 m de tubo de 1"</t>
  </si>
  <si>
    <t>Malla electrosoldada 3mm 25x25</t>
  </si>
  <si>
    <t>ACTIVIDAD</t>
  </si>
  <si>
    <t xml:space="preserve">Tela verde plástica de 2,10 m de ancho </t>
  </si>
  <si>
    <t xml:space="preserve">Tela verde plastica de 2,10 m de ancho </t>
  </si>
  <si>
    <t xml:space="preserve">Tela  verde plástica de 2,10 m de ancho </t>
  </si>
  <si>
    <t>Cerca perimetral en tela verde (o alambre de púa)</t>
  </si>
  <si>
    <t>VALOR POR FAMILIA</t>
  </si>
  <si>
    <t>Cinta metrica de 30 mt</t>
  </si>
  <si>
    <t>PRESUPUESTO DE MATERIALES PARA ALBERGUE DE EMERGENCIA</t>
  </si>
  <si>
    <t>Flexómetro</t>
  </si>
  <si>
    <t>320 4456785</t>
  </si>
  <si>
    <t>Recebo (Material de afirmado)</t>
  </si>
  <si>
    <t>Aprox.</t>
  </si>
  <si>
    <t>Por su sistema constructivo sirve para climas medios y cálidos, en clima frío debe mejorarse el cerramiento.</t>
  </si>
  <si>
    <t>Estructura para muros y cubierta en madera aserrada* (O rolliza de acuerdo a disponibilidad).</t>
  </si>
  <si>
    <t>INSTRUCTOR DE CONSTRUCCION - SENA</t>
  </si>
  <si>
    <t>}</t>
  </si>
  <si>
    <t>BANCO DE MATERIALES: Es una estrategia para proveer materiales para los albergues, en la cual una entidad compra</t>
  </si>
  <si>
    <t>Municipal y posteriormente son administrados y usados por la entidad que ejecuta el proyecto y la comunidad.</t>
  </si>
  <si>
    <t>Materiales eléctricos para 2 puntos</t>
  </si>
  <si>
    <t>**</t>
  </si>
  <si>
    <t>Muros interiores en plástico cal. 6 y tela verde plastica con ventilación en la parte inferior y superior.</t>
  </si>
  <si>
    <t>Ventilación natural y con polisombra en la parte inferior y superios de los muros.</t>
  </si>
  <si>
    <t>ALBERGUE EN AGRUPACION DE 10 MODULOS PARA VIVIENDA Y 4 PARA SERVICIOS
 PARA 200 PERSONAS</t>
  </si>
  <si>
    <t xml:space="preserve">La agrupación se compone de 10 módulos para vivienda y 4 módulos para: Cocina-economato, comedor, baños y  </t>
  </si>
  <si>
    <t>La agrupación presenta como unidad de medida, 10 "Módulos" de vivienda para 4 familias compuestas de 5 personas</t>
  </si>
  <si>
    <t>1- MODULO PARA VIVIENDA</t>
  </si>
  <si>
    <t>2- MODULO PARA AULA ESCOLAR Y/O JARDIN INFANTIL (SIN MOBILIARIO)</t>
  </si>
  <si>
    <t>3- MODULO PARA COMEDOR (Con mesas y bancas)</t>
  </si>
  <si>
    <t>4- MODULO PARA COCINA Y ECONOMATO (Con mesas para estufas)</t>
  </si>
  <si>
    <t>6- MODULO DE 6,00 X 3,00 PARA MANEJO DE RESIDUOS SOLIDOS Y RECICLAJE</t>
  </si>
  <si>
    <t xml:space="preserve">8- HERRAMIENTAS </t>
  </si>
  <si>
    <t>los materiales, de acuerdo con listas maestras, los ubica en un sitio previamente conseguido por la administración</t>
  </si>
  <si>
    <t>se porque sus medios de subsistencia estan en ese sitio, se construirán albergues colectivos o individuales sobre</t>
  </si>
  <si>
    <t>columnas (Palafitos) de concreto o de madera y piso de madera "Tambo". (Ver ejemplo de Riosucio -Choco)</t>
  </si>
  <si>
    <t>CUADRO COMPARARTIVO ENTRE ALBERGUES INDIVIDUALES Y COLECTIVOS</t>
  </si>
  <si>
    <t xml:space="preserve">RECOMENDACIONES </t>
  </si>
  <si>
    <t>ALBERGUES COLECTIVOS</t>
  </si>
  <si>
    <t>Permite  mas intimidad</t>
  </si>
  <si>
    <t>Lista de material en cada sitio.</t>
  </si>
  <si>
    <t xml:space="preserve">Red agua potable de 1/2" en pvc </t>
  </si>
  <si>
    <t>Red sanitaria de 2" y de 4" en pvc. Incluye red</t>
  </si>
  <si>
    <t xml:space="preserve">7- OBRAS ADICIONALES </t>
  </si>
  <si>
    <t>*</t>
  </si>
  <si>
    <t xml:space="preserve">TOTAL PARA  2O FAMILIAS - 100 PERSONAS </t>
  </si>
  <si>
    <t xml:space="preserve">TOTAL PARA 8O FAMILIAS - 400 PERSONAS </t>
  </si>
  <si>
    <t>Asi sucesivamente según la cantidad de familias</t>
  </si>
  <si>
    <t>Cuando se requieran albergues en regiones que se inundan periodicamente y la comunidad no tiene opción de trasladar-</t>
  </si>
  <si>
    <t>La seguridad es individual</t>
  </si>
  <si>
    <t>La seguridad es comunitaria</t>
  </si>
  <si>
    <t>No genera costos de administración</t>
  </si>
  <si>
    <t>Genera costos de administración</t>
  </si>
  <si>
    <t xml:space="preserve">** </t>
  </si>
  <si>
    <t>La construcción debe preveer el desmonte fácil para recuperar la mayor parte del material y disminuir contaminación.</t>
  </si>
  <si>
    <t>Fortalece el individualismo</t>
  </si>
  <si>
    <t xml:space="preserve">Fortalece el trabajo comunitario </t>
  </si>
  <si>
    <t>Puede formar parte de la futura vivienda</t>
  </si>
  <si>
    <t>La gente se acostumbra a las ayudas</t>
  </si>
  <si>
    <t>+</t>
  </si>
  <si>
    <t>-</t>
  </si>
  <si>
    <t xml:space="preserve">Facilita generación de ingresos propios </t>
  </si>
  <si>
    <t>pto</t>
  </si>
  <si>
    <t>Pisos de habitación y comedor en suelo natural y cocina, baños y aula- jardin en concreto afinado.</t>
  </si>
  <si>
    <t>Los valores unitarios son de referencia, varian por zonas especialmente por el transporte.</t>
  </si>
  <si>
    <t>cada familia. Los valores se pueden transferir proporcionalmente a agrupaciones mayores (Ver fin del presupuesto)</t>
  </si>
  <si>
    <t>gl</t>
  </si>
  <si>
    <t>Inmunizante para madera</t>
  </si>
  <si>
    <t>Inmunizante opara madera</t>
  </si>
  <si>
    <t>Bocha de 3"</t>
  </si>
  <si>
    <t>Guantes de hilaza</t>
  </si>
  <si>
    <t>par</t>
  </si>
  <si>
    <t>TOTAL PARA  4O FAMILIAS - 200 PERSONAS (Agrupación calculada)</t>
  </si>
  <si>
    <t>Hay poca intimidad</t>
  </si>
  <si>
    <t>ALBERGUES INDIVIDUALES EN SITIO PROPIO</t>
  </si>
  <si>
    <t>ALBERGUES INDIVIDUALES EN AGRUPACION</t>
  </si>
  <si>
    <t>CC</t>
  </si>
  <si>
    <t>Se puede construir en sitio propio cuando
no presente restricciones por inundación</t>
  </si>
  <si>
    <t>Ventaja</t>
  </si>
  <si>
    <t>Desventaja</t>
  </si>
  <si>
    <t>Neutro</t>
  </si>
  <si>
    <t>Se puede trasladar a su futura vivienda</t>
  </si>
  <si>
    <t>Hay menos problemas de convivencia</t>
  </si>
  <si>
    <t>Se presentan más problemas de convivencia</t>
  </si>
  <si>
    <t>Se presentan algunos problemas de convivenc</t>
  </si>
  <si>
    <t>Se dificulta llevar servicios del estado 
(Icbf, Educación, Salud, Sena, Agua, otros)</t>
  </si>
  <si>
    <t>Se facilita llevar servicios del estado
(Icbf, Educación, Salud, Sena, Agua, otros)</t>
  </si>
  <si>
    <t>(Córboba)presenta la posibilidad de mejorarse de acuerdo con el tiempo de uso del albergue.</t>
  </si>
  <si>
    <t>Esta es una propuesta basada en el albergue que la DGR y Cruz Roja Colombiana  desarrolla en Puerto Libertador</t>
  </si>
  <si>
    <t>VALOR MODULO COLECTIVO DE 4 FAMILIAS</t>
  </si>
  <si>
    <t>Se recupera poco material por que el uso
es compartido</t>
  </si>
  <si>
    <t>MODULO PARA VIVIENDA 18 mt2</t>
  </si>
  <si>
    <t>1. PRESUPUESTO DE MATERIALES PARA ALBERGUE DE EMERGENCIA</t>
  </si>
  <si>
    <t>2. PRESUPUESTO DE MATERIALES PARA ALBERGUE DE EMERGENCIA</t>
  </si>
  <si>
    <t>AL COMPARAR LOS COSTOS DE LOS MODULOS COLECTIVOS DE CUATRO FAMILIAS Y LOS MODULOS INDIVIDUALES EN AGRUPACION, NO TIENEN UNA DIFERENCIA DE PRECIO SIGNIFICATIVA; POR LO TANTO SE RECOMIENDA OPTAR POR LA QUE MAS CONVENGA EN CADA COMUNIDAD.</t>
  </si>
  <si>
    <t>Masilla</t>
  </si>
  <si>
    <t>Canal de 59mm 2,44m cal. 26</t>
  </si>
  <si>
    <t>Paral de 60mm  de 2,44 m  cal 26</t>
  </si>
  <si>
    <t>Tornillo estructural</t>
  </si>
  <si>
    <t>Tornillo para placa</t>
  </si>
  <si>
    <t>MODULO PARA VIVIENDA 18 mt2 CON MURO DIVISORIO DE 2,00mt</t>
  </si>
  <si>
    <t>Cinta fibra de 60 m</t>
  </si>
  <si>
    <t xml:space="preserve">VALOR POR FAMILIA </t>
  </si>
  <si>
    <t>MODULO INDIVIDUAL  CON SISTEMA DE CONSTRUCCION LIVIANO (Perfil metalico y lamina de fibrocemento)</t>
  </si>
  <si>
    <t>RESUMEN</t>
  </si>
  <si>
    <t>VALOR</t>
  </si>
  <si>
    <t>TOTAL</t>
  </si>
  <si>
    <t>MODULO 6X12 mt PARA VIVIENDA 10 UND</t>
  </si>
  <si>
    <t>MODULO 6x12 mt AULAY/O JARDIN</t>
  </si>
  <si>
    <t>MODULO 6x12 mt COMEDOR</t>
  </si>
  <si>
    <t>MODULO 6x12 mt COCINA</t>
  </si>
  <si>
    <t>MODULO 6x12 mtBAÑOS Y LAVADEROS</t>
  </si>
  <si>
    <t>MODULO 3x6mt MANEJO RESIDUOS SOLIDOS</t>
  </si>
  <si>
    <t>OBRAS ADICIONALES</t>
  </si>
  <si>
    <t>HERRAMIENTAS</t>
  </si>
  <si>
    <t xml:space="preserve">VALOR POR FAMILIA  </t>
  </si>
  <si>
    <t>AGRUPACION DE 40 FAMILIAS
EN MODULOS DE 4 FAMILIAS</t>
  </si>
  <si>
    <t>AGRUPACION DE 40 FAMILIAS
EN MODULOS INDIVIDUALES</t>
  </si>
  <si>
    <t>MODULO 3X6 mt PARA VIVIENDA   40 UND</t>
  </si>
  <si>
    <t>MODULOS DE SERVICIOS Y OBRAS ADICIONALES</t>
  </si>
  <si>
    <t>Pros</t>
  </si>
  <si>
    <t>Contras</t>
  </si>
  <si>
    <t>Otras consideraciones</t>
  </si>
  <si>
    <t>Permite  mas intimidad
Fortalece el trabajo comunitario 
Se puede trasladar a su futura vivienda
Facilita generación de ingresos propios 
"Se facilita llevar servicios del estado
(Icbf, Educación, Salud, Sena, Agua, otros)"</t>
  </si>
  <si>
    <t>Fortalece el trabajo comunitario 
Se facilita llevar servicios del estado
(Icbf, Educación, Salud, Sena, Agua, otros)</t>
  </si>
  <si>
    <t xml:space="preserve">Permite  mas intimidad
No genera costos de administración
Puede formar parte de la futura vivienda
Facilita generación de ingresos propios 
Hay menos problemas de convivencia
</t>
  </si>
  <si>
    <t>Fortalece el individualismo
Se dificulta llevar servicios del estado 
(Icbf, Educación, Salud, Sena, Agua, otros)</t>
  </si>
  <si>
    <t xml:space="preserve">La seguridad es comunitaria
Genera costos de administración
"Se recupera poco material por que el uso
es compartido"
La gente se acostumbra a las ayudas
Se presentan más problemas de convivencia
</t>
  </si>
  <si>
    <t>Se presentan algunos problemas de convivencia
Genera costos de administración</t>
  </si>
  <si>
    <t>La seguridad es comunitaria
Se construye en terrenos arrendados o de propiedadpropiedad del estado.</t>
  </si>
  <si>
    <t>Hay poca intimidad
Se construye en terrenos arrendados o de propiedadpropiedad del estado.</t>
  </si>
  <si>
    <t>La seguridad es individual
Se puede construir en sitio propio cuando
no presente restricciones por inundación</t>
  </si>
  <si>
    <t>Ej.</t>
  </si>
  <si>
    <t>….</t>
  </si>
  <si>
    <t xml:space="preserve">MODULO INDIVIDUAL PARA VIVIENDA
MUROS EN MADERA, TELA DE POLIPROPILENO Y POLISOMBRA
 </t>
  </si>
  <si>
    <t>En caso de optar por otro sistema constructivo ej. Con láminas de fibrocemento, se recomienda no utilizar los dos</t>
  </si>
  <si>
    <t xml:space="preserve"> sistemas en la misma zona porque genera incovenientes por la comparación. Este sistema es aproximadamente</t>
  </si>
  <si>
    <t>AGRUPACION DE 40 FAMILIAS
EN MODULOS INDIVIDUALES
(Con Perfil metálico y lámina de fibrocemento)</t>
  </si>
  <si>
    <t>Placa plana de fibrocemento de 6mm de 1,22x2,44
para 1 cara</t>
  </si>
  <si>
    <t>MODULOS DE SERVICIOS Y OBRAS ADICIONALES
EN PERFILES METAL. Y LAMINAS DE FIBROCEMENTO</t>
  </si>
  <si>
    <r>
      <t>Tanque séptico plástico y 20m de tbo sanitario pvc de 4"
"</t>
    </r>
    <r>
      <rPr>
        <sz val="10"/>
        <color theme="1"/>
        <rFont val="Trebuchet MS"/>
        <family val="2"/>
      </rPr>
      <t>Puede requerirse un sistema diferente"</t>
    </r>
  </si>
  <si>
    <t>Se construye en terrenos arrendados o de propiedad propiedad del estado.</t>
  </si>
  <si>
    <t>Madera de ,04 x,08 x 3,0 mt* (Soporte inferior y cub.)</t>
  </si>
  <si>
    <t>Madera de ,05 x,05 x 4,0 mt* (Cubierta)</t>
  </si>
  <si>
    <t>Se tiene previsto que albergue presupuestado  se use 8 meses, si el tiempo de uso es mayor, se pueden incorporar mejoras. No es inconveniente el uso de materiales muy pesados o frágiles por la distancia de los sitios y el estado de las vías.</t>
  </si>
  <si>
    <t>Cerramiento de muro exterior en tela verde de polipropileno y polisombra en la parte superior e inferior (ventilación).</t>
  </si>
  <si>
    <t>La selección del terreno se debe realizar conjuntamente entre las comisiones técnicas de los Clopads y Crepads. En lo
 posible el terreno debe ser plano porque construir terrazas eleva los costos.</t>
  </si>
  <si>
    <t>Pueden construirse también módulos individuales para habitación  (ver cuadro comparativo), el costo es similar al de 4 familias, por tal razón en cada comunidad decidirán cual les conviene.</t>
  </si>
  <si>
    <t xml:space="preserve">Este presupuesto no contiene los costos mano de obra, de dotaciones ni operación. </t>
  </si>
  <si>
    <t xml:space="preserve"> Este valor se aplica para acometidas de servicios publicos, en casos que para el municipio sea imposible asumir .</t>
  </si>
  <si>
    <t xml:space="preserve">Es conveniente que la mano de obra la asuma la comunidad y la admón municipal. Cuando el SENA, en "Formación por Proyectos" desarrolle la construcción, los aprendices (Personas de la comunidad) reciben un auxilio económico. En algunas comunidades se cuenta con el apoyo de las fuerzas militares. Se recomienda  siempre  conseguir apoyo para proveer incentivo económico que facilite la participación. </t>
  </si>
  <si>
    <t>** Con estos materiales el costo se incrementa 80%</t>
  </si>
  <si>
    <t>5-MODULO BAÑOS DE 9,00X6,00 mt -  6 PARA MUJERES , 6 PARA HOMBRES Y 8 LAVADEROS
 CON PISO EN CONCRETO AFINADO</t>
  </si>
  <si>
    <t>Para el suministro de materiales se debe aplicar el concepto de "Banco de  Materiales" implementado por la Dirección de Gestión del Riesgo en otras intervenciones.</t>
  </si>
  <si>
    <t>Lámina plana de fibrocemento de 6 mm  1,22x2,44 mt</t>
  </si>
  <si>
    <t xml:space="preserve">lavandería (6,0x9,0mt) , aula y/o jardín infantil y cobertizo (3,x6,0 mt)para manejo de residuos sólidos y reciclaje. </t>
  </si>
  <si>
    <t>Area por módulo 6,00 mt X 12,00 mt  = 72 mt2,   en terreno plano.   Area de la agrupación min. 7000 mt2</t>
  </si>
  <si>
    <t>EL VALOR INCLUYE: Materiales y herramientas; NO INCLUYE: Mano de obra, dotación, operación del albergue.</t>
  </si>
</sst>
</file>

<file path=xl/styles.xml><?xml version="1.0" encoding="utf-8"?>
<styleSheet xmlns="http://schemas.openxmlformats.org/spreadsheetml/2006/main">
  <numFmts count="4">
    <numFmt numFmtId="43" formatCode="_(* #,##0.00_);_(* \(#,##0.00\);_(* &quot;-&quot;??_);_(@_)"/>
    <numFmt numFmtId="164" formatCode="_(* #,##0_);_(* \(#,##0\);_(* &quot;-&quot;??_);_(@_)"/>
    <numFmt numFmtId="165" formatCode="_(* #,##0.000_);_(* \(#,##0.000\);_(* &quot;-&quot;??_);_(@_)"/>
    <numFmt numFmtId="166" formatCode="_(* #,##0.0_);_(* \(#,##0.0\);_(* &quot;-&quot;??_);_(@_)"/>
  </numFmts>
  <fonts count="14">
    <font>
      <sz val="11"/>
      <color theme="1"/>
      <name val="Calibri"/>
      <family val="2"/>
      <scheme val="minor"/>
    </font>
    <font>
      <sz val="11"/>
      <color theme="1"/>
      <name val="Calibri"/>
      <family val="2"/>
      <scheme val="minor"/>
    </font>
    <font>
      <sz val="11"/>
      <color theme="1"/>
      <name val="Trebuchet MS"/>
      <family val="2"/>
    </font>
    <font>
      <sz val="16"/>
      <color theme="1"/>
      <name val="Trebuchet MS"/>
      <family val="2"/>
    </font>
    <font>
      <b/>
      <sz val="11"/>
      <color theme="1"/>
      <name val="Trebuchet MS"/>
      <family val="2"/>
    </font>
    <font>
      <sz val="12"/>
      <color theme="1"/>
      <name val="Trebuchet MS"/>
      <family val="2"/>
    </font>
    <font>
      <b/>
      <sz val="12"/>
      <color theme="1"/>
      <name val="Trebuchet MS"/>
      <family val="2"/>
    </font>
    <font>
      <b/>
      <sz val="14"/>
      <color theme="1"/>
      <name val="Trebuchet MS"/>
      <family val="2"/>
    </font>
    <font>
      <b/>
      <sz val="11"/>
      <color theme="1"/>
      <name val="Calibri"/>
      <family val="2"/>
      <scheme val="minor"/>
    </font>
    <font>
      <b/>
      <sz val="16"/>
      <color theme="1"/>
      <name val="Calibri"/>
      <family val="2"/>
      <scheme val="minor"/>
    </font>
    <font>
      <sz val="14"/>
      <color theme="1"/>
      <name val="Calibri"/>
      <family val="2"/>
      <scheme val="minor"/>
    </font>
    <font>
      <sz val="10"/>
      <color theme="1"/>
      <name val="Trebuchet MS"/>
      <family val="2"/>
    </font>
    <font>
      <sz val="14"/>
      <color theme="1"/>
      <name val="Trebuchet MS"/>
      <family val="2"/>
    </font>
    <font>
      <sz val="10"/>
      <color theme="1"/>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style="thin">
        <color indexed="64"/>
      </right>
      <top style="hair">
        <color auto="1"/>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tted">
        <color auto="1"/>
      </right>
      <top style="dotted">
        <color auto="1"/>
      </top>
      <bottom style="double">
        <color auto="1"/>
      </bottom>
      <diagonal/>
    </border>
    <border>
      <left/>
      <right/>
      <top style="double">
        <color indexed="64"/>
      </top>
      <bottom/>
      <diagonal/>
    </border>
    <border>
      <left/>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uble">
        <color auto="1"/>
      </right>
      <top style="dotted">
        <color auto="1"/>
      </top>
      <bottom style="dotted">
        <color auto="1"/>
      </bottom>
      <diagonal/>
    </border>
    <border>
      <left style="double">
        <color auto="1"/>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auto="1"/>
      </left>
      <right/>
      <top style="double">
        <color auto="1"/>
      </top>
      <bottom style="dotted">
        <color auto="1"/>
      </bottom>
      <diagonal/>
    </border>
    <border>
      <left/>
      <right/>
      <top style="double">
        <color auto="1"/>
      </top>
      <bottom style="dotted">
        <color auto="1"/>
      </bottom>
      <diagonal/>
    </border>
    <border>
      <left/>
      <right style="double">
        <color auto="1"/>
      </right>
      <top style="double">
        <color auto="1"/>
      </top>
      <bottom style="dotted">
        <color auto="1"/>
      </bottom>
      <diagonal/>
    </border>
    <border>
      <left style="double">
        <color auto="1"/>
      </left>
      <right style="dotted">
        <color auto="1"/>
      </right>
      <top style="double">
        <color auto="1"/>
      </top>
      <bottom/>
      <diagonal/>
    </border>
    <border>
      <left style="double">
        <color auto="1"/>
      </left>
      <right style="dotted">
        <color auto="1"/>
      </right>
      <top/>
      <bottom/>
      <diagonal/>
    </border>
    <border>
      <left style="double">
        <color auto="1"/>
      </left>
      <right style="dotted">
        <color auto="1"/>
      </right>
      <top style="dotted">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tted">
        <color auto="1"/>
      </left>
      <right/>
      <top style="dotted">
        <color auto="1"/>
      </top>
      <bottom style="double">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s>
  <cellStyleXfs count="2">
    <xf numFmtId="0" fontId="0" fillId="0" borderId="0"/>
    <xf numFmtId="43" fontId="1" fillId="0" borderId="0" applyFont="0" applyFill="0" applyBorder="0" applyAlignment="0" applyProtection="0"/>
  </cellStyleXfs>
  <cellXfs count="147">
    <xf numFmtId="0" fontId="0" fillId="0" borderId="0" xfId="0"/>
    <xf numFmtId="0" fontId="2" fillId="0" borderId="0" xfId="0" applyFont="1"/>
    <xf numFmtId="0" fontId="2" fillId="0" borderId="3" xfId="0" applyFont="1" applyBorder="1"/>
    <xf numFmtId="0" fontId="2" fillId="2" borderId="2" xfId="0" applyFont="1" applyFill="1" applyBorder="1"/>
    <xf numFmtId="0" fontId="4" fillId="2" borderId="2" xfId="0" applyFont="1" applyFill="1" applyBorder="1" applyAlignment="1">
      <alignment horizontal="center"/>
    </xf>
    <xf numFmtId="0" fontId="5" fillId="0" borderId="1" xfId="0" applyFont="1" applyBorder="1" applyAlignment="1">
      <alignment horizontal="center"/>
    </xf>
    <xf numFmtId="43" fontId="5" fillId="0" borderId="4" xfId="1" applyFont="1" applyBorder="1"/>
    <xf numFmtId="0" fontId="5" fillId="2" borderId="1" xfId="0" applyFont="1" applyFill="1" applyBorder="1" applyAlignment="1">
      <alignment horizontal="right"/>
    </xf>
    <xf numFmtId="0" fontId="5" fillId="2" borderId="1" xfId="0" applyFont="1" applyFill="1" applyBorder="1" applyAlignment="1">
      <alignment horizontal="center"/>
    </xf>
    <xf numFmtId="43" fontId="5" fillId="2" borderId="1" xfId="1" applyFont="1" applyFill="1" applyBorder="1"/>
    <xf numFmtId="0" fontId="2" fillId="0" borderId="5" xfId="0" applyFont="1" applyBorder="1"/>
    <xf numFmtId="0" fontId="5" fillId="0" borderId="6" xfId="0" applyFont="1" applyBorder="1" applyAlignment="1">
      <alignment horizontal="center"/>
    </xf>
    <xf numFmtId="0" fontId="2" fillId="2" borderId="8" xfId="0" applyFont="1" applyFill="1" applyBorder="1"/>
    <xf numFmtId="0" fontId="5" fillId="0" borderId="1" xfId="0" applyFont="1" applyBorder="1" applyAlignment="1">
      <alignment horizontal="left"/>
    </xf>
    <xf numFmtId="0" fontId="2" fillId="0" borderId="0" xfId="0" applyFont="1" applyAlignment="1">
      <alignment horizontal="right"/>
    </xf>
    <xf numFmtId="0" fontId="5" fillId="0" borderId="0" xfId="0" applyFont="1" applyBorder="1" applyAlignment="1">
      <alignment horizontal="left"/>
    </xf>
    <xf numFmtId="43" fontId="5" fillId="0" borderId="9" xfId="1" applyFont="1" applyBorder="1"/>
    <xf numFmtId="43" fontId="2" fillId="0" borderId="0" xfId="0" applyNumberFormat="1" applyFont="1"/>
    <xf numFmtId="2" fontId="5" fillId="0" borderId="1" xfId="0" applyNumberFormat="1" applyFont="1" applyBorder="1" applyAlignment="1">
      <alignment horizontal="center"/>
    </xf>
    <xf numFmtId="0" fontId="5" fillId="0" borderId="13" xfId="0" applyFont="1" applyBorder="1" applyAlignment="1">
      <alignment horizontal="left"/>
    </xf>
    <xf numFmtId="0" fontId="2" fillId="0" borderId="6" xfId="0" applyFont="1" applyBorder="1"/>
    <xf numFmtId="0" fontId="2" fillId="0" borderId="6" xfId="0" applyFont="1" applyBorder="1" applyAlignment="1">
      <alignment horizontal="center"/>
    </xf>
    <xf numFmtId="43" fontId="2" fillId="0" borderId="6" xfId="1" applyFont="1" applyBorder="1"/>
    <xf numFmtId="43" fontId="2" fillId="0" borderId="7" xfId="1" applyFont="1" applyBorder="1"/>
    <xf numFmtId="0" fontId="2" fillId="0" borderId="1" xfId="0" applyFont="1" applyBorder="1"/>
    <xf numFmtId="0" fontId="2" fillId="0" borderId="1" xfId="0" applyFont="1" applyBorder="1" applyAlignment="1">
      <alignment horizontal="center"/>
    </xf>
    <xf numFmtId="43" fontId="2" fillId="0" borderId="1" xfId="1" applyFont="1" applyBorder="1"/>
    <xf numFmtId="43" fontId="2" fillId="0" borderId="4" xfId="1" applyFont="1" applyBorder="1"/>
    <xf numFmtId="0" fontId="2" fillId="3" borderId="11" xfId="0" applyFont="1" applyFill="1" applyBorder="1"/>
    <xf numFmtId="43" fontId="4" fillId="3" borderId="12" xfId="0" applyNumberFormat="1" applyFont="1" applyFill="1" applyBorder="1"/>
    <xf numFmtId="0" fontId="2" fillId="0" borderId="17" xfId="0" applyFont="1" applyBorder="1" applyAlignment="1">
      <alignment horizontal="center"/>
    </xf>
    <xf numFmtId="43" fontId="5" fillId="2" borderId="9" xfId="1" applyFont="1" applyFill="1" applyBorder="1"/>
    <xf numFmtId="43" fontId="5" fillId="2" borderId="19" xfId="1" applyFont="1" applyFill="1" applyBorder="1"/>
    <xf numFmtId="43" fontId="5" fillId="2" borderId="18" xfId="1" applyFont="1" applyFill="1" applyBorder="1"/>
    <xf numFmtId="43" fontId="6" fillId="2" borderId="18" xfId="1" applyFont="1" applyFill="1" applyBorder="1"/>
    <xf numFmtId="43" fontId="5" fillId="0" borderId="1" xfId="0" applyNumberFormat="1" applyFont="1" applyBorder="1" applyAlignment="1">
      <alignment horizontal="left"/>
    </xf>
    <xf numFmtId="0" fontId="7" fillId="3" borderId="10" xfId="0" applyFont="1" applyFill="1" applyBorder="1"/>
    <xf numFmtId="0" fontId="2" fillId="0" borderId="20" xfId="0" applyFont="1" applyBorder="1"/>
    <xf numFmtId="0" fontId="0" fillId="0" borderId="0" xfId="0"/>
    <xf numFmtId="0" fontId="2" fillId="0" borderId="0" xfId="0" applyFont="1" applyAlignment="1">
      <alignment horizontal="left" wrapText="1"/>
    </xf>
    <xf numFmtId="0" fontId="0" fillId="0" borderId="0" xfId="0" applyAlignment="1">
      <alignment horizontal="center"/>
    </xf>
    <xf numFmtId="0" fontId="4" fillId="0" borderId="26" xfId="0" applyFont="1" applyBorder="1" applyAlignment="1">
      <alignment horizontal="center" wrapText="1"/>
    </xf>
    <xf numFmtId="0" fontId="2" fillId="0" borderId="8" xfId="0" applyFont="1" applyBorder="1"/>
    <xf numFmtId="0" fontId="4" fillId="7" borderId="23" xfId="0" applyFont="1" applyFill="1" applyBorder="1" applyAlignment="1">
      <alignment horizontal="center" wrapText="1"/>
    </xf>
    <xf numFmtId="0" fontId="4" fillId="7" borderId="26" xfId="0" applyFont="1" applyFill="1" applyBorder="1" applyAlignment="1">
      <alignment horizontal="center" wrapText="1"/>
    </xf>
    <xf numFmtId="0" fontId="4" fillId="8" borderId="26" xfId="0" applyFont="1" applyFill="1" applyBorder="1" applyAlignment="1">
      <alignment horizontal="center" wrapText="1"/>
    </xf>
    <xf numFmtId="0" fontId="4" fillId="8" borderId="0" xfId="0" applyFont="1" applyFill="1" applyBorder="1" applyAlignment="1">
      <alignment horizontal="center" wrapText="1"/>
    </xf>
    <xf numFmtId="0" fontId="5" fillId="8" borderId="0" xfId="0" applyFont="1" applyFill="1" applyBorder="1" applyAlignment="1">
      <alignment horizontal="left"/>
    </xf>
    <xf numFmtId="0" fontId="2" fillId="8" borderId="0" xfId="0" applyFont="1" applyFill="1"/>
    <xf numFmtId="0" fontId="4" fillId="7" borderId="26" xfId="0" applyFont="1" applyFill="1" applyBorder="1" applyAlignment="1">
      <alignment horizontal="center"/>
    </xf>
    <xf numFmtId="0" fontId="9" fillId="0" borderId="0" xfId="0" applyFont="1" applyAlignment="1">
      <alignment horizontal="center"/>
    </xf>
    <xf numFmtId="0" fontId="0" fillId="7" borderId="0" xfId="0" applyFill="1" applyAlignment="1">
      <alignment horizontal="center"/>
    </xf>
    <xf numFmtId="0" fontId="8" fillId="7" borderId="0" xfId="0" applyFont="1" applyFill="1" applyAlignment="1">
      <alignment horizontal="center"/>
    </xf>
    <xf numFmtId="0" fontId="11" fillId="0" borderId="0" xfId="0" applyFont="1"/>
    <xf numFmtId="0" fontId="4" fillId="0" borderId="26" xfId="0" applyFont="1" applyBorder="1" applyAlignment="1">
      <alignment horizontal="center" vertical="center" wrapText="1"/>
    </xf>
    <xf numFmtId="0" fontId="4" fillId="8" borderId="29" xfId="0" applyFont="1" applyFill="1" applyBorder="1" applyAlignment="1">
      <alignment horizontal="center" wrapText="1"/>
    </xf>
    <xf numFmtId="0" fontId="0" fillId="0" borderId="0" xfId="0" applyAlignment="1">
      <alignment wrapText="1"/>
    </xf>
    <xf numFmtId="0" fontId="2" fillId="0" borderId="1" xfId="0" applyFont="1" applyBorder="1" applyAlignment="1">
      <alignment wrapText="1"/>
    </xf>
    <xf numFmtId="43" fontId="5" fillId="0" borderId="19" xfId="1" applyFont="1" applyBorder="1"/>
    <xf numFmtId="0" fontId="10" fillId="0" borderId="0" xfId="0" applyFont="1"/>
    <xf numFmtId="164" fontId="2" fillId="0" borderId="0" xfId="1" applyNumberFormat="1" applyFont="1"/>
    <xf numFmtId="164" fontId="2" fillId="0" borderId="0" xfId="0" applyNumberFormat="1" applyFont="1"/>
    <xf numFmtId="0" fontId="9" fillId="0" borderId="0" xfId="0" applyFont="1" applyAlignment="1"/>
    <xf numFmtId="164" fontId="5" fillId="0" borderId="1" xfId="1" applyNumberFormat="1" applyFont="1" applyBorder="1" applyAlignment="1">
      <alignment horizontal="left"/>
    </xf>
    <xf numFmtId="0" fontId="12" fillId="5" borderId="1" xfId="0" applyFont="1" applyFill="1" applyBorder="1" applyAlignment="1">
      <alignment horizontal="left"/>
    </xf>
    <xf numFmtId="0" fontId="5" fillId="5" borderId="1" xfId="0" applyFont="1" applyFill="1" applyBorder="1" applyAlignment="1">
      <alignment horizontal="left"/>
    </xf>
    <xf numFmtId="164" fontId="5" fillId="5" borderId="1" xfId="1" applyNumberFormat="1" applyFont="1" applyFill="1" applyBorder="1" applyAlignment="1">
      <alignment horizontal="left"/>
    </xf>
    <xf numFmtId="0" fontId="12" fillId="5" borderId="1" xfId="0" applyFont="1" applyFill="1" applyBorder="1" applyAlignment="1">
      <alignment horizontal="center"/>
    </xf>
    <xf numFmtId="0" fontId="12" fillId="5" borderId="1" xfId="0" applyFont="1" applyFill="1" applyBorder="1" applyAlignment="1">
      <alignment horizontal="center" wrapText="1"/>
    </xf>
    <xf numFmtId="0" fontId="0" fillId="0" borderId="45" xfId="0" applyBorder="1" applyAlignment="1">
      <alignment wrapText="1"/>
    </xf>
    <xf numFmtId="0" fontId="0" fillId="0" borderId="45" xfId="0" applyBorder="1" applyAlignment="1">
      <alignment horizontal="center" wrapText="1"/>
    </xf>
    <xf numFmtId="0" fontId="0" fillId="8" borderId="45" xfId="0" applyFill="1" applyBorder="1" applyAlignment="1">
      <alignment wrapText="1"/>
    </xf>
    <xf numFmtId="0" fontId="8" fillId="8" borderId="45" xfId="0" applyFont="1" applyFill="1" applyBorder="1" applyAlignment="1">
      <alignment horizontal="center" wrapText="1"/>
    </xf>
    <xf numFmtId="164" fontId="5" fillId="0" borderId="1" xfId="0" applyNumberFormat="1" applyFont="1" applyBorder="1" applyAlignment="1">
      <alignment horizontal="left"/>
    </xf>
    <xf numFmtId="0" fontId="11" fillId="0" borderId="1" xfId="0" applyFont="1" applyBorder="1" applyAlignment="1">
      <alignment wrapText="1"/>
    </xf>
    <xf numFmtId="165" fontId="5" fillId="0" borderId="1" xfId="1" applyNumberFormat="1" applyFont="1" applyBorder="1" applyAlignment="1">
      <alignment horizontal="left"/>
    </xf>
    <xf numFmtId="9" fontId="5" fillId="0" borderId="1" xfId="0" applyNumberFormat="1" applyFont="1" applyBorder="1" applyAlignment="1">
      <alignment horizontal="left"/>
    </xf>
    <xf numFmtId="0" fontId="5" fillId="0" borderId="1" xfId="0" applyFont="1" applyBorder="1" applyAlignment="1">
      <alignment horizontal="left" wrapText="1"/>
    </xf>
    <xf numFmtId="0" fontId="0" fillId="0" borderId="0" xfId="0" applyAlignment="1">
      <alignment horizontal="left" wrapText="1"/>
    </xf>
    <xf numFmtId="166" fontId="5" fillId="0" borderId="1" xfId="1" applyNumberFormat="1" applyFont="1" applyBorder="1" applyAlignment="1">
      <alignment horizontal="left"/>
    </xf>
    <xf numFmtId="0" fontId="2" fillId="0" borderId="3" xfId="0" applyFont="1" applyBorder="1" applyAlignment="1">
      <alignment vertical="center"/>
    </xf>
    <xf numFmtId="0" fontId="13" fillId="0" borderId="0" xfId="0" applyFont="1"/>
    <xf numFmtId="0" fontId="8" fillId="0" borderId="0" xfId="0" applyFont="1" applyAlignment="1">
      <alignment horizontal="center"/>
    </xf>
    <xf numFmtId="0" fontId="4" fillId="8" borderId="26" xfId="0" applyFont="1" applyFill="1" applyBorder="1" applyAlignment="1">
      <alignment horizontal="center"/>
    </xf>
    <xf numFmtId="0" fontId="4" fillId="8" borderId="26" xfId="0" applyFont="1" applyFill="1" applyBorder="1" applyAlignment="1">
      <alignment horizontal="center" vertical="center" wrapText="1"/>
    </xf>
    <xf numFmtId="0" fontId="10" fillId="7" borderId="0" xfId="0" applyFont="1" applyFill="1" applyAlignment="1">
      <alignment horizontal="center"/>
    </xf>
    <xf numFmtId="0" fontId="4" fillId="8" borderId="44" xfId="0" applyFont="1" applyFill="1" applyBorder="1" applyAlignment="1">
      <alignment horizontal="center" vertical="center"/>
    </xf>
    <xf numFmtId="0" fontId="4" fillId="8" borderId="35" xfId="0" applyFont="1" applyFill="1" applyBorder="1" applyAlignment="1">
      <alignment horizontal="center" vertical="center"/>
    </xf>
    <xf numFmtId="0" fontId="5" fillId="0" borderId="27" xfId="0" applyFont="1" applyBorder="1" applyAlignment="1">
      <alignment horizontal="left" wrapText="1"/>
    </xf>
    <xf numFmtId="0" fontId="5" fillId="0" borderId="27" xfId="0" applyFont="1" applyBorder="1" applyAlignment="1">
      <alignment horizontal="left"/>
    </xf>
    <xf numFmtId="0" fontId="5" fillId="0" borderId="28" xfId="0" applyFont="1" applyBorder="1" applyAlignment="1">
      <alignment horizontal="left"/>
    </xf>
    <xf numFmtId="0" fontId="5" fillId="7" borderId="27" xfId="0" applyFont="1" applyFill="1" applyBorder="1" applyAlignment="1">
      <alignment horizontal="left"/>
    </xf>
    <xf numFmtId="0" fontId="5" fillId="7" borderId="28" xfId="0" applyFont="1" applyFill="1" applyBorder="1" applyAlignment="1">
      <alignment horizontal="left"/>
    </xf>
    <xf numFmtId="0" fontId="5" fillId="8" borderId="27" xfId="0" applyFont="1" applyFill="1" applyBorder="1" applyAlignment="1">
      <alignment horizontal="left" wrapText="1"/>
    </xf>
    <xf numFmtId="0" fontId="5" fillId="8" borderId="27" xfId="0" applyFont="1" applyFill="1" applyBorder="1" applyAlignment="1">
      <alignment horizontal="left"/>
    </xf>
    <xf numFmtId="0" fontId="5" fillId="8" borderId="28" xfId="0" applyFont="1" applyFill="1" applyBorder="1" applyAlignment="1">
      <alignment horizontal="left"/>
    </xf>
    <xf numFmtId="0" fontId="5" fillId="8" borderId="39" xfId="0" applyFont="1" applyFill="1" applyBorder="1" applyAlignment="1">
      <alignment horizontal="left" wrapText="1"/>
    </xf>
    <xf numFmtId="0" fontId="5" fillId="8" borderId="40" xfId="0" applyFont="1" applyFill="1" applyBorder="1" applyAlignment="1">
      <alignment horizontal="left" wrapText="1"/>
    </xf>
    <xf numFmtId="0" fontId="5" fillId="8" borderId="41" xfId="0" applyFont="1" applyFill="1" applyBorder="1" applyAlignment="1">
      <alignment horizontal="left" wrapText="1"/>
    </xf>
    <xf numFmtId="0" fontId="7" fillId="5" borderId="20" xfId="0" applyFont="1" applyFill="1" applyBorder="1" applyAlignment="1">
      <alignment horizontal="center" wrapText="1"/>
    </xf>
    <xf numFmtId="0" fontId="7" fillId="5" borderId="21" xfId="0" applyFont="1" applyFill="1" applyBorder="1" applyAlignment="1">
      <alignment horizontal="center" wrapText="1"/>
    </xf>
    <xf numFmtId="0" fontId="7" fillId="5" borderId="22" xfId="0" applyFont="1" applyFill="1" applyBorder="1" applyAlignment="1">
      <alignment horizontal="center" wrapText="1"/>
    </xf>
    <xf numFmtId="0" fontId="0" fillId="0" borderId="31" xfId="0" applyBorder="1" applyAlignment="1">
      <alignment horizontal="center"/>
    </xf>
    <xf numFmtId="0" fontId="5" fillId="7" borderId="24" xfId="0" applyFont="1" applyFill="1" applyBorder="1" applyAlignment="1">
      <alignment horizontal="left"/>
    </xf>
    <xf numFmtId="0" fontId="5" fillId="7" borderId="25" xfId="0" applyFont="1" applyFill="1" applyBorder="1" applyAlignment="1">
      <alignment horizontal="left"/>
    </xf>
    <xf numFmtId="0" fontId="2" fillId="0" borderId="0" xfId="0" applyFont="1" applyBorder="1" applyAlignment="1">
      <alignment horizontal="center"/>
    </xf>
    <xf numFmtId="0" fontId="4" fillId="5" borderId="0" xfId="0" applyFont="1" applyFill="1" applyAlignment="1">
      <alignment horizontal="left" wrapText="1"/>
    </xf>
    <xf numFmtId="0" fontId="8" fillId="5" borderId="0" xfId="0" applyFont="1" applyFill="1"/>
    <xf numFmtId="0" fontId="5" fillId="0" borderId="32" xfId="0" applyFont="1" applyBorder="1" applyAlignment="1">
      <alignment horizontal="left" wrapText="1"/>
    </xf>
    <xf numFmtId="0" fontId="5" fillId="0" borderId="33" xfId="0" applyFont="1" applyBorder="1" applyAlignment="1">
      <alignment horizontal="left"/>
    </xf>
    <xf numFmtId="0" fontId="5" fillId="0" borderId="34" xfId="0" applyFont="1" applyBorder="1" applyAlignment="1">
      <alignment horizontal="left"/>
    </xf>
    <xf numFmtId="0" fontId="5" fillId="8" borderId="46" xfId="0" applyFont="1" applyFill="1" applyBorder="1" applyAlignment="1">
      <alignment horizontal="left"/>
    </xf>
    <xf numFmtId="0" fontId="5" fillId="8" borderId="47" xfId="0" applyFont="1" applyFill="1" applyBorder="1" applyAlignment="1">
      <alignment horizontal="left"/>
    </xf>
    <xf numFmtId="0" fontId="5" fillId="8" borderId="48" xfId="0" applyFont="1" applyFill="1" applyBorder="1" applyAlignment="1">
      <alignment horizontal="left"/>
    </xf>
    <xf numFmtId="0" fontId="4" fillId="5" borderId="36" xfId="0" applyFont="1" applyFill="1" applyBorder="1" applyAlignment="1">
      <alignment horizontal="left" wrapText="1"/>
    </xf>
    <xf numFmtId="0" fontId="8" fillId="5" borderId="37" xfId="0" applyFont="1" applyFill="1" applyBorder="1"/>
    <xf numFmtId="0" fontId="8" fillId="5" borderId="38" xfId="0" applyFont="1" applyFill="1" applyBorder="1"/>
    <xf numFmtId="0" fontId="5" fillId="8" borderId="32" xfId="0" applyFont="1" applyFill="1" applyBorder="1" applyAlignment="1">
      <alignment horizontal="left"/>
    </xf>
    <xf numFmtId="0" fontId="5" fillId="8" borderId="33" xfId="0" applyFont="1" applyFill="1" applyBorder="1" applyAlignment="1">
      <alignment horizontal="left"/>
    </xf>
    <xf numFmtId="0" fontId="5" fillId="8" borderId="34" xfId="0" applyFont="1" applyFill="1" applyBorder="1" applyAlignment="1">
      <alignment horizontal="left"/>
    </xf>
    <xf numFmtId="0" fontId="4" fillId="8" borderId="42" xfId="0" applyFont="1" applyFill="1" applyBorder="1" applyAlignment="1">
      <alignment horizontal="center" vertical="center"/>
    </xf>
    <xf numFmtId="0" fontId="4" fillId="8" borderId="43"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35" xfId="0" applyFont="1" applyFill="1" applyBorder="1" applyAlignment="1">
      <alignment horizontal="center" vertical="center"/>
    </xf>
    <xf numFmtId="0" fontId="3" fillId="6" borderId="20" xfId="0" applyFont="1" applyFill="1" applyBorder="1" applyAlignment="1">
      <alignment horizontal="center"/>
    </xf>
    <xf numFmtId="0" fontId="3" fillId="6" borderId="21" xfId="0" applyFont="1" applyFill="1" applyBorder="1" applyAlignment="1">
      <alignment horizontal="center"/>
    </xf>
    <xf numFmtId="0" fontId="3" fillId="6" borderId="22" xfId="0" applyFont="1" applyFill="1" applyBorder="1" applyAlignment="1">
      <alignment horizontal="center"/>
    </xf>
    <xf numFmtId="0" fontId="4" fillId="6" borderId="30"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0" fontId="4" fillId="4" borderId="14" xfId="0" applyFont="1" applyFill="1" applyBorder="1" applyAlignment="1">
      <alignment horizontal="center" wrapText="1"/>
    </xf>
    <xf numFmtId="0" fontId="4" fillId="0" borderId="21" xfId="0" applyFont="1" applyBorder="1" applyAlignment="1">
      <alignment horizontal="center" wrapText="1"/>
    </xf>
    <xf numFmtId="0" fontId="4" fillId="0" borderId="21" xfId="0" applyFont="1" applyBorder="1" applyAlignment="1">
      <alignment horizontal="center"/>
    </xf>
    <xf numFmtId="0" fontId="4" fillId="0" borderId="22" xfId="0" applyFont="1" applyBorder="1" applyAlignment="1">
      <alignment horizontal="center"/>
    </xf>
    <xf numFmtId="0" fontId="4" fillId="4" borderId="17" xfId="0" applyFont="1" applyFill="1" applyBorder="1" applyAlignment="1">
      <alignment horizontal="center"/>
    </xf>
    <xf numFmtId="0" fontId="2" fillId="0" borderId="0" xfId="0" applyFont="1" applyAlignment="1">
      <alignment horizontal="left"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9" fillId="4" borderId="0" xfId="0" applyFont="1" applyFill="1" applyAlignment="1">
      <alignment horizontal="center"/>
    </xf>
    <xf numFmtId="0" fontId="0" fillId="0" borderId="0" xfId="0" applyAlignment="1">
      <alignment horizontal="left" wrapText="1"/>
    </xf>
    <xf numFmtId="0" fontId="4" fillId="8" borderId="29" xfId="0" applyFont="1" applyFill="1" applyBorder="1" applyAlignment="1">
      <alignment horizontal="center" vertical="center"/>
    </xf>
    <xf numFmtId="0" fontId="5" fillId="8" borderId="46" xfId="0" applyFont="1" applyFill="1" applyBorder="1" applyAlignment="1">
      <alignment horizontal="left" wrapText="1"/>
    </xf>
    <xf numFmtId="0" fontId="5" fillId="8" borderId="47" xfId="0" applyFont="1" applyFill="1" applyBorder="1" applyAlignment="1">
      <alignment horizontal="left" wrapText="1"/>
    </xf>
    <xf numFmtId="0" fontId="5" fillId="8" borderId="48" xfId="0" applyFont="1" applyFill="1" applyBorder="1" applyAlignment="1">
      <alignment horizontal="left"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95250</xdr:rowOff>
    </xdr:from>
    <xdr:to>
      <xdr:col>1</xdr:col>
      <xdr:colOff>517525</xdr:colOff>
      <xdr:row>0</xdr:row>
      <xdr:rowOff>558800</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57150" y="95250"/>
          <a:ext cx="736600" cy="463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0</xdr:rowOff>
    </xdr:from>
    <xdr:to>
      <xdr:col>1</xdr:col>
      <xdr:colOff>536575</xdr:colOff>
      <xdr:row>2</xdr:row>
      <xdr:rowOff>15875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304800"/>
          <a:ext cx="736600" cy="463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460375</xdr:colOff>
      <xdr:row>2</xdr:row>
      <xdr:rowOff>15875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0" y="304800"/>
          <a:ext cx="736600" cy="463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C000"/>
  </sheetPr>
  <dimension ref="A1:D8"/>
  <sheetViews>
    <sheetView topLeftCell="A2" workbookViewId="0">
      <selection activeCell="D7" sqref="A4:D7"/>
    </sheetView>
  </sheetViews>
  <sheetFormatPr baseColWidth="10" defaultRowHeight="15"/>
  <cols>
    <col min="1" max="1" width="13.7109375" style="38" customWidth="1"/>
    <col min="2" max="2" width="28.28515625" style="38" customWidth="1"/>
    <col min="3" max="3" width="21.7109375" style="38" customWidth="1"/>
    <col min="4" max="4" width="24.7109375" style="38" customWidth="1"/>
    <col min="5" max="16384" width="11.42578125" style="38"/>
  </cols>
  <sheetData>
    <row r="1" spans="1:4">
      <c r="C1" s="38" t="s">
        <v>131</v>
      </c>
    </row>
    <row r="2" spans="1:4" ht="18.75">
      <c r="B2" s="85" t="s">
        <v>91</v>
      </c>
      <c r="C2" s="85"/>
      <c r="D2" s="85"/>
    </row>
    <row r="4" spans="1:4" ht="30">
      <c r="A4" s="71"/>
      <c r="B4" s="72" t="s">
        <v>129</v>
      </c>
      <c r="C4" s="72" t="s">
        <v>93</v>
      </c>
      <c r="D4" s="72" t="s">
        <v>130</v>
      </c>
    </row>
    <row r="5" spans="1:4" ht="165">
      <c r="A5" s="70" t="s">
        <v>175</v>
      </c>
      <c r="B5" s="69" t="s">
        <v>180</v>
      </c>
      <c r="C5" s="69" t="s">
        <v>179</v>
      </c>
      <c r="D5" s="69" t="s">
        <v>178</v>
      </c>
    </row>
    <row r="6" spans="1:4" ht="210">
      <c r="A6" s="70" t="s">
        <v>176</v>
      </c>
      <c r="B6" s="69" t="s">
        <v>181</v>
      </c>
      <c r="C6" s="69" t="s">
        <v>182</v>
      </c>
      <c r="D6" s="69" t="s">
        <v>183</v>
      </c>
    </row>
    <row r="7" spans="1:4" ht="90">
      <c r="A7" s="70" t="s">
        <v>177</v>
      </c>
      <c r="B7" s="69" t="s">
        <v>186</v>
      </c>
      <c r="C7" s="69" t="s">
        <v>185</v>
      </c>
      <c r="D7" s="69" t="s">
        <v>184</v>
      </c>
    </row>
    <row r="8" spans="1:4" ht="18.75">
      <c r="A8" s="59"/>
    </row>
  </sheetData>
  <mergeCells count="1">
    <mergeCell ref="B2:D2"/>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sheetPr>
    <tabColor theme="0" tint="-0.34998626667073579"/>
  </sheetPr>
  <dimension ref="A1:F41"/>
  <sheetViews>
    <sheetView tabSelected="1" topLeftCell="A23" workbookViewId="0">
      <selection activeCell="A41" sqref="A41"/>
    </sheetView>
  </sheetViews>
  <sheetFormatPr baseColWidth="10" defaultRowHeight="16.5"/>
  <cols>
    <col min="1" max="1" width="4.140625" style="1" customWidth="1"/>
    <col min="2" max="2" width="56.140625" style="1" customWidth="1"/>
    <col min="3" max="3" width="11.42578125" style="1"/>
    <col min="4" max="4" width="12.42578125" style="1" bestFit="1" customWidth="1"/>
    <col min="5" max="5" width="15.28515625" style="1" customWidth="1"/>
    <col min="6" max="6" width="27.42578125" style="1" customWidth="1"/>
    <col min="7" max="7" width="11.42578125" style="1"/>
    <col min="8" max="8" width="15.7109375" style="1" customWidth="1"/>
    <col min="9" max="16384" width="11.42578125" style="1"/>
  </cols>
  <sheetData>
    <row r="1" spans="1:6" ht="49.5" customHeight="1" thickTop="1" thickBot="1">
      <c r="A1" s="99" t="s">
        <v>79</v>
      </c>
      <c r="B1" s="100"/>
      <c r="C1" s="100"/>
      <c r="D1" s="100"/>
      <c r="E1" s="100"/>
      <c r="F1" s="101"/>
    </row>
    <row r="2" spans="1:6" ht="12.75" customHeight="1" thickTop="1">
      <c r="B2" s="105"/>
      <c r="C2" s="105"/>
      <c r="D2" s="105"/>
      <c r="E2" s="105"/>
      <c r="F2" s="105"/>
    </row>
    <row r="3" spans="1:6" ht="23.25" customHeight="1">
      <c r="A3" s="106" t="s">
        <v>39</v>
      </c>
      <c r="B3" s="107"/>
      <c r="C3" s="107"/>
      <c r="D3" s="107"/>
      <c r="E3" s="107"/>
      <c r="F3" s="107"/>
    </row>
    <row r="4" spans="1:6" ht="12" customHeight="1" thickBot="1">
      <c r="A4" s="39"/>
      <c r="B4" s="102"/>
      <c r="C4" s="102"/>
      <c r="D4" s="102"/>
      <c r="E4" s="102"/>
      <c r="F4" s="102"/>
    </row>
    <row r="5" spans="1:6" ht="18" customHeight="1" thickTop="1">
      <c r="A5" s="43" t="s">
        <v>76</v>
      </c>
      <c r="B5" s="103" t="s">
        <v>143</v>
      </c>
      <c r="C5" s="103"/>
      <c r="D5" s="103"/>
      <c r="E5" s="103"/>
      <c r="F5" s="104"/>
    </row>
    <row r="6" spans="1:6" ht="18" customHeight="1">
      <c r="A6" s="44"/>
      <c r="B6" s="91" t="s">
        <v>142</v>
      </c>
      <c r="C6" s="91"/>
      <c r="D6" s="91"/>
      <c r="E6" s="91"/>
      <c r="F6" s="92"/>
    </row>
    <row r="7" spans="1:6" ht="51.75" customHeight="1">
      <c r="A7" s="54" t="s">
        <v>76</v>
      </c>
      <c r="B7" s="108" t="s">
        <v>199</v>
      </c>
      <c r="C7" s="109"/>
      <c r="D7" s="109"/>
      <c r="E7" s="109"/>
      <c r="F7" s="110"/>
    </row>
    <row r="8" spans="1:6" ht="18" customHeight="1">
      <c r="A8" s="44" t="s">
        <v>76</v>
      </c>
      <c r="B8" s="91" t="s">
        <v>211</v>
      </c>
      <c r="C8" s="91"/>
      <c r="D8" s="91"/>
      <c r="E8" s="91"/>
      <c r="F8" s="92"/>
    </row>
    <row r="9" spans="1:6" ht="18" customHeight="1">
      <c r="A9" s="41" t="s">
        <v>76</v>
      </c>
      <c r="B9" s="89" t="s">
        <v>80</v>
      </c>
      <c r="C9" s="89"/>
      <c r="D9" s="89"/>
      <c r="E9" s="89"/>
      <c r="F9" s="90"/>
    </row>
    <row r="10" spans="1:6" ht="18" customHeight="1">
      <c r="A10" s="41"/>
      <c r="B10" s="89" t="s">
        <v>210</v>
      </c>
      <c r="C10" s="89"/>
      <c r="D10" s="89"/>
      <c r="E10" s="89"/>
      <c r="F10" s="90"/>
    </row>
    <row r="11" spans="1:6" ht="18" customHeight="1">
      <c r="A11" s="44" t="s">
        <v>76</v>
      </c>
      <c r="B11" s="91" t="s">
        <v>81</v>
      </c>
      <c r="C11" s="91"/>
      <c r="D11" s="91"/>
      <c r="E11" s="91"/>
      <c r="F11" s="92"/>
    </row>
    <row r="12" spans="1:6" ht="18" customHeight="1">
      <c r="A12" s="44"/>
      <c r="B12" s="91" t="s">
        <v>120</v>
      </c>
      <c r="C12" s="91"/>
      <c r="D12" s="91"/>
      <c r="E12" s="91"/>
      <c r="F12" s="92"/>
    </row>
    <row r="13" spans="1:6" ht="33.75" customHeight="1">
      <c r="A13" s="45" t="s">
        <v>76</v>
      </c>
      <c r="B13" s="88" t="s">
        <v>202</v>
      </c>
      <c r="C13" s="89"/>
      <c r="D13" s="89"/>
      <c r="E13" s="89"/>
      <c r="F13" s="90"/>
    </row>
    <row r="14" spans="1:6" ht="18" customHeight="1">
      <c r="A14" s="44" t="s">
        <v>76</v>
      </c>
      <c r="B14" s="91" t="s">
        <v>118</v>
      </c>
      <c r="C14" s="91"/>
      <c r="D14" s="91"/>
      <c r="E14" s="91"/>
      <c r="F14" s="92"/>
    </row>
    <row r="15" spans="1:6" ht="18" customHeight="1">
      <c r="A15" s="45" t="s">
        <v>76</v>
      </c>
      <c r="B15" s="94" t="s">
        <v>70</v>
      </c>
      <c r="C15" s="94"/>
      <c r="D15" s="94"/>
      <c r="E15" s="94"/>
      <c r="F15" s="95"/>
    </row>
    <row r="16" spans="1:6" ht="18" customHeight="1">
      <c r="A16" s="49" t="s">
        <v>76</v>
      </c>
      <c r="B16" s="91" t="s">
        <v>200</v>
      </c>
      <c r="C16" s="91"/>
      <c r="D16" s="91"/>
      <c r="E16" s="91"/>
      <c r="F16" s="92"/>
    </row>
    <row r="17" spans="1:6" ht="18" customHeight="1">
      <c r="A17" s="45" t="s">
        <v>76</v>
      </c>
      <c r="B17" s="94" t="s">
        <v>77</v>
      </c>
      <c r="C17" s="94"/>
      <c r="D17" s="94"/>
      <c r="E17" s="94"/>
      <c r="F17" s="95"/>
    </row>
    <row r="18" spans="1:6" ht="18" customHeight="1">
      <c r="A18" s="49" t="s">
        <v>76</v>
      </c>
      <c r="B18" s="91" t="s">
        <v>40</v>
      </c>
      <c r="C18" s="91"/>
      <c r="D18" s="91"/>
      <c r="E18" s="91"/>
      <c r="F18" s="92"/>
    </row>
    <row r="19" spans="1:6" ht="18" customHeight="1">
      <c r="A19" s="45" t="s">
        <v>76</v>
      </c>
      <c r="B19" s="94" t="s">
        <v>78</v>
      </c>
      <c r="C19" s="94"/>
      <c r="D19" s="94"/>
      <c r="E19" s="94"/>
      <c r="F19" s="95"/>
    </row>
    <row r="20" spans="1:6" ht="18" customHeight="1">
      <c r="A20" s="49" t="s">
        <v>76</v>
      </c>
      <c r="B20" s="91" t="s">
        <v>69</v>
      </c>
      <c r="C20" s="91"/>
      <c r="D20" s="91"/>
      <c r="E20" s="91"/>
      <c r="F20" s="92"/>
    </row>
    <row r="21" spans="1:6" ht="18" customHeight="1">
      <c r="A21" s="83" t="s">
        <v>76</v>
      </c>
      <c r="B21" s="94" t="s">
        <v>203</v>
      </c>
      <c r="C21" s="94"/>
      <c r="D21" s="94"/>
      <c r="E21" s="94"/>
      <c r="F21" s="95"/>
    </row>
    <row r="22" spans="1:6" ht="72.75" customHeight="1">
      <c r="A22" s="84" t="s">
        <v>76</v>
      </c>
      <c r="B22" s="93" t="s">
        <v>205</v>
      </c>
      <c r="C22" s="94"/>
      <c r="D22" s="94"/>
      <c r="E22" s="94"/>
      <c r="F22" s="95"/>
    </row>
    <row r="23" spans="1:6" ht="18" customHeight="1" thickBot="1">
      <c r="A23" s="55"/>
      <c r="B23" s="111"/>
      <c r="C23" s="112"/>
      <c r="D23" s="112"/>
      <c r="E23" s="112"/>
      <c r="F23" s="113"/>
    </row>
    <row r="24" spans="1:6" s="48" customFormat="1" ht="18" customHeight="1" thickTop="1">
      <c r="A24" s="46"/>
      <c r="B24" s="47"/>
      <c r="C24" s="47"/>
      <c r="D24" s="47"/>
      <c r="E24" s="47"/>
      <c r="F24" s="47"/>
    </row>
    <row r="25" spans="1:6" ht="23.25" customHeight="1" thickBot="1">
      <c r="A25" s="114" t="s">
        <v>92</v>
      </c>
      <c r="B25" s="115"/>
      <c r="C25" s="115"/>
      <c r="D25" s="115"/>
      <c r="E25" s="115"/>
      <c r="F25" s="116"/>
    </row>
    <row r="26" spans="1:6" ht="38.25" customHeight="1" thickTop="1">
      <c r="A26" s="120" t="s">
        <v>76</v>
      </c>
      <c r="B26" s="96" t="s">
        <v>208</v>
      </c>
      <c r="C26" s="97"/>
      <c r="D26" s="97"/>
      <c r="E26" s="97"/>
      <c r="F26" s="98"/>
    </row>
    <row r="27" spans="1:6" ht="18" customHeight="1">
      <c r="A27" s="121"/>
      <c r="B27" s="117" t="s">
        <v>73</v>
      </c>
      <c r="C27" s="118"/>
      <c r="D27" s="118"/>
      <c r="E27" s="118"/>
      <c r="F27" s="119"/>
    </row>
    <row r="28" spans="1:6" ht="18" customHeight="1">
      <c r="A28" s="121"/>
      <c r="B28" s="117" t="s">
        <v>88</v>
      </c>
      <c r="C28" s="118"/>
      <c r="D28" s="118"/>
      <c r="E28" s="118"/>
      <c r="F28" s="119"/>
    </row>
    <row r="29" spans="1:6" ht="18" customHeight="1">
      <c r="A29" s="87"/>
      <c r="B29" s="117" t="s">
        <v>74</v>
      </c>
      <c r="C29" s="118"/>
      <c r="D29" s="118"/>
      <c r="E29" s="118"/>
      <c r="F29" s="119"/>
    </row>
    <row r="30" spans="1:6" ht="18" customHeight="1">
      <c r="A30" s="122" t="s">
        <v>76</v>
      </c>
      <c r="B30" s="91" t="s">
        <v>103</v>
      </c>
      <c r="C30" s="91"/>
      <c r="D30" s="91"/>
      <c r="E30" s="91"/>
      <c r="F30" s="92"/>
    </row>
    <row r="31" spans="1:6" ht="18" customHeight="1">
      <c r="A31" s="123"/>
      <c r="B31" s="91" t="s">
        <v>89</v>
      </c>
      <c r="C31" s="91"/>
      <c r="D31" s="91"/>
      <c r="E31" s="91"/>
      <c r="F31" s="92"/>
    </row>
    <row r="32" spans="1:6" ht="18" customHeight="1">
      <c r="A32" s="124"/>
      <c r="B32" s="91" t="s">
        <v>90</v>
      </c>
      <c r="C32" s="91"/>
      <c r="D32" s="91"/>
      <c r="E32" s="91"/>
      <c r="F32" s="92"/>
    </row>
    <row r="33" spans="1:6" ht="18" customHeight="1">
      <c r="A33" s="86" t="s">
        <v>76</v>
      </c>
      <c r="B33" s="94" t="s">
        <v>190</v>
      </c>
      <c r="C33" s="94"/>
      <c r="D33" s="94"/>
      <c r="E33" s="94"/>
      <c r="F33" s="95"/>
    </row>
    <row r="34" spans="1:6" ht="18" customHeight="1">
      <c r="A34" s="87"/>
      <c r="B34" s="94" t="s">
        <v>191</v>
      </c>
      <c r="C34" s="94"/>
      <c r="D34" s="94"/>
      <c r="E34" s="94"/>
      <c r="F34" s="95"/>
    </row>
    <row r="35" spans="1:6" ht="18" customHeight="1">
      <c r="A35" s="49" t="s">
        <v>108</v>
      </c>
      <c r="B35" s="91" t="s">
        <v>109</v>
      </c>
      <c r="C35" s="91"/>
      <c r="D35" s="91"/>
      <c r="E35" s="91"/>
      <c r="F35" s="92"/>
    </row>
    <row r="36" spans="1:6" ht="33.75" customHeight="1" thickBot="1">
      <c r="A36" s="143" t="s">
        <v>76</v>
      </c>
      <c r="B36" s="144" t="s">
        <v>201</v>
      </c>
      <c r="C36" s="145"/>
      <c r="D36" s="145"/>
      <c r="E36" s="145"/>
      <c r="F36" s="146"/>
    </row>
    <row r="37" spans="1:6" ht="18" customHeight="1" thickTop="1"/>
    <row r="38" spans="1:6">
      <c r="B38" s="1" t="s">
        <v>9</v>
      </c>
    </row>
    <row r="39" spans="1:6">
      <c r="B39" s="1" t="s">
        <v>71</v>
      </c>
    </row>
    <row r="41" spans="1:6">
      <c r="B41" s="1" t="s">
        <v>66</v>
      </c>
    </row>
  </sheetData>
  <mergeCells count="38">
    <mergeCell ref="B23:F23"/>
    <mergeCell ref="B33:F33"/>
    <mergeCell ref="B34:F34"/>
    <mergeCell ref="B35:F35"/>
    <mergeCell ref="B36:F36"/>
    <mergeCell ref="B30:F30"/>
    <mergeCell ref="B32:F32"/>
    <mergeCell ref="B31:F31"/>
    <mergeCell ref="A25:F25"/>
    <mergeCell ref="B27:F27"/>
    <mergeCell ref="B28:F28"/>
    <mergeCell ref="B29:F29"/>
    <mergeCell ref="A26:A29"/>
    <mergeCell ref="A30:A32"/>
    <mergeCell ref="A1:F1"/>
    <mergeCell ref="B4:F4"/>
    <mergeCell ref="B6:F6"/>
    <mergeCell ref="B5:F5"/>
    <mergeCell ref="B8:F8"/>
    <mergeCell ref="B2:F2"/>
    <mergeCell ref="A3:F3"/>
    <mergeCell ref="B7:F7"/>
    <mergeCell ref="A33:A34"/>
    <mergeCell ref="B13:F13"/>
    <mergeCell ref="B9:F9"/>
    <mergeCell ref="B10:F10"/>
    <mergeCell ref="B14:F14"/>
    <mergeCell ref="B16:F16"/>
    <mergeCell ref="B22:F22"/>
    <mergeCell ref="B18:F18"/>
    <mergeCell ref="B20:F20"/>
    <mergeCell ref="B21:F21"/>
    <mergeCell ref="B11:F11"/>
    <mergeCell ref="B12:F12"/>
    <mergeCell ref="B15:F15"/>
    <mergeCell ref="B19:F19"/>
    <mergeCell ref="B26:F26"/>
    <mergeCell ref="B17:F17"/>
  </mergeCell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dimension ref="A1:I178"/>
  <sheetViews>
    <sheetView topLeftCell="A160" workbookViewId="0">
      <selection activeCell="B177" sqref="B177"/>
    </sheetView>
  </sheetViews>
  <sheetFormatPr baseColWidth="10" defaultRowHeight="16.5"/>
  <cols>
    <col min="1" max="1" width="4.140625" style="1" customWidth="1"/>
    <col min="2" max="2" width="56.140625" style="1" customWidth="1"/>
    <col min="3" max="3" width="11.42578125" style="1"/>
    <col min="4" max="4" width="12.42578125" style="1" bestFit="1" customWidth="1"/>
    <col min="5" max="5" width="15.28515625" style="1" customWidth="1"/>
    <col min="6" max="6" width="19.42578125" style="1" customWidth="1"/>
    <col min="7" max="7" width="18.42578125" style="1" customWidth="1"/>
    <col min="8" max="8" width="20.7109375" style="1" customWidth="1"/>
    <col min="9" max="9" width="13.5703125" style="1" bestFit="1" customWidth="1"/>
    <col min="10" max="16384" width="11.42578125" style="1"/>
  </cols>
  <sheetData>
    <row r="1" spans="1:6" ht="24" customHeight="1" thickTop="1" thickBot="1">
      <c r="A1" s="125" t="s">
        <v>64</v>
      </c>
      <c r="B1" s="126"/>
      <c r="C1" s="126"/>
      <c r="D1" s="126"/>
      <c r="E1" s="126"/>
      <c r="F1" s="127"/>
    </row>
    <row r="2" spans="1:6" ht="35.25" customHeight="1" thickTop="1" thickBot="1">
      <c r="A2" s="37"/>
      <c r="B2" s="133" t="s">
        <v>79</v>
      </c>
      <c r="C2" s="134"/>
      <c r="D2" s="134"/>
      <c r="E2" s="134"/>
      <c r="F2" s="135"/>
    </row>
    <row r="3" spans="1:6" ht="17.25" thickTop="1">
      <c r="A3" s="128" t="s">
        <v>30</v>
      </c>
      <c r="B3" s="128"/>
      <c r="C3" s="128"/>
      <c r="D3" s="128"/>
      <c r="E3" s="128"/>
      <c r="F3" s="128"/>
    </row>
    <row r="4" spans="1:6" ht="15.75" customHeight="1">
      <c r="A4" s="14" t="s">
        <v>99</v>
      </c>
      <c r="B4" s="53" t="s">
        <v>119</v>
      </c>
    </row>
    <row r="5" spans="1:6" ht="18.75" customHeight="1">
      <c r="A5" s="136" t="s">
        <v>82</v>
      </c>
      <c r="B5" s="136"/>
      <c r="C5" s="136"/>
      <c r="D5" s="136"/>
      <c r="E5" s="136"/>
      <c r="F5" s="136"/>
    </row>
    <row r="6" spans="1:6">
      <c r="A6" s="3" t="s">
        <v>4</v>
      </c>
      <c r="B6" s="4" t="s">
        <v>44</v>
      </c>
      <c r="C6" s="4" t="s">
        <v>0</v>
      </c>
      <c r="D6" s="4" t="s">
        <v>3</v>
      </c>
      <c r="E6" s="4" t="s">
        <v>1</v>
      </c>
      <c r="F6" s="4" t="s">
        <v>2</v>
      </c>
    </row>
    <row r="7" spans="1:6" ht="18">
      <c r="A7" s="10">
        <v>1</v>
      </c>
      <c r="B7" s="13" t="s">
        <v>37</v>
      </c>
      <c r="C7" s="11" t="s">
        <v>5</v>
      </c>
      <c r="D7" s="11">
        <v>75</v>
      </c>
      <c r="E7" s="6">
        <v>12000</v>
      </c>
      <c r="F7" s="6">
        <f>D7*E7</f>
        <v>900000</v>
      </c>
    </row>
    <row r="8" spans="1:6" ht="18">
      <c r="A8" s="2">
        <v>2</v>
      </c>
      <c r="B8" s="13" t="s">
        <v>32</v>
      </c>
      <c r="C8" s="5" t="s">
        <v>5</v>
      </c>
      <c r="D8" s="5">
        <v>5</v>
      </c>
      <c r="E8" s="6">
        <v>25000</v>
      </c>
      <c r="F8" s="6">
        <f t="shared" ref="F8:F21" si="0">D8*E8</f>
        <v>125000</v>
      </c>
    </row>
    <row r="9" spans="1:6" ht="18">
      <c r="A9" s="2">
        <v>3</v>
      </c>
      <c r="B9" s="13" t="s">
        <v>33</v>
      </c>
      <c r="C9" s="5" t="s">
        <v>5</v>
      </c>
      <c r="D9" s="5">
        <v>10</v>
      </c>
      <c r="E9" s="6">
        <v>20000</v>
      </c>
      <c r="F9" s="6">
        <f t="shared" si="0"/>
        <v>200000</v>
      </c>
    </row>
    <row r="10" spans="1:6" ht="18">
      <c r="A10" s="2">
        <v>4</v>
      </c>
      <c r="B10" s="13" t="s">
        <v>35</v>
      </c>
      <c r="C10" s="5" t="s">
        <v>5</v>
      </c>
      <c r="D10" s="5">
        <v>16</v>
      </c>
      <c r="E10" s="6">
        <v>20000</v>
      </c>
      <c r="F10" s="6">
        <f t="shared" si="0"/>
        <v>320000</v>
      </c>
    </row>
    <row r="11" spans="1:6" ht="18">
      <c r="A11" s="2">
        <v>5</v>
      </c>
      <c r="B11" s="13" t="s">
        <v>36</v>
      </c>
      <c r="C11" s="5" t="s">
        <v>5</v>
      </c>
      <c r="D11" s="5">
        <v>90</v>
      </c>
      <c r="E11" s="6">
        <v>15000</v>
      </c>
      <c r="F11" s="6">
        <f t="shared" si="0"/>
        <v>1350000</v>
      </c>
    </row>
    <row r="12" spans="1:6" ht="18">
      <c r="A12" s="2">
        <v>6</v>
      </c>
      <c r="B12" s="13" t="s">
        <v>34</v>
      </c>
      <c r="C12" s="5" t="s">
        <v>5</v>
      </c>
      <c r="D12" s="5">
        <v>30</v>
      </c>
      <c r="E12" s="6">
        <v>8000</v>
      </c>
      <c r="F12" s="6">
        <f t="shared" si="0"/>
        <v>240000</v>
      </c>
    </row>
    <row r="13" spans="1:6" ht="18">
      <c r="A13" s="2">
        <v>7</v>
      </c>
      <c r="B13" s="15" t="s">
        <v>122</v>
      </c>
      <c r="C13" s="5" t="s">
        <v>121</v>
      </c>
      <c r="D13" s="5">
        <v>5</v>
      </c>
      <c r="E13" s="6">
        <v>40000</v>
      </c>
      <c r="F13" s="6">
        <f t="shared" si="0"/>
        <v>200000</v>
      </c>
    </row>
    <row r="14" spans="1:6" ht="18">
      <c r="A14" s="2">
        <v>8</v>
      </c>
      <c r="B14" s="13" t="s">
        <v>31</v>
      </c>
      <c r="C14" s="5" t="s">
        <v>17</v>
      </c>
      <c r="D14" s="5">
        <v>30</v>
      </c>
      <c r="E14" s="6">
        <v>2700</v>
      </c>
      <c r="F14" s="6">
        <f t="shared" ref="F14:F15" si="1">D14*E14</f>
        <v>81000</v>
      </c>
    </row>
    <row r="15" spans="1:6" ht="18">
      <c r="A15" s="2">
        <v>9</v>
      </c>
      <c r="B15" s="13" t="s">
        <v>58</v>
      </c>
      <c r="C15" s="5" t="s">
        <v>17</v>
      </c>
      <c r="D15" s="5">
        <v>90</v>
      </c>
      <c r="E15" s="6">
        <v>1800</v>
      </c>
      <c r="F15" s="6">
        <f t="shared" si="1"/>
        <v>162000</v>
      </c>
    </row>
    <row r="16" spans="1:6" ht="18">
      <c r="A16" s="2">
        <v>10</v>
      </c>
      <c r="B16" s="13" t="s">
        <v>43</v>
      </c>
      <c r="C16" s="5" t="s">
        <v>6</v>
      </c>
      <c r="D16" s="5">
        <v>40</v>
      </c>
      <c r="E16" s="6">
        <v>2000</v>
      </c>
      <c r="F16" s="6">
        <f t="shared" si="0"/>
        <v>80000</v>
      </c>
    </row>
    <row r="17" spans="1:6" ht="18">
      <c r="A17" s="2">
        <v>11</v>
      </c>
      <c r="B17" s="13" t="s">
        <v>11</v>
      </c>
      <c r="C17" s="5" t="s">
        <v>10</v>
      </c>
      <c r="D17" s="5">
        <v>4</v>
      </c>
      <c r="E17" s="6">
        <v>3500</v>
      </c>
      <c r="F17" s="6">
        <f t="shared" si="0"/>
        <v>14000</v>
      </c>
    </row>
    <row r="18" spans="1:6" ht="18">
      <c r="A18" s="2">
        <v>12</v>
      </c>
      <c r="B18" s="13" t="s">
        <v>42</v>
      </c>
      <c r="C18" s="5" t="s">
        <v>12</v>
      </c>
      <c r="D18" s="5">
        <v>4</v>
      </c>
      <c r="E18" s="6">
        <v>2000</v>
      </c>
      <c r="F18" s="6">
        <f t="shared" si="0"/>
        <v>8000</v>
      </c>
    </row>
    <row r="19" spans="1:6" ht="18">
      <c r="A19" s="2">
        <v>13</v>
      </c>
      <c r="B19" s="13" t="s">
        <v>41</v>
      </c>
      <c r="C19" s="5" t="s">
        <v>12</v>
      </c>
      <c r="D19" s="5">
        <v>4</v>
      </c>
      <c r="E19" s="6">
        <v>2000</v>
      </c>
      <c r="F19" s="6">
        <f t="shared" si="0"/>
        <v>8000</v>
      </c>
    </row>
    <row r="20" spans="1:6" ht="18">
      <c r="A20" s="2">
        <v>14</v>
      </c>
      <c r="B20" s="13" t="s">
        <v>18</v>
      </c>
      <c r="C20" s="5" t="s">
        <v>10</v>
      </c>
      <c r="D20" s="5">
        <v>5</v>
      </c>
      <c r="E20" s="6">
        <v>3800</v>
      </c>
      <c r="F20" s="6">
        <f t="shared" si="0"/>
        <v>19000</v>
      </c>
    </row>
    <row r="21" spans="1:6" ht="18">
      <c r="A21" s="2">
        <v>15</v>
      </c>
      <c r="B21" s="15" t="s">
        <v>19</v>
      </c>
      <c r="C21" s="5" t="s">
        <v>117</v>
      </c>
      <c r="D21" s="5">
        <v>10</v>
      </c>
      <c r="E21" s="16">
        <v>35000</v>
      </c>
      <c r="F21" s="6">
        <f t="shared" si="0"/>
        <v>350000</v>
      </c>
    </row>
    <row r="22" spans="1:6" ht="18.75" thickBot="1">
      <c r="A22" s="12"/>
      <c r="B22" s="7" t="s">
        <v>8</v>
      </c>
      <c r="C22" s="8"/>
      <c r="D22" s="8"/>
      <c r="E22" s="9"/>
      <c r="F22" s="32">
        <f>SUM(F7:F21)</f>
        <v>4057000</v>
      </c>
    </row>
    <row r="23" spans="1:6" ht="18.75" thickBot="1">
      <c r="A23" s="12"/>
      <c r="B23" s="7" t="s">
        <v>49</v>
      </c>
      <c r="C23" s="8"/>
      <c r="D23" s="8"/>
      <c r="E23" s="31"/>
      <c r="F23" s="33">
        <f>F22*10</f>
        <v>40570000</v>
      </c>
    </row>
    <row r="24" spans="1:6">
      <c r="B24" s="30"/>
      <c r="C24" s="30"/>
      <c r="D24" s="30"/>
      <c r="E24" s="30"/>
      <c r="F24" s="30"/>
    </row>
    <row r="25" spans="1:6">
      <c r="A25" s="129" t="s">
        <v>83</v>
      </c>
      <c r="B25" s="130"/>
      <c r="C25" s="130"/>
      <c r="D25" s="130"/>
      <c r="E25" s="130"/>
      <c r="F25" s="131"/>
    </row>
    <row r="26" spans="1:6">
      <c r="A26" s="3" t="s">
        <v>72</v>
      </c>
      <c r="B26" s="4" t="s">
        <v>45</v>
      </c>
      <c r="C26" s="4" t="s">
        <v>0</v>
      </c>
      <c r="D26" s="4" t="s">
        <v>3</v>
      </c>
      <c r="E26" s="4" t="s">
        <v>1</v>
      </c>
      <c r="F26" s="4" t="s">
        <v>2</v>
      </c>
    </row>
    <row r="27" spans="1:6" ht="18">
      <c r="A27" s="10">
        <v>1</v>
      </c>
      <c r="B27" s="13" t="s">
        <v>37</v>
      </c>
      <c r="C27" s="11" t="s">
        <v>5</v>
      </c>
      <c r="D27" s="11">
        <v>75</v>
      </c>
      <c r="E27" s="6">
        <v>12000</v>
      </c>
      <c r="F27" s="6">
        <f>D27*E27</f>
        <v>900000</v>
      </c>
    </row>
    <row r="28" spans="1:6" ht="18">
      <c r="A28" s="2">
        <v>2</v>
      </c>
      <c r="B28" s="13" t="s">
        <v>38</v>
      </c>
      <c r="C28" s="5" t="s">
        <v>10</v>
      </c>
      <c r="D28" s="5">
        <v>4</v>
      </c>
      <c r="E28" s="6">
        <v>3500</v>
      </c>
      <c r="F28" s="6">
        <f t="shared" ref="F28:F42" si="2">D28*E28</f>
        <v>14000</v>
      </c>
    </row>
    <row r="29" spans="1:6" ht="18">
      <c r="A29" s="2">
        <v>3</v>
      </c>
      <c r="B29" s="13" t="s">
        <v>32</v>
      </c>
      <c r="C29" s="5" t="s">
        <v>5</v>
      </c>
      <c r="D29" s="5">
        <v>5</v>
      </c>
      <c r="E29" s="6">
        <v>25000</v>
      </c>
      <c r="F29" s="6">
        <f t="shared" si="2"/>
        <v>125000</v>
      </c>
    </row>
    <row r="30" spans="1:6" ht="18">
      <c r="A30" s="2">
        <v>4</v>
      </c>
      <c r="B30" s="13" t="s">
        <v>33</v>
      </c>
      <c r="C30" s="5" t="s">
        <v>5</v>
      </c>
      <c r="D30" s="5">
        <v>10</v>
      </c>
      <c r="E30" s="6">
        <v>20000</v>
      </c>
      <c r="F30" s="6">
        <f t="shared" si="2"/>
        <v>200000</v>
      </c>
    </row>
    <row r="31" spans="1:6" ht="18">
      <c r="A31" s="2">
        <v>5</v>
      </c>
      <c r="B31" s="13" t="s">
        <v>35</v>
      </c>
      <c r="C31" s="5" t="s">
        <v>5</v>
      </c>
      <c r="D31" s="5">
        <v>16</v>
      </c>
      <c r="E31" s="6">
        <v>20000</v>
      </c>
      <c r="F31" s="6">
        <f t="shared" si="2"/>
        <v>320000</v>
      </c>
    </row>
    <row r="32" spans="1:6" ht="18">
      <c r="A32" s="2">
        <v>6</v>
      </c>
      <c r="B32" s="13" t="s">
        <v>36</v>
      </c>
      <c r="C32" s="5" t="s">
        <v>5</v>
      </c>
      <c r="D32" s="5">
        <f>90-18</f>
        <v>72</v>
      </c>
      <c r="E32" s="6">
        <v>15000</v>
      </c>
      <c r="F32" s="6">
        <f t="shared" si="2"/>
        <v>1080000</v>
      </c>
    </row>
    <row r="33" spans="1:6" ht="18">
      <c r="A33" s="2">
        <v>7</v>
      </c>
      <c r="B33" s="13" t="s">
        <v>34</v>
      </c>
      <c r="C33" s="5" t="s">
        <v>5</v>
      </c>
      <c r="D33" s="5">
        <f>30-6</f>
        <v>24</v>
      </c>
      <c r="E33" s="6">
        <v>8000</v>
      </c>
      <c r="F33" s="6">
        <f t="shared" si="2"/>
        <v>192000</v>
      </c>
    </row>
    <row r="34" spans="1:6" ht="18">
      <c r="A34" s="2">
        <v>8</v>
      </c>
      <c r="B34" s="13" t="s">
        <v>123</v>
      </c>
      <c r="C34" s="5" t="s">
        <v>121</v>
      </c>
      <c r="D34" s="5">
        <v>4</v>
      </c>
      <c r="E34" s="6">
        <v>40000</v>
      </c>
      <c r="F34" s="6">
        <f t="shared" si="2"/>
        <v>160000</v>
      </c>
    </row>
    <row r="35" spans="1:6" ht="18">
      <c r="A35" s="2">
        <v>9</v>
      </c>
      <c r="B35" s="13" t="s">
        <v>59</v>
      </c>
      <c r="C35" s="5" t="s">
        <v>17</v>
      </c>
      <c r="D35" s="5">
        <f>90-20</f>
        <v>70</v>
      </c>
      <c r="E35" s="6">
        <v>1800</v>
      </c>
      <c r="F35" s="6">
        <f t="shared" si="2"/>
        <v>126000</v>
      </c>
    </row>
    <row r="36" spans="1:6" ht="18">
      <c r="A36" s="2">
        <v>10</v>
      </c>
      <c r="B36" s="13" t="s">
        <v>43</v>
      </c>
      <c r="C36" s="5" t="s">
        <v>6</v>
      </c>
      <c r="D36" s="5">
        <v>40</v>
      </c>
      <c r="E36" s="6">
        <v>2000</v>
      </c>
      <c r="F36" s="6">
        <f t="shared" si="2"/>
        <v>80000</v>
      </c>
    </row>
    <row r="37" spans="1:6" ht="18">
      <c r="A37" s="2">
        <v>11</v>
      </c>
      <c r="B37" s="13" t="s">
        <v>11</v>
      </c>
      <c r="C37" s="5" t="s">
        <v>10</v>
      </c>
      <c r="D37" s="5">
        <v>4</v>
      </c>
      <c r="E37" s="6">
        <v>3500</v>
      </c>
      <c r="F37" s="6">
        <f t="shared" si="2"/>
        <v>14000</v>
      </c>
    </row>
    <row r="38" spans="1:6" ht="18">
      <c r="A38" s="2">
        <v>12</v>
      </c>
      <c r="B38" s="13" t="s">
        <v>42</v>
      </c>
      <c r="C38" s="5" t="s">
        <v>12</v>
      </c>
      <c r="D38" s="5">
        <v>4</v>
      </c>
      <c r="E38" s="6">
        <v>2000</v>
      </c>
      <c r="F38" s="6">
        <f t="shared" si="2"/>
        <v>8000</v>
      </c>
    </row>
    <row r="39" spans="1:6" ht="18">
      <c r="A39" s="2">
        <v>13</v>
      </c>
      <c r="B39" s="13" t="s">
        <v>41</v>
      </c>
      <c r="C39" s="5" t="s">
        <v>12</v>
      </c>
      <c r="D39" s="5">
        <v>4</v>
      </c>
      <c r="E39" s="6">
        <v>2000</v>
      </c>
      <c r="F39" s="6">
        <f t="shared" si="2"/>
        <v>8000</v>
      </c>
    </row>
    <row r="40" spans="1:6" ht="18">
      <c r="A40" s="2">
        <v>14</v>
      </c>
      <c r="B40" s="13" t="s">
        <v>18</v>
      </c>
      <c r="C40" s="5" t="s">
        <v>10</v>
      </c>
      <c r="D40" s="5">
        <v>2</v>
      </c>
      <c r="E40" s="6">
        <v>3800</v>
      </c>
      <c r="F40" s="6">
        <f t="shared" si="2"/>
        <v>7600</v>
      </c>
    </row>
    <row r="41" spans="1:6" ht="18">
      <c r="A41" s="2">
        <v>15</v>
      </c>
      <c r="B41" s="13" t="s">
        <v>46</v>
      </c>
      <c r="C41" s="5" t="s">
        <v>117</v>
      </c>
      <c r="D41" s="5">
        <v>6</v>
      </c>
      <c r="E41" s="16">
        <v>35000</v>
      </c>
      <c r="F41" s="6">
        <f t="shared" si="2"/>
        <v>210000</v>
      </c>
    </row>
    <row r="42" spans="1:6" ht="18">
      <c r="A42" s="2">
        <v>16</v>
      </c>
      <c r="B42" s="13" t="s">
        <v>67</v>
      </c>
      <c r="C42" s="5" t="s">
        <v>16</v>
      </c>
      <c r="D42" s="5">
        <f>8*13*0.15*1.3</f>
        <v>20.28</v>
      </c>
      <c r="E42" s="6">
        <v>37000</v>
      </c>
      <c r="F42" s="6">
        <f t="shared" si="2"/>
        <v>750360</v>
      </c>
    </row>
    <row r="43" spans="1:6" ht="18">
      <c r="A43" s="2">
        <v>17</v>
      </c>
      <c r="B43" s="13" t="s">
        <v>15</v>
      </c>
      <c r="C43" s="5" t="s">
        <v>13</v>
      </c>
      <c r="D43" s="18">
        <f>(D44*340)/50</f>
        <v>59.404799999999994</v>
      </c>
      <c r="E43" s="6">
        <v>19000</v>
      </c>
      <c r="F43" s="6">
        <f>D43*E43</f>
        <v>1128691.2</v>
      </c>
    </row>
    <row r="44" spans="1:6" ht="18">
      <c r="A44" s="2">
        <v>18</v>
      </c>
      <c r="B44" s="13" t="s">
        <v>14</v>
      </c>
      <c r="C44" s="5" t="s">
        <v>16</v>
      </c>
      <c r="D44" s="5">
        <f>8*13*0.06*1.4</f>
        <v>8.7359999999999989</v>
      </c>
      <c r="E44" s="6">
        <v>65000</v>
      </c>
      <c r="F44" s="6">
        <f>D44*E44</f>
        <v>567839.99999999988</v>
      </c>
    </row>
    <row r="45" spans="1:6" ht="18.75" thickBot="1">
      <c r="A45" s="2">
        <v>19</v>
      </c>
      <c r="B45" s="13" t="s">
        <v>56</v>
      </c>
      <c r="C45" s="5" t="s">
        <v>5</v>
      </c>
      <c r="D45" s="5">
        <v>6</v>
      </c>
      <c r="E45" s="6">
        <v>68000</v>
      </c>
      <c r="F45" s="6">
        <f>D45*E45</f>
        <v>408000</v>
      </c>
    </row>
    <row r="46" spans="1:6" ht="18.75" thickBot="1">
      <c r="A46" s="12"/>
      <c r="B46" s="7" t="s">
        <v>8</v>
      </c>
      <c r="C46" s="8"/>
      <c r="D46" s="8"/>
      <c r="E46" s="31"/>
      <c r="F46" s="34">
        <f>SUM(F27:F45)</f>
        <v>6299491.2000000002</v>
      </c>
    </row>
    <row r="48" spans="1:6">
      <c r="A48" s="129" t="s">
        <v>84</v>
      </c>
      <c r="B48" s="130"/>
      <c r="C48" s="130"/>
      <c r="D48" s="130"/>
      <c r="E48" s="130"/>
      <c r="F48" s="131"/>
    </row>
    <row r="49" spans="1:6">
      <c r="A49" s="3" t="s">
        <v>4</v>
      </c>
      <c r="B49" s="4" t="s">
        <v>45</v>
      </c>
      <c r="C49" s="4" t="s">
        <v>0</v>
      </c>
      <c r="D49" s="4" t="s">
        <v>3</v>
      </c>
      <c r="E49" s="4" t="s">
        <v>1</v>
      </c>
      <c r="F49" s="4" t="s">
        <v>2</v>
      </c>
    </row>
    <row r="50" spans="1:6" ht="18">
      <c r="A50" s="10">
        <v>1</v>
      </c>
      <c r="B50" s="13" t="s">
        <v>37</v>
      </c>
      <c r="C50" s="11" t="s">
        <v>5</v>
      </c>
      <c r="D50" s="11">
        <v>75</v>
      </c>
      <c r="E50" s="6">
        <v>12000</v>
      </c>
      <c r="F50" s="6">
        <f>D50*E50</f>
        <v>900000</v>
      </c>
    </row>
    <row r="51" spans="1:6" ht="18">
      <c r="A51" s="2">
        <v>2</v>
      </c>
      <c r="B51" s="13" t="s">
        <v>38</v>
      </c>
      <c r="C51" s="5" t="s">
        <v>10</v>
      </c>
      <c r="D51" s="5">
        <v>4</v>
      </c>
      <c r="E51" s="6">
        <v>3500</v>
      </c>
      <c r="F51" s="6">
        <f t="shared" ref="F51:F65" si="3">D51*E51</f>
        <v>14000</v>
      </c>
    </row>
    <row r="52" spans="1:6" ht="18">
      <c r="A52" s="2">
        <v>3</v>
      </c>
      <c r="B52" s="13" t="s">
        <v>32</v>
      </c>
      <c r="C52" s="5" t="s">
        <v>5</v>
      </c>
      <c r="D52" s="5">
        <v>5</v>
      </c>
      <c r="E52" s="6">
        <v>25000</v>
      </c>
      <c r="F52" s="6">
        <f t="shared" si="3"/>
        <v>125000</v>
      </c>
    </row>
    <row r="53" spans="1:6" ht="18">
      <c r="A53" s="2">
        <v>4</v>
      </c>
      <c r="B53" s="13" t="s">
        <v>33</v>
      </c>
      <c r="C53" s="5" t="s">
        <v>5</v>
      </c>
      <c r="D53" s="5">
        <v>10</v>
      </c>
      <c r="E53" s="6">
        <v>20000</v>
      </c>
      <c r="F53" s="6">
        <f t="shared" si="3"/>
        <v>200000</v>
      </c>
    </row>
    <row r="54" spans="1:6" ht="18">
      <c r="A54" s="2">
        <v>5</v>
      </c>
      <c r="B54" s="13" t="s">
        <v>35</v>
      </c>
      <c r="C54" s="5" t="s">
        <v>5</v>
      </c>
      <c r="D54" s="5">
        <v>16</v>
      </c>
      <c r="E54" s="6">
        <v>20000</v>
      </c>
      <c r="F54" s="6">
        <f t="shared" si="3"/>
        <v>320000</v>
      </c>
    </row>
    <row r="55" spans="1:6" ht="18">
      <c r="A55" s="2">
        <v>6</v>
      </c>
      <c r="B55" s="13" t="s">
        <v>36</v>
      </c>
      <c r="C55" s="5" t="s">
        <v>5</v>
      </c>
      <c r="D55" s="5">
        <f>90-18+54</f>
        <v>126</v>
      </c>
      <c r="E55" s="6">
        <v>15000</v>
      </c>
      <c r="F55" s="6">
        <f t="shared" si="3"/>
        <v>1890000</v>
      </c>
    </row>
    <row r="56" spans="1:6" ht="18">
      <c r="A56" s="2">
        <v>7</v>
      </c>
      <c r="B56" s="13" t="s">
        <v>34</v>
      </c>
      <c r="C56" s="5" t="s">
        <v>5</v>
      </c>
      <c r="D56" s="5">
        <v>24</v>
      </c>
      <c r="E56" s="6">
        <v>8000</v>
      </c>
      <c r="F56" s="6">
        <f t="shared" si="3"/>
        <v>192000</v>
      </c>
    </row>
    <row r="57" spans="1:6" ht="18">
      <c r="A57" s="2">
        <v>8</v>
      </c>
      <c r="B57" s="13" t="s">
        <v>47</v>
      </c>
      <c r="C57" s="5" t="s">
        <v>5</v>
      </c>
      <c r="D57" s="5">
        <v>54</v>
      </c>
      <c r="E57" s="6">
        <v>17000</v>
      </c>
      <c r="F57" s="6">
        <f t="shared" si="3"/>
        <v>918000</v>
      </c>
    </row>
    <row r="58" spans="1:6" ht="18">
      <c r="A58" s="2">
        <v>9</v>
      </c>
      <c r="B58" s="13" t="s">
        <v>122</v>
      </c>
      <c r="C58" s="5" t="s">
        <v>121</v>
      </c>
      <c r="D58" s="5">
        <v>5</v>
      </c>
      <c r="E58" s="6">
        <v>40000</v>
      </c>
      <c r="F58" s="6">
        <f t="shared" si="3"/>
        <v>200000</v>
      </c>
    </row>
    <row r="59" spans="1:6" ht="18">
      <c r="A59" s="2">
        <v>10</v>
      </c>
      <c r="B59" s="13" t="s">
        <v>58</v>
      </c>
      <c r="C59" s="5" t="s">
        <v>17</v>
      </c>
      <c r="D59" s="5">
        <f>70-20</f>
        <v>50</v>
      </c>
      <c r="E59" s="6">
        <v>1800</v>
      </c>
      <c r="F59" s="6">
        <f t="shared" si="3"/>
        <v>90000</v>
      </c>
    </row>
    <row r="60" spans="1:6" ht="18">
      <c r="A60" s="2">
        <v>11</v>
      </c>
      <c r="B60" s="13" t="s">
        <v>43</v>
      </c>
      <c r="C60" s="5" t="s">
        <v>6</v>
      </c>
      <c r="D60" s="5">
        <f>40+20</f>
        <v>60</v>
      </c>
      <c r="E60" s="6">
        <v>2000</v>
      </c>
      <c r="F60" s="6">
        <f t="shared" si="3"/>
        <v>120000</v>
      </c>
    </row>
    <row r="61" spans="1:6" ht="18">
      <c r="A61" s="2">
        <v>12</v>
      </c>
      <c r="B61" s="13" t="s">
        <v>11</v>
      </c>
      <c r="C61" s="5" t="s">
        <v>10</v>
      </c>
      <c r="D61" s="5">
        <v>4</v>
      </c>
      <c r="E61" s="6">
        <v>3500</v>
      </c>
      <c r="F61" s="6">
        <f t="shared" si="3"/>
        <v>14000</v>
      </c>
    </row>
    <row r="62" spans="1:6" ht="18">
      <c r="A62" s="2">
        <v>13</v>
      </c>
      <c r="B62" s="13" t="s">
        <v>42</v>
      </c>
      <c r="C62" s="5" t="s">
        <v>12</v>
      </c>
      <c r="D62" s="5">
        <v>7</v>
      </c>
      <c r="E62" s="6">
        <v>2000</v>
      </c>
      <c r="F62" s="6">
        <f t="shared" si="3"/>
        <v>14000</v>
      </c>
    </row>
    <row r="63" spans="1:6" ht="18">
      <c r="A63" s="2">
        <v>14</v>
      </c>
      <c r="B63" s="13" t="s">
        <v>41</v>
      </c>
      <c r="C63" s="5" t="s">
        <v>12</v>
      </c>
      <c r="D63" s="5">
        <v>7</v>
      </c>
      <c r="E63" s="6">
        <v>2000</v>
      </c>
      <c r="F63" s="6">
        <f t="shared" si="3"/>
        <v>14000</v>
      </c>
    </row>
    <row r="64" spans="1:6" ht="18">
      <c r="A64" s="2">
        <v>15</v>
      </c>
      <c r="B64" s="13" t="s">
        <v>18</v>
      </c>
      <c r="C64" s="5" t="s">
        <v>10</v>
      </c>
      <c r="D64" s="5">
        <v>2</v>
      </c>
      <c r="E64" s="6">
        <v>3800</v>
      </c>
      <c r="F64" s="6">
        <f t="shared" si="3"/>
        <v>7600</v>
      </c>
    </row>
    <row r="65" spans="1:6" ht="18.75" thickBot="1">
      <c r="A65" s="2">
        <v>16</v>
      </c>
      <c r="B65" s="15" t="s">
        <v>46</v>
      </c>
      <c r="C65" s="5" t="s">
        <v>117</v>
      </c>
      <c r="D65" s="5">
        <v>6</v>
      </c>
      <c r="E65" s="16">
        <v>35000</v>
      </c>
      <c r="F65" s="6">
        <f t="shared" si="3"/>
        <v>210000</v>
      </c>
    </row>
    <row r="66" spans="1:6" ht="18.75" thickBot="1">
      <c r="A66" s="12"/>
      <c r="B66" s="7" t="s">
        <v>8</v>
      </c>
      <c r="C66" s="8"/>
      <c r="D66" s="8"/>
      <c r="E66" s="31"/>
      <c r="F66" s="34">
        <f>SUM(F50:F65)</f>
        <v>5228600</v>
      </c>
    </row>
    <row r="68" spans="1:6">
      <c r="A68" s="129" t="s">
        <v>85</v>
      </c>
      <c r="B68" s="130"/>
      <c r="C68" s="130"/>
      <c r="D68" s="130"/>
      <c r="E68" s="130"/>
      <c r="F68" s="131"/>
    </row>
    <row r="69" spans="1:6">
      <c r="A69" s="3" t="s">
        <v>4</v>
      </c>
      <c r="B69" s="4" t="s">
        <v>45</v>
      </c>
      <c r="C69" s="4" t="s">
        <v>0</v>
      </c>
      <c r="D69" s="4" t="s">
        <v>3</v>
      </c>
      <c r="E69" s="4" t="s">
        <v>1</v>
      </c>
      <c r="F69" s="4" t="s">
        <v>2</v>
      </c>
    </row>
    <row r="70" spans="1:6" ht="18">
      <c r="A70" s="10">
        <v>1</v>
      </c>
      <c r="B70" s="13" t="s">
        <v>37</v>
      </c>
      <c r="C70" s="11" t="s">
        <v>5</v>
      </c>
      <c r="D70" s="11">
        <v>75</v>
      </c>
      <c r="E70" s="6">
        <v>12000</v>
      </c>
      <c r="F70" s="6">
        <f>D70*E70</f>
        <v>900000</v>
      </c>
    </row>
    <row r="71" spans="1:6" ht="18">
      <c r="A71" s="2">
        <v>2</v>
      </c>
      <c r="B71" s="13" t="s">
        <v>38</v>
      </c>
      <c r="C71" s="5" t="s">
        <v>10</v>
      </c>
      <c r="D71" s="5">
        <v>4</v>
      </c>
      <c r="E71" s="6">
        <v>3500</v>
      </c>
      <c r="F71" s="6">
        <f t="shared" ref="F71:F85" si="4">D71*E71</f>
        <v>14000</v>
      </c>
    </row>
    <row r="72" spans="1:6" ht="18">
      <c r="A72" s="2">
        <v>3</v>
      </c>
      <c r="B72" s="13" t="s">
        <v>32</v>
      </c>
      <c r="C72" s="5" t="s">
        <v>5</v>
      </c>
      <c r="D72" s="5">
        <v>5</v>
      </c>
      <c r="E72" s="6">
        <v>25000</v>
      </c>
      <c r="F72" s="6">
        <f t="shared" si="4"/>
        <v>125000</v>
      </c>
    </row>
    <row r="73" spans="1:6" ht="18">
      <c r="A73" s="2">
        <v>4</v>
      </c>
      <c r="B73" s="13" t="s">
        <v>33</v>
      </c>
      <c r="C73" s="5" t="s">
        <v>5</v>
      </c>
      <c r="D73" s="5">
        <v>10</v>
      </c>
      <c r="E73" s="6">
        <v>20000</v>
      </c>
      <c r="F73" s="6">
        <f t="shared" si="4"/>
        <v>200000</v>
      </c>
    </row>
    <row r="74" spans="1:6" ht="18">
      <c r="A74" s="2">
        <v>5</v>
      </c>
      <c r="B74" s="13" t="s">
        <v>35</v>
      </c>
      <c r="C74" s="5" t="s">
        <v>5</v>
      </c>
      <c r="D74" s="5">
        <v>16</v>
      </c>
      <c r="E74" s="6">
        <v>20000</v>
      </c>
      <c r="F74" s="6">
        <f t="shared" si="4"/>
        <v>320000</v>
      </c>
    </row>
    <row r="75" spans="1:6" ht="18">
      <c r="A75" s="2">
        <v>6</v>
      </c>
      <c r="B75" s="13" t="s">
        <v>36</v>
      </c>
      <c r="C75" s="5" t="s">
        <v>5</v>
      </c>
      <c r="D75" s="5">
        <f>90-18+24</f>
        <v>96</v>
      </c>
      <c r="E75" s="6">
        <v>15000</v>
      </c>
      <c r="F75" s="6">
        <f t="shared" si="4"/>
        <v>1440000</v>
      </c>
    </row>
    <row r="76" spans="1:6" ht="18">
      <c r="A76" s="2">
        <v>7</v>
      </c>
      <c r="B76" s="13" t="s">
        <v>34</v>
      </c>
      <c r="C76" s="5" t="s">
        <v>5</v>
      </c>
      <c r="D76" s="5">
        <v>24</v>
      </c>
      <c r="E76" s="6">
        <v>8000</v>
      </c>
      <c r="F76" s="6">
        <f t="shared" si="4"/>
        <v>192000</v>
      </c>
    </row>
    <row r="77" spans="1:6" ht="18">
      <c r="A77" s="2">
        <v>8</v>
      </c>
      <c r="B77" s="13" t="s">
        <v>47</v>
      </c>
      <c r="C77" s="5" t="s">
        <v>5</v>
      </c>
      <c r="D77" s="5">
        <v>24</v>
      </c>
      <c r="E77" s="6">
        <v>17000</v>
      </c>
      <c r="F77" s="6">
        <f t="shared" si="4"/>
        <v>408000</v>
      </c>
    </row>
    <row r="78" spans="1:6" ht="18">
      <c r="A78" s="2">
        <v>9</v>
      </c>
      <c r="B78" s="13" t="s">
        <v>122</v>
      </c>
      <c r="C78" s="5" t="s">
        <v>121</v>
      </c>
      <c r="D78" s="5">
        <v>5</v>
      </c>
      <c r="E78" s="6">
        <v>40000</v>
      </c>
      <c r="F78" s="6">
        <f t="shared" si="4"/>
        <v>200000</v>
      </c>
    </row>
    <row r="79" spans="1:6" ht="18">
      <c r="A79" s="2">
        <v>10</v>
      </c>
      <c r="B79" s="13" t="s">
        <v>58</v>
      </c>
      <c r="C79" s="5" t="s">
        <v>17</v>
      </c>
      <c r="D79" s="5">
        <f>70-20</f>
        <v>50</v>
      </c>
      <c r="E79" s="6">
        <v>1800</v>
      </c>
      <c r="F79" s="6">
        <f t="shared" si="4"/>
        <v>90000</v>
      </c>
    </row>
    <row r="80" spans="1:6" ht="18">
      <c r="A80" s="2">
        <v>11</v>
      </c>
      <c r="B80" s="13" t="s">
        <v>43</v>
      </c>
      <c r="C80" s="5" t="s">
        <v>6</v>
      </c>
      <c r="D80" s="5">
        <f>40+20</f>
        <v>60</v>
      </c>
      <c r="E80" s="6">
        <v>2000</v>
      </c>
      <c r="F80" s="6">
        <f t="shared" si="4"/>
        <v>120000</v>
      </c>
    </row>
    <row r="81" spans="1:6" ht="18">
      <c r="A81" s="2">
        <v>12</v>
      </c>
      <c r="B81" s="13" t="s">
        <v>11</v>
      </c>
      <c r="C81" s="5" t="s">
        <v>10</v>
      </c>
      <c r="D81" s="5">
        <v>4</v>
      </c>
      <c r="E81" s="6">
        <v>3500</v>
      </c>
      <c r="F81" s="6">
        <f t="shared" si="4"/>
        <v>14000</v>
      </c>
    </row>
    <row r="82" spans="1:6" ht="18">
      <c r="A82" s="2">
        <v>13</v>
      </c>
      <c r="B82" s="13" t="s">
        <v>42</v>
      </c>
      <c r="C82" s="5" t="s">
        <v>12</v>
      </c>
      <c r="D82" s="5">
        <v>7</v>
      </c>
      <c r="E82" s="6">
        <v>2000</v>
      </c>
      <c r="F82" s="6">
        <f t="shared" si="4"/>
        <v>14000</v>
      </c>
    </row>
    <row r="83" spans="1:6" ht="18">
      <c r="A83" s="2">
        <v>14</v>
      </c>
      <c r="B83" s="13" t="s">
        <v>41</v>
      </c>
      <c r="C83" s="5" t="s">
        <v>12</v>
      </c>
      <c r="D83" s="5">
        <v>7</v>
      </c>
      <c r="E83" s="6">
        <v>2000</v>
      </c>
      <c r="F83" s="6">
        <f t="shared" si="4"/>
        <v>14000</v>
      </c>
    </row>
    <row r="84" spans="1:6" ht="18">
      <c r="A84" s="2">
        <v>15</v>
      </c>
      <c r="B84" s="13" t="s">
        <v>18</v>
      </c>
      <c r="C84" s="5" t="s">
        <v>10</v>
      </c>
      <c r="D84" s="5">
        <v>2</v>
      </c>
      <c r="E84" s="6">
        <v>3800</v>
      </c>
      <c r="F84" s="6">
        <f t="shared" si="4"/>
        <v>7600</v>
      </c>
    </row>
    <row r="85" spans="1:6" ht="18">
      <c r="A85" s="2">
        <v>16</v>
      </c>
      <c r="B85" s="13" t="s">
        <v>48</v>
      </c>
      <c r="C85" s="5" t="s">
        <v>117</v>
      </c>
      <c r="D85" s="5">
        <v>4</v>
      </c>
      <c r="E85" s="16">
        <v>35000</v>
      </c>
      <c r="F85" s="6">
        <f t="shared" si="4"/>
        <v>140000</v>
      </c>
    </row>
    <row r="86" spans="1:6" ht="18">
      <c r="A86" s="2">
        <v>17</v>
      </c>
      <c r="B86" s="13" t="s">
        <v>67</v>
      </c>
      <c r="C86" s="5" t="s">
        <v>16</v>
      </c>
      <c r="D86" s="5">
        <f>8*13*0.15*1.3</f>
        <v>20.28</v>
      </c>
      <c r="E86" s="6">
        <v>37000</v>
      </c>
      <c r="F86" s="6">
        <f t="shared" ref="F86" si="5">D86*E86</f>
        <v>750360</v>
      </c>
    </row>
    <row r="87" spans="1:6" ht="18">
      <c r="A87" s="2">
        <v>18</v>
      </c>
      <c r="B87" s="13" t="s">
        <v>15</v>
      </c>
      <c r="C87" s="5" t="s">
        <v>13</v>
      </c>
      <c r="D87" s="18">
        <f>(D88*340)/50</f>
        <v>59.404799999999994</v>
      </c>
      <c r="E87" s="6">
        <v>19000</v>
      </c>
      <c r="F87" s="6">
        <f t="shared" ref="F87:F89" si="6">D87*E87</f>
        <v>1128691.2</v>
      </c>
    </row>
    <row r="88" spans="1:6" ht="18">
      <c r="A88" s="2">
        <v>19</v>
      </c>
      <c r="B88" s="13" t="s">
        <v>14</v>
      </c>
      <c r="C88" s="5" t="s">
        <v>16</v>
      </c>
      <c r="D88" s="5">
        <f>8*13*0.06*1.4</f>
        <v>8.7359999999999989</v>
      </c>
      <c r="E88" s="6">
        <v>65000</v>
      </c>
      <c r="F88" s="6">
        <f t="shared" si="6"/>
        <v>567839.99999999988</v>
      </c>
    </row>
    <row r="89" spans="1:6" ht="18.75" thickBot="1">
      <c r="A89" s="2">
        <v>20</v>
      </c>
      <c r="B89" s="13" t="s">
        <v>56</v>
      </c>
      <c r="C89" s="5" t="s">
        <v>5</v>
      </c>
      <c r="D89" s="5">
        <v>6</v>
      </c>
      <c r="E89" s="6">
        <v>68000</v>
      </c>
      <c r="F89" s="6">
        <f t="shared" si="6"/>
        <v>408000</v>
      </c>
    </row>
    <row r="90" spans="1:6" ht="18.75" thickBot="1">
      <c r="A90" s="12"/>
      <c r="B90" s="7" t="s">
        <v>8</v>
      </c>
      <c r="C90" s="8"/>
      <c r="D90" s="8"/>
      <c r="E90" s="31"/>
      <c r="F90" s="34">
        <f>SUM(F70:F89)</f>
        <v>7053491.2000000002</v>
      </c>
    </row>
    <row r="92" spans="1:6" ht="32.25" customHeight="1">
      <c r="A92" s="132" t="s">
        <v>207</v>
      </c>
      <c r="B92" s="130"/>
      <c r="C92" s="130"/>
      <c r="D92" s="130"/>
      <c r="E92" s="130"/>
      <c r="F92" s="131"/>
    </row>
    <row r="93" spans="1:6">
      <c r="A93" s="3" t="s">
        <v>4</v>
      </c>
      <c r="B93" s="4" t="s">
        <v>45</v>
      </c>
      <c r="C93" s="4" t="s">
        <v>0</v>
      </c>
      <c r="D93" s="4" t="s">
        <v>3</v>
      </c>
      <c r="E93" s="4" t="s">
        <v>1</v>
      </c>
      <c r="F93" s="4" t="s">
        <v>2</v>
      </c>
    </row>
    <row r="94" spans="1:6" ht="18">
      <c r="A94" s="10">
        <v>1</v>
      </c>
      <c r="B94" s="13" t="s">
        <v>37</v>
      </c>
      <c r="C94" s="11" t="s">
        <v>5</v>
      </c>
      <c r="D94" s="11">
        <v>75</v>
      </c>
      <c r="E94" s="6">
        <v>12000</v>
      </c>
      <c r="F94" s="6">
        <f>D94*E94</f>
        <v>900000</v>
      </c>
    </row>
    <row r="95" spans="1:6" ht="18">
      <c r="A95" s="2">
        <v>2</v>
      </c>
      <c r="B95" s="13" t="s">
        <v>38</v>
      </c>
      <c r="C95" s="5" t="s">
        <v>10</v>
      </c>
      <c r="D95" s="5">
        <v>4</v>
      </c>
      <c r="E95" s="6">
        <v>3500</v>
      </c>
      <c r="F95" s="6">
        <f t="shared" ref="F95:F108" si="7">D95*E95</f>
        <v>14000</v>
      </c>
    </row>
    <row r="96" spans="1:6" ht="18">
      <c r="A96" s="2">
        <v>3</v>
      </c>
      <c r="B96" s="13" t="s">
        <v>32</v>
      </c>
      <c r="C96" s="5" t="s">
        <v>5</v>
      </c>
      <c r="D96" s="5">
        <v>5</v>
      </c>
      <c r="E96" s="6">
        <v>25000</v>
      </c>
      <c r="F96" s="6">
        <f t="shared" si="7"/>
        <v>125000</v>
      </c>
    </row>
    <row r="97" spans="1:6" ht="18">
      <c r="A97" s="2">
        <v>4</v>
      </c>
      <c r="B97" s="13" t="s">
        <v>33</v>
      </c>
      <c r="C97" s="5" t="s">
        <v>5</v>
      </c>
      <c r="D97" s="5">
        <v>10</v>
      </c>
      <c r="E97" s="6">
        <v>20000</v>
      </c>
      <c r="F97" s="6">
        <f t="shared" si="7"/>
        <v>200000</v>
      </c>
    </row>
    <row r="98" spans="1:6" ht="18">
      <c r="A98" s="2">
        <v>5</v>
      </c>
      <c r="B98" s="13" t="s">
        <v>35</v>
      </c>
      <c r="C98" s="5" t="s">
        <v>5</v>
      </c>
      <c r="D98" s="5">
        <v>16</v>
      </c>
      <c r="E98" s="6">
        <v>20000</v>
      </c>
      <c r="F98" s="6">
        <f t="shared" si="7"/>
        <v>320000</v>
      </c>
    </row>
    <row r="99" spans="1:6" ht="18">
      <c r="A99" s="2">
        <v>6</v>
      </c>
      <c r="B99" s="13" t="s">
        <v>36</v>
      </c>
      <c r="C99" s="5" t="s">
        <v>5</v>
      </c>
      <c r="D99" s="5">
        <f>90-18+62</f>
        <v>134</v>
      </c>
      <c r="E99" s="6">
        <v>15000</v>
      </c>
      <c r="F99" s="6">
        <f t="shared" si="7"/>
        <v>2010000</v>
      </c>
    </row>
    <row r="100" spans="1:6" ht="18">
      <c r="A100" s="2">
        <v>7</v>
      </c>
      <c r="B100" s="13" t="s">
        <v>34</v>
      </c>
      <c r="C100" s="5" t="s">
        <v>5</v>
      </c>
      <c r="D100" s="5">
        <f>30-6+45</f>
        <v>69</v>
      </c>
      <c r="E100" s="6">
        <v>8000</v>
      </c>
      <c r="F100" s="6">
        <f t="shared" si="7"/>
        <v>552000</v>
      </c>
    </row>
    <row r="101" spans="1:6" ht="18">
      <c r="A101" s="2">
        <v>8</v>
      </c>
      <c r="B101" s="13" t="s">
        <v>122</v>
      </c>
      <c r="C101" s="5" t="s">
        <v>121</v>
      </c>
      <c r="D101" s="5">
        <v>8</v>
      </c>
      <c r="E101" s="6">
        <v>40000</v>
      </c>
      <c r="F101" s="6">
        <f t="shared" si="7"/>
        <v>320000</v>
      </c>
    </row>
    <row r="102" spans="1:6" ht="18">
      <c r="A102" s="2">
        <v>9</v>
      </c>
      <c r="B102" s="13" t="s">
        <v>209</v>
      </c>
      <c r="C102" s="5" t="s">
        <v>5</v>
      </c>
      <c r="D102" s="5">
        <v>22</v>
      </c>
      <c r="E102" s="6">
        <v>28000</v>
      </c>
      <c r="F102" s="6">
        <f t="shared" si="7"/>
        <v>616000</v>
      </c>
    </row>
    <row r="103" spans="1:6" ht="18">
      <c r="A103" s="2">
        <v>10</v>
      </c>
      <c r="B103" s="13" t="s">
        <v>60</v>
      </c>
      <c r="C103" s="5" t="s">
        <v>17</v>
      </c>
      <c r="D103" s="5">
        <v>18</v>
      </c>
      <c r="E103" s="6">
        <v>1800</v>
      </c>
      <c r="F103" s="6">
        <f t="shared" si="7"/>
        <v>32400</v>
      </c>
    </row>
    <row r="104" spans="1:6" ht="18">
      <c r="A104" s="2">
        <v>11</v>
      </c>
      <c r="B104" s="13" t="s">
        <v>11</v>
      </c>
      <c r="C104" s="5" t="s">
        <v>10</v>
      </c>
      <c r="D104" s="5">
        <v>4</v>
      </c>
      <c r="E104" s="6">
        <v>3500</v>
      </c>
      <c r="F104" s="6">
        <f t="shared" si="7"/>
        <v>14000</v>
      </c>
    </row>
    <row r="105" spans="1:6" ht="18">
      <c r="A105" s="2">
        <v>12</v>
      </c>
      <c r="B105" s="13" t="s">
        <v>42</v>
      </c>
      <c r="C105" s="5" t="s">
        <v>12</v>
      </c>
      <c r="D105" s="5">
        <f>4+4</f>
        <v>8</v>
      </c>
      <c r="E105" s="6">
        <v>2000</v>
      </c>
      <c r="F105" s="6">
        <f t="shared" si="7"/>
        <v>16000</v>
      </c>
    </row>
    <row r="106" spans="1:6" ht="18">
      <c r="A106" s="2">
        <v>13</v>
      </c>
      <c r="B106" s="13" t="s">
        <v>41</v>
      </c>
      <c r="C106" s="5" t="s">
        <v>12</v>
      </c>
      <c r="D106" s="5">
        <f>4+4</f>
        <v>8</v>
      </c>
      <c r="E106" s="6">
        <v>2000</v>
      </c>
      <c r="F106" s="6">
        <f t="shared" si="7"/>
        <v>16000</v>
      </c>
    </row>
    <row r="107" spans="1:6" ht="18">
      <c r="A107" s="2">
        <v>14</v>
      </c>
      <c r="B107" s="13" t="s">
        <v>18</v>
      </c>
      <c r="C107" s="5" t="s">
        <v>10</v>
      </c>
      <c r="D107" s="5">
        <v>2</v>
      </c>
      <c r="E107" s="6">
        <v>3800</v>
      </c>
      <c r="F107" s="6">
        <f t="shared" si="7"/>
        <v>7600</v>
      </c>
    </row>
    <row r="108" spans="1:6" ht="18">
      <c r="A108" s="2">
        <v>15</v>
      </c>
      <c r="B108" s="13" t="s">
        <v>52</v>
      </c>
      <c r="C108" s="5" t="s">
        <v>117</v>
      </c>
      <c r="D108" s="5">
        <v>8</v>
      </c>
      <c r="E108" s="16">
        <v>35000</v>
      </c>
      <c r="F108" s="6">
        <f t="shared" si="7"/>
        <v>280000</v>
      </c>
    </row>
    <row r="109" spans="1:6" ht="18">
      <c r="A109" s="2">
        <v>16</v>
      </c>
      <c r="B109" s="13" t="s">
        <v>67</v>
      </c>
      <c r="C109" s="5" t="s">
        <v>16</v>
      </c>
      <c r="D109" s="5">
        <f>8*13*0.15*1.3</f>
        <v>20.28</v>
      </c>
      <c r="E109" s="6">
        <v>37000</v>
      </c>
      <c r="F109" s="6">
        <f t="shared" ref="F109" si="8">D109*E109</f>
        <v>750360</v>
      </c>
    </row>
    <row r="110" spans="1:6" ht="18">
      <c r="A110" s="2">
        <v>17</v>
      </c>
      <c r="B110" s="13" t="s">
        <v>15</v>
      </c>
      <c r="C110" s="5" t="s">
        <v>13</v>
      </c>
      <c r="D110" s="18">
        <f>(D111*340)/50</f>
        <v>59.404799999999994</v>
      </c>
      <c r="E110" s="6">
        <v>19000</v>
      </c>
      <c r="F110" s="6">
        <f>D110*E110</f>
        <v>1128691.2</v>
      </c>
    </row>
    <row r="111" spans="1:6" ht="18">
      <c r="A111" s="2">
        <v>18</v>
      </c>
      <c r="B111" s="13" t="s">
        <v>14</v>
      </c>
      <c r="C111" s="5" t="s">
        <v>16</v>
      </c>
      <c r="D111" s="5">
        <f>8*13*0.06*1.4</f>
        <v>8.7359999999999989</v>
      </c>
      <c r="E111" s="6">
        <v>65000</v>
      </c>
      <c r="F111" s="6">
        <f>D111*E111</f>
        <v>567839.99999999988</v>
      </c>
    </row>
    <row r="112" spans="1:6" ht="18">
      <c r="A112" s="2">
        <v>19</v>
      </c>
      <c r="B112" s="13" t="s">
        <v>56</v>
      </c>
      <c r="C112" s="5" t="s">
        <v>5</v>
      </c>
      <c r="D112" s="5">
        <v>6</v>
      </c>
      <c r="E112" s="6">
        <v>68000</v>
      </c>
      <c r="F112" s="6">
        <f>D112*E112</f>
        <v>408000</v>
      </c>
    </row>
    <row r="113" spans="1:7" ht="18">
      <c r="A113" s="2">
        <v>20</v>
      </c>
      <c r="B113" s="13" t="s">
        <v>50</v>
      </c>
      <c r="C113" s="5" t="s">
        <v>5</v>
      </c>
      <c r="D113" s="5">
        <v>12</v>
      </c>
      <c r="E113" s="6">
        <v>70000</v>
      </c>
      <c r="F113" s="6">
        <f t="shared" ref="F113:F119" si="9">D113*E113</f>
        <v>840000</v>
      </c>
    </row>
    <row r="114" spans="1:7" ht="18">
      <c r="A114" s="2">
        <v>21</v>
      </c>
      <c r="B114" s="13" t="s">
        <v>51</v>
      </c>
      <c r="C114" s="5" t="s">
        <v>5</v>
      </c>
      <c r="D114" s="5">
        <v>8</v>
      </c>
      <c r="E114" s="6">
        <v>60000</v>
      </c>
      <c r="F114" s="6">
        <f t="shared" si="9"/>
        <v>480000</v>
      </c>
    </row>
    <row r="115" spans="1:7" ht="18">
      <c r="A115" s="2">
        <v>22</v>
      </c>
      <c r="B115" s="13" t="s">
        <v>53</v>
      </c>
      <c r="C115" s="5" t="s">
        <v>5</v>
      </c>
      <c r="D115" s="5">
        <v>20</v>
      </c>
      <c r="E115" s="6">
        <v>10000</v>
      </c>
      <c r="F115" s="6">
        <f t="shared" si="9"/>
        <v>200000</v>
      </c>
    </row>
    <row r="116" spans="1:7" ht="18">
      <c r="A116" s="2">
        <v>23</v>
      </c>
      <c r="B116" s="13" t="s">
        <v>97</v>
      </c>
      <c r="C116" s="5" t="s">
        <v>7</v>
      </c>
      <c r="D116" s="5">
        <v>34</v>
      </c>
      <c r="E116" s="6">
        <v>55000</v>
      </c>
      <c r="F116" s="6">
        <f t="shared" si="9"/>
        <v>1870000</v>
      </c>
      <c r="G116" s="1" t="s">
        <v>95</v>
      </c>
    </row>
    <row r="117" spans="1:7" ht="18">
      <c r="A117" s="2">
        <v>24</v>
      </c>
      <c r="B117" s="13" t="s">
        <v>96</v>
      </c>
      <c r="C117" s="5" t="s">
        <v>7</v>
      </c>
      <c r="D117" s="5">
        <v>22</v>
      </c>
      <c r="E117" s="6">
        <v>25000</v>
      </c>
      <c r="F117" s="6">
        <f t="shared" si="9"/>
        <v>550000</v>
      </c>
      <c r="G117" s="1" t="s">
        <v>95</v>
      </c>
    </row>
    <row r="118" spans="1:7" ht="18">
      <c r="A118" s="2">
        <v>25</v>
      </c>
      <c r="B118" s="13" t="s">
        <v>54</v>
      </c>
      <c r="C118" s="5" t="s">
        <v>5</v>
      </c>
      <c r="D118" s="5">
        <v>3</v>
      </c>
      <c r="E118" s="6">
        <v>15000</v>
      </c>
      <c r="F118" s="6">
        <f t="shared" si="9"/>
        <v>45000</v>
      </c>
    </row>
    <row r="119" spans="1:7" ht="18.75" thickBot="1">
      <c r="A119" s="2">
        <v>26</v>
      </c>
      <c r="B119" s="13" t="s">
        <v>55</v>
      </c>
      <c r="C119" s="5" t="s">
        <v>5</v>
      </c>
      <c r="D119" s="5">
        <v>2</v>
      </c>
      <c r="E119" s="6">
        <v>500000</v>
      </c>
      <c r="F119" s="6">
        <f t="shared" si="9"/>
        <v>1000000</v>
      </c>
    </row>
    <row r="120" spans="1:7" ht="18.75" thickBot="1">
      <c r="A120" s="12"/>
      <c r="B120" s="7" t="s">
        <v>8</v>
      </c>
      <c r="C120" s="8"/>
      <c r="D120" s="8"/>
      <c r="E120" s="31"/>
      <c r="F120" s="34">
        <f>SUM(F94:F119)</f>
        <v>13262891.199999999</v>
      </c>
    </row>
    <row r="122" spans="1:7">
      <c r="A122" s="129" t="s">
        <v>86</v>
      </c>
      <c r="B122" s="130"/>
      <c r="C122" s="130"/>
      <c r="D122" s="130"/>
      <c r="E122" s="130"/>
      <c r="F122" s="131"/>
    </row>
    <row r="123" spans="1:7">
      <c r="A123" s="3" t="s">
        <v>4</v>
      </c>
      <c r="B123" s="4" t="s">
        <v>45</v>
      </c>
      <c r="C123" s="4" t="s">
        <v>0</v>
      </c>
      <c r="D123" s="4" t="s">
        <v>3</v>
      </c>
      <c r="E123" s="4" t="s">
        <v>1</v>
      </c>
      <c r="F123" s="4" t="s">
        <v>2</v>
      </c>
    </row>
    <row r="124" spans="1:7" ht="18">
      <c r="A124" s="10">
        <v>1</v>
      </c>
      <c r="B124" s="13" t="s">
        <v>37</v>
      </c>
      <c r="C124" s="11" t="s">
        <v>5</v>
      </c>
      <c r="D124" s="11">
        <v>18</v>
      </c>
      <c r="E124" s="6">
        <v>12000</v>
      </c>
      <c r="F124" s="6">
        <f>D124*E124</f>
        <v>216000</v>
      </c>
    </row>
    <row r="125" spans="1:7" ht="18">
      <c r="A125" s="2">
        <v>2</v>
      </c>
      <c r="B125" s="13" t="s">
        <v>38</v>
      </c>
      <c r="C125" s="5" t="s">
        <v>10</v>
      </c>
      <c r="D125" s="5">
        <v>1</v>
      </c>
      <c r="E125" s="6">
        <v>3500</v>
      </c>
      <c r="F125" s="6">
        <f t="shared" ref="F125:F138" si="10">D125*E125</f>
        <v>3500</v>
      </c>
    </row>
    <row r="126" spans="1:7" ht="18">
      <c r="A126" s="2">
        <v>3</v>
      </c>
      <c r="B126" s="13" t="s">
        <v>32</v>
      </c>
      <c r="C126" s="5" t="s">
        <v>5</v>
      </c>
      <c r="D126" s="5">
        <v>3</v>
      </c>
      <c r="E126" s="6">
        <v>25000</v>
      </c>
      <c r="F126" s="6">
        <f t="shared" si="10"/>
        <v>75000</v>
      </c>
    </row>
    <row r="127" spans="1:7" ht="18">
      <c r="A127" s="2">
        <v>4</v>
      </c>
      <c r="B127" s="13" t="s">
        <v>33</v>
      </c>
      <c r="C127" s="5" t="s">
        <v>5</v>
      </c>
      <c r="D127" s="5">
        <v>3</v>
      </c>
      <c r="E127" s="6">
        <v>20000</v>
      </c>
      <c r="F127" s="6">
        <f t="shared" si="10"/>
        <v>60000</v>
      </c>
    </row>
    <row r="128" spans="1:7" ht="18">
      <c r="A128" s="2">
        <v>5</v>
      </c>
      <c r="B128" s="13" t="s">
        <v>35</v>
      </c>
      <c r="C128" s="5" t="s">
        <v>5</v>
      </c>
      <c r="D128" s="5">
        <v>5</v>
      </c>
      <c r="E128" s="6">
        <v>20000</v>
      </c>
      <c r="F128" s="6">
        <f t="shared" si="10"/>
        <v>100000</v>
      </c>
    </row>
    <row r="129" spans="1:6" ht="18">
      <c r="A129" s="2">
        <v>6</v>
      </c>
      <c r="B129" s="13" t="s">
        <v>36</v>
      </c>
      <c r="C129" s="5" t="s">
        <v>5</v>
      </c>
      <c r="D129" s="5">
        <v>8</v>
      </c>
      <c r="E129" s="6">
        <v>15000</v>
      </c>
      <c r="F129" s="6">
        <f t="shared" si="10"/>
        <v>120000</v>
      </c>
    </row>
    <row r="130" spans="1:6" ht="18">
      <c r="A130" s="2">
        <v>7</v>
      </c>
      <c r="B130" s="13" t="s">
        <v>34</v>
      </c>
      <c r="C130" s="5" t="s">
        <v>5</v>
      </c>
      <c r="D130" s="5">
        <v>6</v>
      </c>
      <c r="E130" s="6">
        <v>8000</v>
      </c>
      <c r="F130" s="6">
        <f t="shared" si="10"/>
        <v>48000</v>
      </c>
    </row>
    <row r="131" spans="1:6" ht="18">
      <c r="A131" s="2">
        <v>8</v>
      </c>
      <c r="B131" s="13" t="s">
        <v>122</v>
      </c>
      <c r="C131" s="5" t="s">
        <v>121</v>
      </c>
      <c r="D131" s="5">
        <v>2</v>
      </c>
      <c r="E131" s="6">
        <v>40000</v>
      </c>
      <c r="F131" s="6">
        <f t="shared" si="10"/>
        <v>80000</v>
      </c>
    </row>
    <row r="132" spans="1:6" ht="18">
      <c r="A132" s="2">
        <v>8</v>
      </c>
      <c r="B132" s="13" t="s">
        <v>43</v>
      </c>
      <c r="C132" s="5" t="s">
        <v>6</v>
      </c>
      <c r="D132" s="5">
        <v>12</v>
      </c>
      <c r="E132" s="6">
        <v>2000</v>
      </c>
      <c r="F132" s="6">
        <f t="shared" si="10"/>
        <v>24000</v>
      </c>
    </row>
    <row r="133" spans="1:6" ht="18">
      <c r="A133" s="2">
        <v>9</v>
      </c>
      <c r="B133" s="13" t="s">
        <v>11</v>
      </c>
      <c r="C133" s="5" t="s">
        <v>10</v>
      </c>
      <c r="D133" s="5">
        <v>1</v>
      </c>
      <c r="E133" s="6">
        <v>3500</v>
      </c>
      <c r="F133" s="6">
        <f t="shared" si="10"/>
        <v>3500</v>
      </c>
    </row>
    <row r="134" spans="1:6" ht="18">
      <c r="A134" s="2">
        <v>10</v>
      </c>
      <c r="B134" s="13" t="s">
        <v>42</v>
      </c>
      <c r="C134" s="5" t="s">
        <v>12</v>
      </c>
      <c r="D134" s="5">
        <v>1</v>
      </c>
      <c r="E134" s="6">
        <v>2000</v>
      </c>
      <c r="F134" s="6">
        <f t="shared" si="10"/>
        <v>2000</v>
      </c>
    </row>
    <row r="135" spans="1:6" ht="18">
      <c r="A135" s="2">
        <v>11</v>
      </c>
      <c r="B135" s="13" t="s">
        <v>41</v>
      </c>
      <c r="C135" s="5" t="s">
        <v>12</v>
      </c>
      <c r="D135" s="5">
        <v>1</v>
      </c>
      <c r="E135" s="6">
        <v>2000</v>
      </c>
      <c r="F135" s="6">
        <f t="shared" si="10"/>
        <v>2000</v>
      </c>
    </row>
    <row r="136" spans="1:6" ht="18">
      <c r="A136" s="2">
        <v>12</v>
      </c>
      <c r="B136" s="13" t="s">
        <v>18</v>
      </c>
      <c r="C136" s="5" t="s">
        <v>10</v>
      </c>
      <c r="D136" s="5">
        <v>1</v>
      </c>
      <c r="E136" s="6">
        <v>3800</v>
      </c>
      <c r="F136" s="6">
        <f t="shared" si="10"/>
        <v>3800</v>
      </c>
    </row>
    <row r="137" spans="1:6" ht="18">
      <c r="A137" s="2">
        <v>13</v>
      </c>
      <c r="B137" s="13" t="s">
        <v>75</v>
      </c>
      <c r="C137" s="5" t="s">
        <v>117</v>
      </c>
      <c r="D137" s="5">
        <v>2</v>
      </c>
      <c r="E137" s="16">
        <v>35000</v>
      </c>
      <c r="F137" s="6">
        <f t="shared" si="10"/>
        <v>70000</v>
      </c>
    </row>
    <row r="138" spans="1:6" ht="18.75" thickBot="1">
      <c r="A138" s="2">
        <v>14</v>
      </c>
      <c r="B138" s="13" t="s">
        <v>67</v>
      </c>
      <c r="C138" s="5" t="s">
        <v>16</v>
      </c>
      <c r="D138" s="5">
        <f>4*7*0.15*1.3</f>
        <v>5.4600000000000009</v>
      </c>
      <c r="E138" s="6">
        <v>37000</v>
      </c>
      <c r="F138" s="6">
        <f t="shared" si="10"/>
        <v>202020.00000000003</v>
      </c>
    </row>
    <row r="139" spans="1:6" ht="18.75" thickBot="1">
      <c r="A139" s="12"/>
      <c r="B139" s="7" t="s">
        <v>8</v>
      </c>
      <c r="C139" s="8"/>
      <c r="D139" s="8"/>
      <c r="E139" s="31"/>
      <c r="F139" s="34">
        <f>SUM(F124:F138)</f>
        <v>1009820</v>
      </c>
    </row>
    <row r="141" spans="1:6">
      <c r="A141" s="129" t="s">
        <v>98</v>
      </c>
      <c r="B141" s="130"/>
      <c r="C141" s="130"/>
      <c r="D141" s="130"/>
      <c r="E141" s="130"/>
      <c r="F141" s="131"/>
    </row>
    <row r="142" spans="1:6">
      <c r="A142" s="3" t="s">
        <v>4</v>
      </c>
      <c r="B142" s="4" t="s">
        <v>57</v>
      </c>
      <c r="C142" s="4" t="s">
        <v>0</v>
      </c>
      <c r="D142" s="4" t="s">
        <v>3</v>
      </c>
      <c r="E142" s="4" t="s">
        <v>1</v>
      </c>
      <c r="F142" s="4" t="s">
        <v>2</v>
      </c>
    </row>
    <row r="143" spans="1:6">
      <c r="A143" s="10"/>
      <c r="B143" s="20" t="s">
        <v>26</v>
      </c>
      <c r="C143" s="21" t="s">
        <v>17</v>
      </c>
      <c r="D143" s="21">
        <v>300</v>
      </c>
      <c r="E143" s="22">
        <v>3000</v>
      </c>
      <c r="F143" s="23">
        <f>D143*E143</f>
        <v>900000</v>
      </c>
    </row>
    <row r="144" spans="1:6">
      <c r="A144" s="2"/>
      <c r="B144" s="24" t="s">
        <v>27</v>
      </c>
      <c r="C144" s="25" t="s">
        <v>17</v>
      </c>
      <c r="D144" s="25">
        <v>120</v>
      </c>
      <c r="E144" s="26">
        <f>0.05*68000+4000</f>
        <v>7400</v>
      </c>
      <c r="F144" s="27">
        <f t="shared" ref="F144:F147" si="11">D144*E144</f>
        <v>888000</v>
      </c>
    </row>
    <row r="145" spans="1:7">
      <c r="A145" s="2"/>
      <c r="B145" s="24" t="s">
        <v>61</v>
      </c>
      <c r="C145" s="25" t="s">
        <v>17</v>
      </c>
      <c r="D145" s="25">
        <v>260</v>
      </c>
      <c r="E145" s="26">
        <v>5000</v>
      </c>
      <c r="F145" s="27">
        <f t="shared" si="11"/>
        <v>1300000</v>
      </c>
    </row>
    <row r="146" spans="1:7" ht="34.5" customHeight="1">
      <c r="A146" s="2"/>
      <c r="B146" s="57" t="s">
        <v>195</v>
      </c>
      <c r="C146" s="25" t="s">
        <v>5</v>
      </c>
      <c r="D146" s="25">
        <v>1</v>
      </c>
      <c r="E146" s="26">
        <v>1950000</v>
      </c>
      <c r="F146" s="27">
        <f t="shared" si="11"/>
        <v>1950000</v>
      </c>
      <c r="G146" s="1" t="s">
        <v>68</v>
      </c>
    </row>
    <row r="147" spans="1:7">
      <c r="A147" s="2"/>
      <c r="B147" s="24" t="s">
        <v>28</v>
      </c>
      <c r="C147" s="25" t="s">
        <v>5</v>
      </c>
      <c r="D147" s="25">
        <v>12</v>
      </c>
      <c r="E147" s="26">
        <v>95000</v>
      </c>
      <c r="F147" s="27">
        <f t="shared" si="11"/>
        <v>1140000</v>
      </c>
    </row>
    <row r="148" spans="1:7" ht="32.25" customHeight="1" thickBot="1">
      <c r="A148" s="42" t="s">
        <v>99</v>
      </c>
      <c r="B148" s="74" t="s">
        <v>204</v>
      </c>
      <c r="C148" s="25"/>
      <c r="D148" s="25"/>
      <c r="E148" s="26"/>
      <c r="F148" s="27">
        <v>4000000</v>
      </c>
      <c r="G148" s="1" t="s">
        <v>68</v>
      </c>
    </row>
    <row r="149" spans="1:7" ht="18.75" thickBot="1">
      <c r="A149" s="12"/>
      <c r="B149" s="7"/>
      <c r="C149" s="8"/>
      <c r="D149" s="8"/>
      <c r="E149" s="9"/>
      <c r="F149" s="34">
        <f>SUM(F143:F148)</f>
        <v>10178000</v>
      </c>
    </row>
    <row r="150" spans="1:7">
      <c r="F150" s="17"/>
    </row>
    <row r="151" spans="1:7">
      <c r="A151" s="3" t="s">
        <v>4</v>
      </c>
      <c r="B151" s="4" t="s">
        <v>87</v>
      </c>
      <c r="C151" s="4"/>
      <c r="D151" s="4" t="s">
        <v>3</v>
      </c>
      <c r="E151" s="4" t="s">
        <v>1</v>
      </c>
      <c r="F151" s="4" t="s">
        <v>2</v>
      </c>
    </row>
    <row r="152" spans="1:7" ht="18">
      <c r="A152" s="13"/>
      <c r="B152" s="13" t="s">
        <v>23</v>
      </c>
      <c r="C152" s="13"/>
      <c r="D152" s="5">
        <v>6</v>
      </c>
      <c r="E152" s="16">
        <v>18000</v>
      </c>
      <c r="F152" s="35">
        <f>D152*E152</f>
        <v>108000</v>
      </c>
    </row>
    <row r="153" spans="1:7" ht="18">
      <c r="A153" s="13"/>
      <c r="B153" s="13" t="s">
        <v>24</v>
      </c>
      <c r="C153" s="13"/>
      <c r="D153" s="5">
        <v>3</v>
      </c>
      <c r="E153" s="16">
        <v>15000</v>
      </c>
      <c r="F153" s="35">
        <f t="shared" ref="F153:F162" si="12">D153*E153</f>
        <v>45000</v>
      </c>
    </row>
    <row r="154" spans="1:7" ht="18">
      <c r="A154" s="13"/>
      <c r="B154" s="13" t="s">
        <v>20</v>
      </c>
      <c r="C154" s="13"/>
      <c r="D154" s="5">
        <v>4</v>
      </c>
      <c r="E154" s="16">
        <v>35000</v>
      </c>
      <c r="F154" s="35">
        <f t="shared" si="12"/>
        <v>140000</v>
      </c>
    </row>
    <row r="155" spans="1:7" ht="18">
      <c r="A155" s="13"/>
      <c r="B155" s="13" t="s">
        <v>21</v>
      </c>
      <c r="C155" s="13"/>
      <c r="D155" s="5">
        <v>2</v>
      </c>
      <c r="E155" s="16">
        <v>30000</v>
      </c>
      <c r="F155" s="35">
        <f t="shared" si="12"/>
        <v>60000</v>
      </c>
    </row>
    <row r="156" spans="1:7" ht="18">
      <c r="A156" s="13"/>
      <c r="B156" s="13" t="s">
        <v>25</v>
      </c>
      <c r="C156" s="13"/>
      <c r="D156" s="5">
        <v>6</v>
      </c>
      <c r="E156" s="16">
        <v>20000</v>
      </c>
      <c r="F156" s="35">
        <f t="shared" si="12"/>
        <v>120000</v>
      </c>
    </row>
    <row r="157" spans="1:7" ht="18">
      <c r="A157" s="13"/>
      <c r="B157" s="13" t="s">
        <v>63</v>
      </c>
      <c r="C157" s="13"/>
      <c r="D157" s="5">
        <v>3</v>
      </c>
      <c r="E157" s="16">
        <v>45000</v>
      </c>
      <c r="F157" s="35">
        <f t="shared" si="12"/>
        <v>135000</v>
      </c>
    </row>
    <row r="158" spans="1:7" ht="18">
      <c r="A158" s="13"/>
      <c r="B158" s="13" t="s">
        <v>65</v>
      </c>
      <c r="C158" s="13"/>
      <c r="D158" s="5">
        <v>3</v>
      </c>
      <c r="E158" s="16">
        <v>18000</v>
      </c>
      <c r="F158" s="35">
        <f t="shared" si="12"/>
        <v>54000</v>
      </c>
    </row>
    <row r="159" spans="1:7" ht="18">
      <c r="A159" s="13"/>
      <c r="B159" s="13" t="s">
        <v>22</v>
      </c>
      <c r="C159" s="13"/>
      <c r="D159" s="5">
        <v>6</v>
      </c>
      <c r="E159" s="16">
        <v>45000</v>
      </c>
      <c r="F159" s="35">
        <f t="shared" si="12"/>
        <v>270000</v>
      </c>
    </row>
    <row r="160" spans="1:7" ht="18">
      <c r="A160" s="19"/>
      <c r="B160" s="13" t="s">
        <v>29</v>
      </c>
      <c r="C160" s="13"/>
      <c r="D160" s="5">
        <v>2</v>
      </c>
      <c r="E160" s="16">
        <v>100000</v>
      </c>
      <c r="F160" s="35">
        <f t="shared" si="12"/>
        <v>200000</v>
      </c>
    </row>
    <row r="161" spans="1:9" ht="18">
      <c r="A161" s="19"/>
      <c r="B161" s="13" t="s">
        <v>124</v>
      </c>
      <c r="C161" s="13"/>
      <c r="D161" s="5">
        <v>3</v>
      </c>
      <c r="E161" s="16">
        <v>6000</v>
      </c>
      <c r="F161" s="35">
        <f t="shared" si="12"/>
        <v>18000</v>
      </c>
    </row>
    <row r="162" spans="1:9" ht="18.75" thickBot="1">
      <c r="A162" s="19"/>
      <c r="B162" s="13" t="s">
        <v>125</v>
      </c>
      <c r="C162" s="5" t="s">
        <v>126</v>
      </c>
      <c r="D162" s="5">
        <v>10</v>
      </c>
      <c r="E162" s="16">
        <v>2000</v>
      </c>
      <c r="F162" s="35">
        <f t="shared" si="12"/>
        <v>20000</v>
      </c>
    </row>
    <row r="163" spans="1:9" ht="18.75" thickBot="1">
      <c r="A163" s="12"/>
      <c r="B163" s="7" t="s">
        <v>8</v>
      </c>
      <c r="C163" s="8"/>
      <c r="D163" s="8"/>
      <c r="E163" s="9"/>
      <c r="F163" s="34">
        <f>SUM(F152:F162)</f>
        <v>1170000</v>
      </c>
    </row>
    <row r="164" spans="1:9" ht="24" customHeight="1" thickBot="1"/>
    <row r="165" spans="1:9" ht="19.5" thickBot="1">
      <c r="A165" s="36" t="s">
        <v>127</v>
      </c>
      <c r="B165" s="28"/>
      <c r="C165" s="28"/>
      <c r="D165" s="28"/>
      <c r="E165" s="28"/>
      <c r="F165" s="29">
        <f>F23+F46+F66+F90+F120+F139+F149+F163</f>
        <v>84772293.600000009</v>
      </c>
      <c r="G165" s="17"/>
      <c r="H165" s="17"/>
      <c r="I165" s="17"/>
    </row>
    <row r="166" spans="1:9" ht="17.25" thickBot="1">
      <c r="A166" s="1" t="s">
        <v>187</v>
      </c>
    </row>
    <row r="167" spans="1:9" ht="19.5" thickBot="1">
      <c r="A167" s="36" t="s">
        <v>100</v>
      </c>
      <c r="B167" s="28"/>
      <c r="C167" s="28"/>
      <c r="D167" s="28"/>
      <c r="E167" s="28"/>
      <c r="F167" s="29">
        <f>F165/2</f>
        <v>42386146.800000004</v>
      </c>
      <c r="G167" s="17"/>
      <c r="H167" s="17"/>
      <c r="I167" s="17"/>
    </row>
    <row r="168" spans="1:9" ht="17.25" thickBot="1">
      <c r="A168" s="1" t="s">
        <v>187</v>
      </c>
    </row>
    <row r="169" spans="1:9" ht="19.5" thickBot="1">
      <c r="A169" s="36" t="s">
        <v>101</v>
      </c>
      <c r="B169" s="28"/>
      <c r="C169" s="28"/>
      <c r="D169" s="28"/>
      <c r="E169" s="28"/>
      <c r="F169" s="29">
        <f>F165*2</f>
        <v>169544587.20000002</v>
      </c>
      <c r="G169" s="17"/>
      <c r="H169" s="17"/>
      <c r="I169" s="17"/>
    </row>
    <row r="170" spans="1:9">
      <c r="A170" s="1" t="s">
        <v>188</v>
      </c>
      <c r="B170" s="1" t="s">
        <v>102</v>
      </c>
    </row>
    <row r="171" spans="1:9" ht="17.25" thickBot="1"/>
    <row r="172" spans="1:9" ht="19.5" thickBot="1">
      <c r="A172" s="36" t="s">
        <v>62</v>
      </c>
      <c r="B172" s="28"/>
      <c r="C172" s="28"/>
      <c r="D172" s="28"/>
      <c r="E172" s="28"/>
      <c r="F172" s="29">
        <f>F165/40</f>
        <v>2119307.3400000003</v>
      </c>
    </row>
    <row r="173" spans="1:9">
      <c r="F173" s="17"/>
    </row>
    <row r="174" spans="1:9" ht="17.25" customHeight="1"/>
    <row r="175" spans="1:9">
      <c r="B175" s="1" t="s">
        <v>9</v>
      </c>
    </row>
    <row r="176" spans="1:9">
      <c r="B176" s="1" t="s">
        <v>71</v>
      </c>
    </row>
    <row r="178" spans="2:2">
      <c r="B178" s="1" t="s">
        <v>66</v>
      </c>
    </row>
  </sheetData>
  <mergeCells count="10">
    <mergeCell ref="A1:F1"/>
    <mergeCell ref="A3:F3"/>
    <mergeCell ref="A68:F68"/>
    <mergeCell ref="A92:F92"/>
    <mergeCell ref="A141:F141"/>
    <mergeCell ref="B2:F2"/>
    <mergeCell ref="A25:F25"/>
    <mergeCell ref="A5:F5"/>
    <mergeCell ref="A48:F48"/>
    <mergeCell ref="A122:F122"/>
  </mergeCells>
  <pageMargins left="0.7" right="0.7" top="0.75" bottom="0.75" header="0.3" footer="0.3"/>
  <pageSetup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sheetPr>
    <tabColor theme="3" tint="0.39997558519241921"/>
  </sheetPr>
  <dimension ref="A1:J52"/>
  <sheetViews>
    <sheetView topLeftCell="A36" workbookViewId="0">
      <selection activeCell="B51" sqref="B51"/>
    </sheetView>
  </sheetViews>
  <sheetFormatPr baseColWidth="10" defaultRowHeight="16.5"/>
  <cols>
    <col min="1" max="1" width="4.140625" style="1" customWidth="1"/>
    <col min="2" max="2" width="56.140625" style="1" customWidth="1"/>
    <col min="3" max="3" width="11.42578125" style="1"/>
    <col min="4" max="4" width="12.42578125" style="1" bestFit="1" customWidth="1"/>
    <col min="5" max="5" width="15.28515625" style="1" customWidth="1"/>
    <col min="6" max="6" width="19.42578125" style="1" customWidth="1"/>
    <col min="7" max="7" width="20.42578125" style="1" customWidth="1"/>
    <col min="8" max="8" width="11.5703125" style="1" customWidth="1"/>
    <col min="9" max="9" width="5.7109375" style="1" customWidth="1"/>
    <col min="10" max="10" width="10.140625" style="1" customWidth="1"/>
    <col min="11" max="16384" width="11.42578125" style="1"/>
  </cols>
  <sheetData>
    <row r="1" spans="1:6" ht="24" customHeight="1" thickTop="1" thickBot="1">
      <c r="A1" s="125" t="s">
        <v>147</v>
      </c>
      <c r="B1" s="126"/>
      <c r="C1" s="126"/>
      <c r="D1" s="126"/>
      <c r="E1" s="126"/>
      <c r="F1" s="127"/>
    </row>
    <row r="2" spans="1:6" ht="35.25" customHeight="1" thickTop="1" thickBot="1">
      <c r="A2" s="37"/>
      <c r="B2" s="138" t="s">
        <v>189</v>
      </c>
      <c r="C2" s="139"/>
      <c r="D2" s="139"/>
      <c r="E2" s="139"/>
      <c r="F2" s="140"/>
    </row>
    <row r="3" spans="1:6" ht="17.25" thickTop="1">
      <c r="A3" s="128"/>
      <c r="B3" s="128"/>
      <c r="C3" s="128"/>
      <c r="D3" s="128"/>
      <c r="E3" s="128"/>
      <c r="F3" s="128"/>
    </row>
    <row r="4" spans="1:6" ht="15.75" customHeight="1">
      <c r="A4" s="14" t="s">
        <v>99</v>
      </c>
      <c r="B4" s="53" t="s">
        <v>119</v>
      </c>
    </row>
    <row r="5" spans="1:6" ht="18.75" customHeight="1">
      <c r="A5" s="136" t="s">
        <v>146</v>
      </c>
      <c r="B5" s="136"/>
      <c r="C5" s="136"/>
      <c r="D5" s="136"/>
      <c r="E5" s="136"/>
      <c r="F5" s="136"/>
    </row>
    <row r="6" spans="1:6">
      <c r="A6" s="3" t="s">
        <v>4</v>
      </c>
      <c r="B6" s="4" t="s">
        <v>44</v>
      </c>
      <c r="C6" s="4" t="s">
        <v>0</v>
      </c>
      <c r="D6" s="4" t="s">
        <v>3</v>
      </c>
      <c r="E6" s="4" t="s">
        <v>1</v>
      </c>
      <c r="F6" s="4" t="s">
        <v>2</v>
      </c>
    </row>
    <row r="7" spans="1:6" ht="18">
      <c r="A7" s="10">
        <v>1</v>
      </c>
      <c r="B7" s="13" t="s">
        <v>37</v>
      </c>
      <c r="C7" s="11" t="s">
        <v>5</v>
      </c>
      <c r="D7" s="11">
        <v>18</v>
      </c>
      <c r="E7" s="6">
        <v>12000</v>
      </c>
      <c r="F7" s="6">
        <f>D7*E7</f>
        <v>216000</v>
      </c>
    </row>
    <row r="8" spans="1:6" ht="18">
      <c r="A8" s="2">
        <v>2</v>
      </c>
      <c r="B8" s="13" t="s">
        <v>32</v>
      </c>
      <c r="C8" s="5" t="s">
        <v>5</v>
      </c>
      <c r="D8" s="5">
        <v>3</v>
      </c>
      <c r="E8" s="6">
        <v>25000</v>
      </c>
      <c r="F8" s="6">
        <f t="shared" ref="F8:F21" si="0">D8*E8</f>
        <v>75000</v>
      </c>
    </row>
    <row r="9" spans="1:6" ht="18">
      <c r="A9" s="2">
        <v>3</v>
      </c>
      <c r="B9" s="13" t="s">
        <v>33</v>
      </c>
      <c r="C9" s="5" t="s">
        <v>5</v>
      </c>
      <c r="D9" s="5">
        <v>3</v>
      </c>
      <c r="E9" s="6">
        <v>20000</v>
      </c>
      <c r="F9" s="6">
        <f t="shared" si="0"/>
        <v>60000</v>
      </c>
    </row>
    <row r="10" spans="1:6" ht="18">
      <c r="A10" s="2">
        <v>4</v>
      </c>
      <c r="B10" s="13" t="s">
        <v>35</v>
      </c>
      <c r="C10" s="5" t="s">
        <v>5</v>
      </c>
      <c r="D10" s="5">
        <v>5</v>
      </c>
      <c r="E10" s="6">
        <v>20000</v>
      </c>
      <c r="F10" s="6">
        <f t="shared" si="0"/>
        <v>100000</v>
      </c>
    </row>
    <row r="11" spans="1:6" ht="18">
      <c r="A11" s="2">
        <v>5</v>
      </c>
      <c r="B11" s="13" t="s">
        <v>36</v>
      </c>
      <c r="C11" s="5" t="s">
        <v>5</v>
      </c>
      <c r="D11" s="5">
        <v>19</v>
      </c>
      <c r="E11" s="6">
        <v>15000</v>
      </c>
      <c r="F11" s="6">
        <f t="shared" si="0"/>
        <v>285000</v>
      </c>
    </row>
    <row r="12" spans="1:6" ht="18">
      <c r="A12" s="2">
        <v>6</v>
      </c>
      <c r="B12" s="13" t="s">
        <v>34</v>
      </c>
      <c r="C12" s="5" t="s">
        <v>5</v>
      </c>
      <c r="D12" s="5">
        <v>6</v>
      </c>
      <c r="E12" s="6">
        <v>8000</v>
      </c>
      <c r="F12" s="6">
        <f t="shared" si="0"/>
        <v>48000</v>
      </c>
    </row>
    <row r="13" spans="1:6" ht="18">
      <c r="A13" s="2">
        <v>7</v>
      </c>
      <c r="B13" s="15" t="s">
        <v>122</v>
      </c>
      <c r="C13" s="5" t="s">
        <v>121</v>
      </c>
      <c r="D13" s="5">
        <v>2</v>
      </c>
      <c r="E13" s="6">
        <v>40000</v>
      </c>
      <c r="F13" s="6">
        <f t="shared" si="0"/>
        <v>80000</v>
      </c>
    </row>
    <row r="14" spans="1:6" ht="18">
      <c r="A14" s="2">
        <v>8</v>
      </c>
      <c r="B14" s="13" t="s">
        <v>31</v>
      </c>
      <c r="C14" s="5" t="s">
        <v>17</v>
      </c>
      <c r="D14" s="5">
        <v>10</v>
      </c>
      <c r="E14" s="6">
        <v>2700</v>
      </c>
      <c r="F14" s="6">
        <f t="shared" si="0"/>
        <v>27000</v>
      </c>
    </row>
    <row r="15" spans="1:6" ht="18">
      <c r="A15" s="2">
        <v>9</v>
      </c>
      <c r="B15" s="13" t="s">
        <v>58</v>
      </c>
      <c r="C15" s="5" t="s">
        <v>17</v>
      </c>
      <c r="D15" s="5">
        <v>18</v>
      </c>
      <c r="E15" s="6">
        <v>1800</v>
      </c>
      <c r="F15" s="6">
        <f t="shared" si="0"/>
        <v>32400</v>
      </c>
    </row>
    <row r="16" spans="1:6" ht="18">
      <c r="A16" s="2">
        <v>10</v>
      </c>
      <c r="B16" s="13" t="s">
        <v>43</v>
      </c>
      <c r="C16" s="5" t="s">
        <v>6</v>
      </c>
      <c r="D16" s="5">
        <v>9</v>
      </c>
      <c r="E16" s="6">
        <v>2000</v>
      </c>
      <c r="F16" s="6">
        <f t="shared" si="0"/>
        <v>18000</v>
      </c>
    </row>
    <row r="17" spans="1:6" ht="18">
      <c r="A17" s="2">
        <v>11</v>
      </c>
      <c r="B17" s="13" t="s">
        <v>11</v>
      </c>
      <c r="C17" s="5" t="s">
        <v>10</v>
      </c>
      <c r="D17" s="5">
        <v>0.5</v>
      </c>
      <c r="E17" s="6">
        <v>3500</v>
      </c>
      <c r="F17" s="6">
        <f t="shared" si="0"/>
        <v>1750</v>
      </c>
    </row>
    <row r="18" spans="1:6" ht="18">
      <c r="A18" s="2">
        <v>12</v>
      </c>
      <c r="B18" s="13" t="s">
        <v>42</v>
      </c>
      <c r="C18" s="5" t="s">
        <v>12</v>
      </c>
      <c r="D18" s="5">
        <v>0.5</v>
      </c>
      <c r="E18" s="6">
        <v>2000</v>
      </c>
      <c r="F18" s="6">
        <f t="shared" si="0"/>
        <v>1000</v>
      </c>
    </row>
    <row r="19" spans="1:6" ht="18">
      <c r="A19" s="2">
        <v>13</v>
      </c>
      <c r="B19" s="13" t="s">
        <v>41</v>
      </c>
      <c r="C19" s="5" t="s">
        <v>12</v>
      </c>
      <c r="D19" s="5">
        <v>0.5</v>
      </c>
      <c r="E19" s="6">
        <v>2000</v>
      </c>
      <c r="F19" s="6">
        <f t="shared" si="0"/>
        <v>1000</v>
      </c>
    </row>
    <row r="20" spans="1:6" ht="18">
      <c r="A20" s="2">
        <v>14</v>
      </c>
      <c r="B20" s="13" t="s">
        <v>18</v>
      </c>
      <c r="C20" s="5" t="s">
        <v>10</v>
      </c>
      <c r="D20" s="5">
        <v>1</v>
      </c>
      <c r="E20" s="6">
        <v>3800</v>
      </c>
      <c r="F20" s="6">
        <f t="shared" si="0"/>
        <v>3800</v>
      </c>
    </row>
    <row r="21" spans="1:6" ht="18.75" thickBot="1">
      <c r="A21" s="2">
        <v>15</v>
      </c>
      <c r="B21" s="15" t="s">
        <v>75</v>
      </c>
      <c r="C21" s="5" t="s">
        <v>117</v>
      </c>
      <c r="D21" s="5">
        <v>2</v>
      </c>
      <c r="E21" s="16">
        <v>35000</v>
      </c>
      <c r="F21" s="58">
        <f t="shared" si="0"/>
        <v>70000</v>
      </c>
    </row>
    <row r="22" spans="1:6" ht="18.75" thickBot="1">
      <c r="A22" s="12"/>
      <c r="B22" s="7" t="s">
        <v>8</v>
      </c>
      <c r="C22" s="8"/>
      <c r="D22" s="8"/>
      <c r="E22" s="31"/>
      <c r="F22" s="33">
        <f>SUM(F7:F21)</f>
        <v>1018950</v>
      </c>
    </row>
    <row r="24" spans="1:6" ht="17.25" thickBot="1">
      <c r="B24" s="14" t="s">
        <v>144</v>
      </c>
      <c r="F24" s="17">
        <f>+'Albergue x 200 personas'!F22</f>
        <v>4057000</v>
      </c>
    </row>
    <row r="25" spans="1:6" ht="18.75" thickBot="1">
      <c r="A25" s="12"/>
      <c r="B25" s="7" t="s">
        <v>157</v>
      </c>
      <c r="C25" s="8"/>
      <c r="D25" s="8"/>
      <c r="E25" s="31"/>
      <c r="F25" s="33">
        <f>F24/4</f>
        <v>1014250</v>
      </c>
    </row>
    <row r="26" spans="1:6" ht="9" customHeight="1"/>
    <row r="27" spans="1:6" ht="54" customHeight="1">
      <c r="B27" s="137" t="s">
        <v>149</v>
      </c>
      <c r="C27" s="137"/>
      <c r="D27" s="137"/>
      <c r="E27" s="137"/>
      <c r="F27" s="137"/>
    </row>
    <row r="28" spans="1:6" ht="38.25" customHeight="1" thickBot="1">
      <c r="B28" s="39"/>
      <c r="C28" s="39"/>
      <c r="D28" s="39"/>
      <c r="E28" s="39"/>
      <c r="F28" s="39"/>
    </row>
    <row r="29" spans="1:6" ht="24.75" customHeight="1" thickTop="1" thickBot="1">
      <c r="A29" s="125" t="s">
        <v>148</v>
      </c>
      <c r="B29" s="126"/>
      <c r="C29" s="126"/>
      <c r="D29" s="126"/>
      <c r="E29" s="126"/>
      <c r="F29" s="127"/>
    </row>
    <row r="30" spans="1:6" ht="21" customHeight="1" thickTop="1" thickBot="1">
      <c r="A30" s="133" t="s">
        <v>158</v>
      </c>
      <c r="B30" s="133"/>
      <c r="C30" s="133"/>
      <c r="D30" s="133"/>
      <c r="E30" s="133"/>
      <c r="F30" s="133"/>
    </row>
    <row r="31" spans="1:6" ht="18.75" customHeight="1" thickTop="1">
      <c r="A31" s="136" t="s">
        <v>155</v>
      </c>
      <c r="B31" s="136"/>
      <c r="C31" s="136"/>
      <c r="D31" s="136"/>
      <c r="E31" s="136"/>
      <c r="F31" s="136"/>
    </row>
    <row r="32" spans="1:6">
      <c r="A32" s="3" t="s">
        <v>4</v>
      </c>
      <c r="B32" s="4" t="s">
        <v>44</v>
      </c>
      <c r="C32" s="4" t="s">
        <v>0</v>
      </c>
      <c r="D32" s="4" t="s">
        <v>3</v>
      </c>
      <c r="E32" s="4" t="s">
        <v>1</v>
      </c>
      <c r="F32" s="4" t="s">
        <v>2</v>
      </c>
    </row>
    <row r="33" spans="1:10" ht="18">
      <c r="A33" s="10">
        <v>1</v>
      </c>
      <c r="B33" s="13" t="s">
        <v>37</v>
      </c>
      <c r="C33" s="11" t="s">
        <v>5</v>
      </c>
      <c r="D33" s="11">
        <v>18</v>
      </c>
      <c r="E33" s="6">
        <v>12000</v>
      </c>
      <c r="F33" s="6">
        <f>D33*E33</f>
        <v>216000</v>
      </c>
    </row>
    <row r="34" spans="1:10" ht="18">
      <c r="A34" s="2">
        <v>2</v>
      </c>
      <c r="B34" s="13" t="s">
        <v>197</v>
      </c>
      <c r="C34" s="5" t="s">
        <v>5</v>
      </c>
      <c r="D34" s="5">
        <v>7</v>
      </c>
      <c r="E34" s="6">
        <v>25000</v>
      </c>
      <c r="F34" s="6">
        <f t="shared" ref="F34:F44" si="1">D34*E34</f>
        <v>175000</v>
      </c>
      <c r="J34" s="60"/>
    </row>
    <row r="35" spans="1:10" ht="18">
      <c r="A35" s="2">
        <v>3</v>
      </c>
      <c r="B35" s="13" t="s">
        <v>198</v>
      </c>
      <c r="C35" s="5" t="s">
        <v>5</v>
      </c>
      <c r="D35" s="5">
        <v>2</v>
      </c>
      <c r="E35" s="6">
        <v>20000</v>
      </c>
      <c r="F35" s="6">
        <f t="shared" si="1"/>
        <v>40000</v>
      </c>
      <c r="J35" s="60"/>
    </row>
    <row r="36" spans="1:10" ht="36">
      <c r="A36" s="80">
        <v>4</v>
      </c>
      <c r="B36" s="77" t="s">
        <v>193</v>
      </c>
      <c r="C36" s="5" t="s">
        <v>5</v>
      </c>
      <c r="D36" s="5">
        <v>16</v>
      </c>
      <c r="E36" s="6">
        <v>28000</v>
      </c>
      <c r="F36" s="6">
        <f t="shared" si="1"/>
        <v>448000</v>
      </c>
      <c r="J36" s="60"/>
    </row>
    <row r="37" spans="1:10" ht="18">
      <c r="A37" s="2">
        <v>5</v>
      </c>
      <c r="B37" s="13" t="s">
        <v>151</v>
      </c>
      <c r="C37" s="5" t="s">
        <v>121</v>
      </c>
      <c r="D37" s="5">
        <v>40</v>
      </c>
      <c r="E37" s="6">
        <v>19400</v>
      </c>
      <c r="F37" s="6">
        <f t="shared" si="1"/>
        <v>776000</v>
      </c>
      <c r="J37" s="60"/>
    </row>
    <row r="38" spans="1:10" ht="18">
      <c r="A38" s="2">
        <v>6</v>
      </c>
      <c r="B38" s="13" t="s">
        <v>152</v>
      </c>
      <c r="C38" s="5" t="s">
        <v>5</v>
      </c>
      <c r="D38" s="5">
        <v>40</v>
      </c>
      <c r="E38" s="6">
        <v>4500</v>
      </c>
      <c r="F38" s="6">
        <f t="shared" si="1"/>
        <v>180000</v>
      </c>
      <c r="J38" s="60"/>
    </row>
    <row r="39" spans="1:10" ht="18">
      <c r="A39" s="2">
        <v>7</v>
      </c>
      <c r="B39" s="13" t="s">
        <v>156</v>
      </c>
      <c r="C39" s="5" t="s">
        <v>5</v>
      </c>
      <c r="D39" s="5">
        <v>1</v>
      </c>
      <c r="E39" s="6">
        <v>6300</v>
      </c>
      <c r="F39" s="6">
        <f t="shared" si="1"/>
        <v>6300</v>
      </c>
      <c r="J39" s="60"/>
    </row>
    <row r="40" spans="1:10" ht="18">
      <c r="A40" s="2">
        <v>8</v>
      </c>
      <c r="B40" s="13" t="s">
        <v>150</v>
      </c>
      <c r="C40" s="5" t="s">
        <v>5</v>
      </c>
      <c r="D40" s="5">
        <v>5</v>
      </c>
      <c r="E40" s="6">
        <v>6400</v>
      </c>
      <c r="F40" s="6">
        <f t="shared" si="1"/>
        <v>32000</v>
      </c>
      <c r="J40" s="60"/>
    </row>
    <row r="41" spans="1:10" ht="18">
      <c r="A41" s="2">
        <v>9</v>
      </c>
      <c r="B41" s="13" t="s">
        <v>153</v>
      </c>
      <c r="C41" s="5" t="s">
        <v>5</v>
      </c>
      <c r="D41" s="5">
        <v>200</v>
      </c>
      <c r="E41" s="6">
        <v>18</v>
      </c>
      <c r="F41" s="6">
        <f t="shared" si="1"/>
        <v>3600</v>
      </c>
      <c r="J41" s="60"/>
    </row>
    <row r="42" spans="1:10" ht="18">
      <c r="A42" s="2">
        <v>10</v>
      </c>
      <c r="B42" s="15" t="s">
        <v>154</v>
      </c>
      <c r="C42" s="5" t="s">
        <v>121</v>
      </c>
      <c r="D42" s="5">
        <v>430</v>
      </c>
      <c r="E42" s="6">
        <v>12</v>
      </c>
      <c r="F42" s="6">
        <f t="shared" si="1"/>
        <v>5160</v>
      </c>
      <c r="J42" s="60"/>
    </row>
    <row r="43" spans="1:10" ht="18">
      <c r="A43" s="2">
        <v>11</v>
      </c>
      <c r="B43" s="13" t="s">
        <v>18</v>
      </c>
      <c r="C43" s="5" t="s">
        <v>10</v>
      </c>
      <c r="D43" s="5">
        <v>1</v>
      </c>
      <c r="E43" s="6">
        <v>3800</v>
      </c>
      <c r="F43" s="6">
        <f t="shared" si="1"/>
        <v>3800</v>
      </c>
    </row>
    <row r="44" spans="1:10" ht="18.75" thickBot="1">
      <c r="A44" s="2">
        <v>12</v>
      </c>
      <c r="B44" s="13" t="s">
        <v>75</v>
      </c>
      <c r="C44" s="5" t="s">
        <v>121</v>
      </c>
      <c r="D44" s="5">
        <v>2</v>
      </c>
      <c r="E44" s="6">
        <v>35000</v>
      </c>
      <c r="F44" s="6">
        <f t="shared" si="1"/>
        <v>70000</v>
      </c>
      <c r="G44" s="61"/>
    </row>
    <row r="45" spans="1:10" ht="18.75" thickBot="1">
      <c r="A45" s="12"/>
      <c r="B45" s="7" t="s">
        <v>157</v>
      </c>
      <c r="C45" s="8"/>
      <c r="D45" s="8"/>
      <c r="E45" s="31"/>
      <c r="F45" s="33">
        <f>SUM(F33:F44)</f>
        <v>1955860</v>
      </c>
    </row>
    <row r="49" spans="2:2">
      <c r="B49" s="1" t="s">
        <v>9</v>
      </c>
    </row>
    <row r="50" spans="2:2">
      <c r="B50" s="1" t="s">
        <v>71</v>
      </c>
    </row>
    <row r="52" spans="2:2">
      <c r="B52" s="1" t="s">
        <v>66</v>
      </c>
    </row>
  </sheetData>
  <mergeCells count="8">
    <mergeCell ref="B27:F27"/>
    <mergeCell ref="A31:F31"/>
    <mergeCell ref="A29:F29"/>
    <mergeCell ref="A30:F30"/>
    <mergeCell ref="A1:F1"/>
    <mergeCell ref="B2:F2"/>
    <mergeCell ref="A3:F3"/>
    <mergeCell ref="A5:F5"/>
  </mergeCells>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sheetPr>
    <tabColor rgb="FFFFC000"/>
  </sheetPr>
  <dimension ref="A1:G19"/>
  <sheetViews>
    <sheetView workbookViewId="0">
      <selection activeCell="F17" sqref="F17"/>
    </sheetView>
  </sheetViews>
  <sheetFormatPr baseColWidth="10" defaultRowHeight="15"/>
  <cols>
    <col min="1" max="1" width="5.140625" style="38" customWidth="1"/>
    <col min="2" max="2" width="40.42578125" customWidth="1"/>
    <col min="3" max="3" width="6.5703125" style="38" customWidth="1"/>
    <col min="4" max="4" width="41" customWidth="1"/>
    <col min="5" max="5" width="6.28515625" customWidth="1"/>
    <col min="6" max="6" width="41.42578125" customWidth="1"/>
    <col min="7" max="7" width="6.7109375" customWidth="1"/>
  </cols>
  <sheetData>
    <row r="1" spans="1:7">
      <c r="D1" s="38" t="s">
        <v>131</v>
      </c>
    </row>
    <row r="2" spans="1:7" ht="18.75">
      <c r="B2" s="85" t="s">
        <v>91</v>
      </c>
      <c r="C2" s="85"/>
      <c r="D2" s="85"/>
      <c r="E2" s="85"/>
      <c r="F2" s="85"/>
    </row>
    <row r="3" spans="1:7" s="38" customFormat="1"/>
    <row r="4" spans="1:7">
      <c r="B4" s="52" t="s">
        <v>129</v>
      </c>
      <c r="C4" s="40"/>
      <c r="D4" s="51" t="s">
        <v>93</v>
      </c>
      <c r="F4" s="52" t="s">
        <v>130</v>
      </c>
    </row>
    <row r="5" spans="1:7">
      <c r="D5" s="38"/>
    </row>
    <row r="6" spans="1:7" ht="21">
      <c r="A6" s="38">
        <v>1</v>
      </c>
      <c r="B6" s="38" t="s">
        <v>94</v>
      </c>
      <c r="C6" s="50" t="s">
        <v>114</v>
      </c>
      <c r="D6" s="38" t="s">
        <v>128</v>
      </c>
      <c r="E6" s="50" t="s">
        <v>115</v>
      </c>
      <c r="F6" s="38" t="s">
        <v>94</v>
      </c>
      <c r="G6" s="50" t="s">
        <v>114</v>
      </c>
    </row>
    <row r="7" spans="1:7">
      <c r="A7" s="38">
        <v>2</v>
      </c>
      <c r="B7" s="38" t="s">
        <v>104</v>
      </c>
      <c r="C7" s="51"/>
      <c r="D7" s="38" t="s">
        <v>105</v>
      </c>
      <c r="E7" s="51"/>
      <c r="F7" s="38" t="s">
        <v>105</v>
      </c>
      <c r="G7" s="51"/>
    </row>
    <row r="8" spans="1:7" ht="21">
      <c r="A8" s="38">
        <v>3</v>
      </c>
      <c r="B8" s="38" t="s">
        <v>106</v>
      </c>
      <c r="C8" s="50" t="s">
        <v>114</v>
      </c>
      <c r="D8" s="38" t="s">
        <v>107</v>
      </c>
      <c r="E8" s="50" t="s">
        <v>115</v>
      </c>
      <c r="F8" s="38" t="s">
        <v>107</v>
      </c>
      <c r="G8" s="50" t="s">
        <v>115</v>
      </c>
    </row>
    <row r="9" spans="1:7" ht="21">
      <c r="A9" s="38">
        <v>4</v>
      </c>
      <c r="B9" s="38" t="s">
        <v>110</v>
      </c>
      <c r="C9" s="50" t="s">
        <v>115</v>
      </c>
      <c r="D9" s="38" t="s">
        <v>111</v>
      </c>
      <c r="E9" s="50" t="s">
        <v>114</v>
      </c>
      <c r="F9" s="38" t="s">
        <v>111</v>
      </c>
      <c r="G9" s="50" t="s">
        <v>114</v>
      </c>
    </row>
    <row r="10" spans="1:7" s="38" customFormat="1" ht="30">
      <c r="A10" s="38">
        <v>5</v>
      </c>
      <c r="B10" s="56" t="s">
        <v>132</v>
      </c>
      <c r="C10" s="51"/>
      <c r="D10" s="56" t="s">
        <v>196</v>
      </c>
      <c r="E10" s="51"/>
      <c r="F10" s="56" t="s">
        <v>196</v>
      </c>
      <c r="G10" s="51"/>
    </row>
    <row r="11" spans="1:7" ht="31.5">
      <c r="A11" s="38">
        <v>6</v>
      </c>
      <c r="B11" s="38" t="s">
        <v>112</v>
      </c>
      <c r="C11" s="50" t="s">
        <v>114</v>
      </c>
      <c r="D11" s="56" t="s">
        <v>145</v>
      </c>
      <c r="E11" s="50" t="s">
        <v>115</v>
      </c>
      <c r="F11" s="38" t="s">
        <v>136</v>
      </c>
      <c r="G11" s="50" t="s">
        <v>114</v>
      </c>
    </row>
    <row r="12" spans="1:7" ht="21">
      <c r="A12" s="38">
        <v>7</v>
      </c>
      <c r="B12" s="38" t="s">
        <v>116</v>
      </c>
      <c r="C12" s="50" t="s">
        <v>114</v>
      </c>
      <c r="D12" s="38" t="s">
        <v>113</v>
      </c>
      <c r="E12" s="50" t="s">
        <v>115</v>
      </c>
      <c r="F12" s="38" t="s">
        <v>116</v>
      </c>
      <c r="G12" s="50" t="s">
        <v>114</v>
      </c>
    </row>
    <row r="13" spans="1:7" ht="31.5">
      <c r="A13" s="38">
        <v>8</v>
      </c>
      <c r="B13" s="56" t="s">
        <v>140</v>
      </c>
      <c r="C13" s="50" t="s">
        <v>115</v>
      </c>
      <c r="D13" s="56" t="s">
        <v>141</v>
      </c>
      <c r="E13" s="50" t="s">
        <v>114</v>
      </c>
      <c r="F13" s="56" t="s">
        <v>141</v>
      </c>
      <c r="G13" s="50" t="s">
        <v>114</v>
      </c>
    </row>
    <row r="14" spans="1:7" ht="21">
      <c r="A14" s="38">
        <v>9</v>
      </c>
      <c r="B14" s="38" t="s">
        <v>137</v>
      </c>
      <c r="C14" s="50" t="s">
        <v>114</v>
      </c>
      <c r="D14" s="38" t="s">
        <v>138</v>
      </c>
      <c r="E14" s="50" t="s">
        <v>115</v>
      </c>
      <c r="F14" s="38" t="s">
        <v>139</v>
      </c>
      <c r="G14" s="50" t="s">
        <v>114</v>
      </c>
    </row>
    <row r="15" spans="1:7">
      <c r="B15" s="38"/>
    </row>
    <row r="17" spans="1:7" ht="21">
      <c r="B17" s="82" t="s">
        <v>133</v>
      </c>
      <c r="C17" s="50" t="s">
        <v>114</v>
      </c>
      <c r="D17" s="82" t="s">
        <v>134</v>
      </c>
      <c r="E17" s="50" t="s">
        <v>115</v>
      </c>
      <c r="F17" s="82" t="s">
        <v>135</v>
      </c>
      <c r="G17" s="51"/>
    </row>
    <row r="19" spans="1:7" ht="18.75">
      <c r="A19" s="59"/>
    </row>
  </sheetData>
  <mergeCells count="1">
    <mergeCell ref="B2:F2"/>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sheetPr>
    <tabColor rgb="FFFF0000"/>
  </sheetPr>
  <dimension ref="A2:H35"/>
  <sheetViews>
    <sheetView topLeftCell="A14" workbookViewId="0">
      <selection activeCell="A29" sqref="A29:C29"/>
    </sheetView>
  </sheetViews>
  <sheetFormatPr baseColWidth="10" defaultRowHeight="15"/>
  <cols>
    <col min="1" max="1" width="61" customWidth="1"/>
    <col min="2" max="2" width="17" customWidth="1"/>
    <col min="3" max="3" width="21.140625" customWidth="1"/>
    <col min="4" max="4" width="22.7109375" customWidth="1"/>
  </cols>
  <sheetData>
    <row r="2" spans="1:8" ht="21">
      <c r="A2" s="141" t="s">
        <v>159</v>
      </c>
      <c r="B2" s="141"/>
      <c r="C2" s="141"/>
      <c r="D2" s="62"/>
      <c r="E2" s="62"/>
      <c r="F2" s="62"/>
    </row>
    <row r="4" spans="1:8" ht="38.25">
      <c r="A4" s="68" t="s">
        <v>171</v>
      </c>
      <c r="B4" s="64"/>
      <c r="C4" s="67" t="s">
        <v>160</v>
      </c>
      <c r="D4" s="13"/>
      <c r="E4" s="13"/>
      <c r="F4" s="13"/>
      <c r="G4" s="13"/>
      <c r="H4" s="13"/>
    </row>
    <row r="5" spans="1:8" ht="20.100000000000001" customHeight="1">
      <c r="A5" s="13" t="s">
        <v>162</v>
      </c>
      <c r="B5" s="63">
        <f>'Albergue x 200 personas'!F22</f>
        <v>4057000</v>
      </c>
      <c r="C5" s="63">
        <f>B5*10</f>
        <v>40570000</v>
      </c>
      <c r="D5" s="63"/>
      <c r="E5" s="63"/>
      <c r="F5" s="13"/>
      <c r="G5" s="13"/>
      <c r="H5" s="13"/>
    </row>
    <row r="6" spans="1:8" ht="20.100000000000001" customHeight="1">
      <c r="A6" s="13" t="s">
        <v>163</v>
      </c>
      <c r="B6" s="63"/>
      <c r="C6" s="63">
        <f>'Albergue x 200 personas'!F46</f>
        <v>6299491.2000000002</v>
      </c>
      <c r="D6" s="63"/>
      <c r="E6" s="63"/>
      <c r="F6" s="13"/>
      <c r="G6" s="13"/>
      <c r="H6" s="13"/>
    </row>
    <row r="7" spans="1:8" ht="20.100000000000001" customHeight="1">
      <c r="A7" s="13" t="s">
        <v>164</v>
      </c>
      <c r="B7" s="63"/>
      <c r="C7" s="63">
        <f>'Albergue x 200 personas'!F66</f>
        <v>5228600</v>
      </c>
      <c r="D7" s="63"/>
      <c r="E7" s="63"/>
      <c r="F7" s="13"/>
      <c r="G7" s="13"/>
      <c r="H7" s="13"/>
    </row>
    <row r="8" spans="1:8" ht="20.100000000000001" customHeight="1">
      <c r="A8" s="13" t="s">
        <v>165</v>
      </c>
      <c r="B8" s="63"/>
      <c r="C8" s="63">
        <f>'Albergue x 200 personas'!F90</f>
        <v>7053491.2000000002</v>
      </c>
      <c r="D8" s="63"/>
      <c r="E8" s="63"/>
      <c r="F8" s="13"/>
      <c r="G8" s="13"/>
      <c r="H8" s="13"/>
    </row>
    <row r="9" spans="1:8" ht="20.100000000000001" customHeight="1">
      <c r="A9" s="13" t="s">
        <v>166</v>
      </c>
      <c r="B9" s="63"/>
      <c r="C9" s="63">
        <f>'Albergue x 200 personas'!F120</f>
        <v>13262891.199999999</v>
      </c>
      <c r="D9" s="63"/>
      <c r="E9" s="63"/>
      <c r="F9" s="13"/>
      <c r="G9" s="13"/>
      <c r="H9" s="13"/>
    </row>
    <row r="10" spans="1:8" s="38" customFormat="1" ht="20.100000000000001" customHeight="1">
      <c r="A10" s="13" t="s">
        <v>167</v>
      </c>
      <c r="B10" s="63"/>
      <c r="C10" s="63">
        <f>'Albergue x 200 personas'!F139</f>
        <v>1009820</v>
      </c>
      <c r="D10" s="63"/>
      <c r="E10" s="63"/>
      <c r="F10" s="13"/>
      <c r="G10" s="13"/>
      <c r="H10" s="13"/>
    </row>
    <row r="11" spans="1:8" s="38" customFormat="1" ht="20.100000000000001" customHeight="1">
      <c r="A11" s="13" t="s">
        <v>168</v>
      </c>
      <c r="B11" s="63"/>
      <c r="C11" s="63">
        <f>'Albergue x 200 personas'!F149</f>
        <v>10178000</v>
      </c>
      <c r="D11" s="63"/>
      <c r="E11" s="63"/>
      <c r="F11" s="13"/>
      <c r="G11" s="13"/>
      <c r="H11" s="13"/>
    </row>
    <row r="12" spans="1:8" s="38" customFormat="1" ht="20.100000000000001" customHeight="1">
      <c r="A12" s="13" t="s">
        <v>169</v>
      </c>
      <c r="B12" s="63"/>
      <c r="C12" s="63">
        <f>'Albergue x 200 personas'!F163</f>
        <v>1170000</v>
      </c>
      <c r="D12" s="63"/>
      <c r="E12" s="63"/>
      <c r="F12" s="13"/>
      <c r="G12" s="13"/>
      <c r="H12" s="13"/>
    </row>
    <row r="13" spans="1:8" ht="20.100000000000001" customHeight="1" thickBot="1">
      <c r="A13" s="65" t="s">
        <v>161</v>
      </c>
      <c r="B13" s="66"/>
      <c r="C13" s="66">
        <f>SUM(C5:C12)</f>
        <v>84772293.600000009</v>
      </c>
      <c r="D13" s="63"/>
      <c r="E13" s="63"/>
      <c r="F13" s="13"/>
      <c r="G13" s="13"/>
      <c r="H13" s="13"/>
    </row>
    <row r="14" spans="1:8" s="38" customFormat="1" ht="20.100000000000001" customHeight="1" thickBot="1">
      <c r="A14" s="65" t="s">
        <v>170</v>
      </c>
      <c r="B14" s="66"/>
      <c r="C14" s="33">
        <f>C13/40</f>
        <v>2119307.3400000003</v>
      </c>
      <c r="D14" s="63"/>
      <c r="E14" s="63"/>
      <c r="F14" s="13"/>
      <c r="G14" s="13"/>
      <c r="H14" s="13"/>
    </row>
    <row r="15" spans="1:8" ht="20.100000000000001" customHeight="1">
      <c r="A15" s="13"/>
      <c r="B15" s="63"/>
      <c r="C15" s="63"/>
      <c r="D15" s="63"/>
      <c r="E15" s="63"/>
      <c r="F15" s="13"/>
      <c r="G15" s="13"/>
      <c r="H15" s="13"/>
    </row>
    <row r="16" spans="1:8" s="38" customFormat="1" ht="38.25">
      <c r="A16" s="68" t="s">
        <v>172</v>
      </c>
      <c r="B16" s="64"/>
      <c r="C16" s="67" t="s">
        <v>160</v>
      </c>
      <c r="D16" s="13"/>
      <c r="E16" s="13"/>
      <c r="F16" s="13"/>
      <c r="G16" s="13"/>
      <c r="H16" s="13"/>
    </row>
    <row r="17" spans="1:8" ht="20.100000000000001" customHeight="1">
      <c r="A17" s="13" t="s">
        <v>173</v>
      </c>
      <c r="B17" s="63">
        <f>'Albergue individual'!F22</f>
        <v>1018950</v>
      </c>
      <c r="C17" s="63">
        <f>'Albergue individual'!F22*40</f>
        <v>40758000</v>
      </c>
      <c r="D17" s="63"/>
      <c r="E17" s="63"/>
      <c r="F17" s="13"/>
      <c r="G17" s="13"/>
      <c r="H17" s="13"/>
    </row>
    <row r="18" spans="1:8" ht="20.100000000000001" customHeight="1">
      <c r="A18" s="13" t="s">
        <v>174</v>
      </c>
      <c r="B18" s="63"/>
      <c r="C18" s="63">
        <f>SUM(C6:C12)</f>
        <v>44202293.599999994</v>
      </c>
      <c r="D18" s="63"/>
      <c r="E18" s="63"/>
      <c r="F18" s="13"/>
      <c r="G18" s="13"/>
      <c r="H18" s="13"/>
    </row>
    <row r="19" spans="1:8" ht="20.100000000000001" customHeight="1" thickBot="1">
      <c r="A19" s="65" t="s">
        <v>161</v>
      </c>
      <c r="B19" s="66"/>
      <c r="C19" s="66">
        <f>SUM(C17:C18)</f>
        <v>84960293.599999994</v>
      </c>
      <c r="D19" s="63"/>
      <c r="E19" s="63"/>
      <c r="F19" s="13"/>
      <c r="G19" s="13"/>
      <c r="H19" s="13"/>
    </row>
    <row r="20" spans="1:8" ht="20.100000000000001" customHeight="1" thickBot="1">
      <c r="A20" s="65" t="s">
        <v>170</v>
      </c>
      <c r="B20" s="66"/>
      <c r="C20" s="33">
        <f>C19/40</f>
        <v>2124007.34</v>
      </c>
      <c r="D20" s="63"/>
      <c r="E20" s="75"/>
      <c r="F20" s="13"/>
      <c r="G20" s="13"/>
      <c r="H20" s="13"/>
    </row>
    <row r="21" spans="1:8" ht="20.100000000000001" customHeight="1">
      <c r="A21" s="13"/>
      <c r="B21" s="63"/>
      <c r="C21" s="63"/>
      <c r="D21" s="75"/>
      <c r="E21" s="63"/>
      <c r="F21" s="13"/>
      <c r="G21" s="13"/>
      <c r="H21" s="13"/>
    </row>
    <row r="22" spans="1:8" ht="66.75" customHeight="1">
      <c r="A22" s="68" t="s">
        <v>192</v>
      </c>
      <c r="B22" s="64"/>
      <c r="C22" s="67" t="s">
        <v>160</v>
      </c>
      <c r="D22" s="13"/>
      <c r="E22" s="13"/>
      <c r="F22" s="13"/>
      <c r="G22" s="13"/>
      <c r="H22" s="13"/>
    </row>
    <row r="23" spans="1:8" ht="18">
      <c r="A23" s="13" t="s">
        <v>173</v>
      </c>
      <c r="B23" s="73">
        <f>'Albergue individual'!F45</f>
        <v>1955860</v>
      </c>
      <c r="C23" s="73">
        <f>'Albergue individual'!F45*40</f>
        <v>78234400</v>
      </c>
      <c r="D23" s="13"/>
      <c r="E23" s="13"/>
      <c r="F23" s="13"/>
      <c r="G23" s="13"/>
      <c r="H23" s="13"/>
    </row>
    <row r="24" spans="1:8" s="38" customFormat="1" ht="36">
      <c r="A24" s="77" t="s">
        <v>194</v>
      </c>
      <c r="B24" s="76"/>
      <c r="C24" s="73">
        <f>C18*1.7</f>
        <v>75143899.11999999</v>
      </c>
      <c r="D24" s="73"/>
      <c r="E24" s="13"/>
      <c r="F24" s="13"/>
      <c r="G24" s="13"/>
      <c r="H24" s="13"/>
    </row>
    <row r="25" spans="1:8" s="38" customFormat="1" ht="20.100000000000001" customHeight="1" thickBot="1">
      <c r="A25" s="65" t="s">
        <v>161</v>
      </c>
      <c r="B25" s="66"/>
      <c r="C25" s="66">
        <f>C23+C24</f>
        <v>153378299.12</v>
      </c>
      <c r="D25" s="63"/>
      <c r="E25" s="63"/>
      <c r="F25" s="13"/>
      <c r="G25" s="13"/>
      <c r="H25" s="13"/>
    </row>
    <row r="26" spans="1:8" s="38" customFormat="1" ht="20.100000000000001" customHeight="1" thickBot="1">
      <c r="A26" s="65" t="s">
        <v>170</v>
      </c>
      <c r="B26" s="66"/>
      <c r="C26" s="33">
        <f>C25/40</f>
        <v>3834457.4780000001</v>
      </c>
      <c r="D26" s="79"/>
      <c r="E26" s="63"/>
      <c r="F26" s="13"/>
      <c r="G26" s="13"/>
      <c r="H26" s="13"/>
    </row>
    <row r="27" spans="1:8">
      <c r="A27" s="81" t="s">
        <v>206</v>
      </c>
    </row>
    <row r="28" spans="1:8" s="38" customFormat="1"/>
    <row r="29" spans="1:8" ht="31.5" customHeight="1">
      <c r="A29" s="142" t="s">
        <v>212</v>
      </c>
      <c r="B29" s="142"/>
      <c r="C29" s="142"/>
    </row>
    <row r="30" spans="1:8" s="38" customFormat="1" ht="19.5" customHeight="1">
      <c r="A30" s="78"/>
      <c r="B30" s="78"/>
      <c r="C30" s="78"/>
    </row>
    <row r="32" spans="1:8" ht="16.5">
      <c r="A32" s="1" t="s">
        <v>9</v>
      </c>
    </row>
    <row r="33" spans="1:1" ht="16.5">
      <c r="A33" s="1" t="s">
        <v>71</v>
      </c>
    </row>
    <row r="34" spans="1:1" ht="16.5">
      <c r="A34" s="1"/>
    </row>
    <row r="35" spans="1:1" ht="16.5">
      <c r="A35" s="1" t="s">
        <v>66</v>
      </c>
    </row>
  </sheetData>
  <mergeCells count="2">
    <mergeCell ref="A2:C2"/>
    <mergeCell ref="A29:C29"/>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COMPARATIVO (2)</vt:lpstr>
      <vt:lpstr>Especificaciones técnicas</vt:lpstr>
      <vt:lpstr>Albergue x 200 personas</vt:lpstr>
      <vt:lpstr>Albergue individual</vt:lpstr>
      <vt:lpstr>COMPARATIVO</vt:lpstr>
      <vt:lpstr>RESUMEN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Moreno</dc:creator>
  <cp:lastModifiedBy>Manuel Moreno</cp:lastModifiedBy>
  <dcterms:created xsi:type="dcterms:W3CDTF">2010-12-30T19:02:51Z</dcterms:created>
  <dcterms:modified xsi:type="dcterms:W3CDTF">2011-01-17T15:04:15Z</dcterms:modified>
</cp:coreProperties>
</file>