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B822C9FE-83BC-4194-83DD-B21F200E3FA3}" xr6:coauthVersionLast="45" xr6:coauthVersionMax="45" xr10:uidLastSave="{00000000-0000-0000-0000-000000000000}"/>
  <bookViews>
    <workbookView xWindow="600" yWindow="2050" windowWidth="18040" windowHeight="11520" xr2:uid="{A6AD16F9-9033-4C64-AABB-B5D776508DCF}"/>
  </bookViews>
  <sheets>
    <sheet name="Sheet1" sheetId="1" r:id="rId1"/>
  </sheets>
  <definedNames>
    <definedName name="bias">Sheet1!$B$24</definedName>
    <definedName name="n">Sheet1!$B$7</definedName>
    <definedName name="pbias">Sheet1!$E$24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29" i="1"/>
  <c r="J29" i="1" s="1"/>
  <c r="A28" i="1"/>
  <c r="A27" i="1"/>
  <c r="G27" i="1" s="1"/>
  <c r="B28" i="1"/>
  <c r="D28" i="1"/>
  <c r="E26" i="1"/>
  <c r="C26" i="1"/>
  <c r="E28" i="1"/>
  <c r="C28" i="1"/>
  <c r="D26" i="1"/>
  <c r="B26" i="1"/>
  <c r="I26" i="1" l="1"/>
  <c r="J26" i="1"/>
  <c r="I27" i="1"/>
  <c r="J27" i="1"/>
  <c r="H27" i="1"/>
  <c r="G29" i="1"/>
  <c r="H29" i="1"/>
  <c r="I29" i="1"/>
  <c r="G28" i="1"/>
  <c r="H28" i="1"/>
  <c r="G26" i="1"/>
  <c r="J28" i="1"/>
  <c r="B30" i="1"/>
  <c r="E30" i="1"/>
  <c r="D30" i="1"/>
  <c r="H26" i="1"/>
  <c r="I28" i="1"/>
  <c r="C30" i="1"/>
  <c r="E6" i="1"/>
  <c r="G10" i="1"/>
  <c r="G11" i="1"/>
  <c r="G12" i="1"/>
  <c r="J20" i="1"/>
  <c r="I20" i="1"/>
  <c r="H20" i="1"/>
  <c r="G20" i="1"/>
  <c r="G19" i="1"/>
  <c r="E19" i="1"/>
  <c r="H19" i="1" s="1"/>
  <c r="C19" i="1"/>
  <c r="J19" i="1" s="1"/>
  <c r="J18" i="1"/>
  <c r="I18" i="1"/>
  <c r="H18" i="1"/>
  <c r="G18" i="1"/>
  <c r="J17" i="1"/>
  <c r="D17" i="1"/>
  <c r="I17" i="1" s="1"/>
  <c r="B17" i="1"/>
  <c r="H17" i="1" s="1"/>
  <c r="E5" i="1"/>
  <c r="E13" i="1"/>
  <c r="D13" i="1"/>
  <c r="C13" i="1"/>
  <c r="B13" i="1"/>
  <c r="I9" i="1"/>
  <c r="J12" i="1"/>
  <c r="I12" i="1"/>
  <c r="H12" i="1"/>
  <c r="J10" i="1"/>
  <c r="I10" i="1"/>
  <c r="H10" i="1"/>
  <c r="J9" i="1"/>
  <c r="H9" i="1"/>
  <c r="G9" i="1"/>
  <c r="E4" i="1"/>
  <c r="E3" i="1"/>
  <c r="E2" i="1"/>
  <c r="E1" i="1"/>
  <c r="K27" i="1" l="1"/>
  <c r="J30" i="1"/>
  <c r="K29" i="1"/>
  <c r="I30" i="1"/>
  <c r="G30" i="1"/>
  <c r="H30" i="1"/>
  <c r="K28" i="1"/>
  <c r="K26" i="1"/>
  <c r="J21" i="1"/>
  <c r="K20" i="1"/>
  <c r="K18" i="1"/>
  <c r="K10" i="1"/>
  <c r="K12" i="1"/>
  <c r="H21" i="1"/>
  <c r="B21" i="1"/>
  <c r="G17" i="1"/>
  <c r="E21" i="1"/>
  <c r="C21" i="1"/>
  <c r="D21" i="1"/>
  <c r="I19" i="1"/>
  <c r="K19" i="1" s="1"/>
  <c r="J11" i="1"/>
  <c r="J13" i="1" s="1"/>
  <c r="I11" i="1"/>
  <c r="I13" i="1" s="1"/>
  <c r="H11" i="1"/>
  <c r="K9" i="1"/>
  <c r="G13" i="1"/>
  <c r="K30" i="1" l="1"/>
  <c r="K17" i="1"/>
  <c r="G21" i="1"/>
  <c r="I21" i="1"/>
  <c r="K11" i="1"/>
  <c r="H13" i="1"/>
  <c r="K13" i="1" s="1"/>
  <c r="K21" i="1" l="1"/>
</calcChain>
</file>

<file path=xl/sharedStrings.xml><?xml version="1.0" encoding="utf-8"?>
<sst xmlns="http://schemas.openxmlformats.org/spreadsheetml/2006/main" count="46" uniqueCount="20">
  <si>
    <t>Photon power</t>
  </si>
  <si>
    <t>p(a1)</t>
  </si>
  <si>
    <t>p(b1)</t>
  </si>
  <si>
    <t>p(a2)</t>
  </si>
  <si>
    <t>p(sa1)</t>
  </si>
  <si>
    <t>p(sa2)</t>
  </si>
  <si>
    <t>p(sb1)</t>
  </si>
  <si>
    <t>p(sb2)</t>
  </si>
  <si>
    <t>p(b2)</t>
  </si>
  <si>
    <t>p(11, PP)</t>
  </si>
  <si>
    <t>p(12, PZ)</t>
  </si>
  <si>
    <t>p(21, ZP)</t>
  </si>
  <si>
    <t>p(22, PP)</t>
  </si>
  <si>
    <t>J</t>
  </si>
  <si>
    <t>pJ</t>
  </si>
  <si>
    <t>Expected J</t>
  </si>
  <si>
    <t>Trials</t>
  </si>
  <si>
    <t># for each setting</t>
  </si>
  <si>
    <t>Power bias</t>
  </si>
  <si>
    <t>Setting 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</si>
</sst>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4A7C4-382D-408D-A49B-8FD585E53936}">
  <dimension ref="A1:K30"/>
  <sheetViews>
    <sheetView tabSelected="1" workbookViewId="0">
      <selection activeCell="A25" sqref="A25"/>
    </sheetView>
  </sheetViews>
  <sheetFormatPr defaultRowHeight="14.5" x14ac:dyDescent="0.35"/>
  <cols>
    <col min="1" max="1" width="14.81640625" customWidth="1"/>
    <col min="2" max="2" width="9.90625" customWidth="1"/>
    <col min="3" max="3" width="12.54296875" customWidth="1"/>
    <col min="4" max="5" width="12.1796875" customWidth="1"/>
    <col min="10" max="10" width="9.90625" customWidth="1"/>
  </cols>
  <sheetData>
    <row r="1" spans="1:11" x14ac:dyDescent="0.35">
      <c r="A1" t="s">
        <v>1</v>
      </c>
      <c r="B1">
        <v>0.8</v>
      </c>
      <c r="D1" t="s">
        <v>9</v>
      </c>
      <c r="E1">
        <f>B1*B3</f>
        <v>0.64000000000000012</v>
      </c>
    </row>
    <row r="2" spans="1:11" x14ac:dyDescent="0.35">
      <c r="A2" t="s">
        <v>3</v>
      </c>
      <c r="B2">
        <v>0.5</v>
      </c>
      <c r="D2" t="s">
        <v>10</v>
      </c>
      <c r="E2">
        <f>B2*(1-B4)</f>
        <v>0.25</v>
      </c>
    </row>
    <row r="3" spans="1:11" x14ac:dyDescent="0.35">
      <c r="A3" t="s">
        <v>2</v>
      </c>
      <c r="B3">
        <v>0.8</v>
      </c>
      <c r="D3" t="s">
        <v>11</v>
      </c>
      <c r="E3">
        <f>(1-B2)*B3</f>
        <v>0.4</v>
      </c>
    </row>
    <row r="4" spans="1:11" x14ac:dyDescent="0.35">
      <c r="A4" t="s">
        <v>8</v>
      </c>
      <c r="B4">
        <v>0.5</v>
      </c>
      <c r="D4" t="s">
        <v>12</v>
      </c>
      <c r="E4">
        <f>B2*B4</f>
        <v>0.25</v>
      </c>
    </row>
    <row r="5" spans="1:11" x14ac:dyDescent="0.35">
      <c r="D5" t="s">
        <v>14</v>
      </c>
      <c r="E5" s="1">
        <f>E1-E2-E3-E4</f>
        <v>-0.2599999999999999</v>
      </c>
    </row>
    <row r="6" spans="1:11" x14ac:dyDescent="0.35">
      <c r="D6" s="1" t="s">
        <v>15</v>
      </c>
      <c r="E6" s="1">
        <f>E5*n/4</f>
        <v>-649999.99999999977</v>
      </c>
    </row>
    <row r="7" spans="1:11" x14ac:dyDescent="0.35">
      <c r="A7" s="1" t="s">
        <v>16</v>
      </c>
      <c r="B7" s="1">
        <v>10000000</v>
      </c>
    </row>
    <row r="8" spans="1:11" s="2" customFormat="1" x14ac:dyDescent="0.35">
      <c r="A8" s="2" t="s">
        <v>0</v>
      </c>
      <c r="B8" s="2" t="s">
        <v>4</v>
      </c>
      <c r="C8" s="2" t="s">
        <v>5</v>
      </c>
      <c r="D8" s="2" t="s">
        <v>6</v>
      </c>
      <c r="E8" s="2" t="s">
        <v>7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</row>
    <row r="9" spans="1:11" x14ac:dyDescent="0.35">
      <c r="A9">
        <v>1</v>
      </c>
      <c r="B9">
        <v>0.25</v>
      </c>
      <c r="C9">
        <v>0.25</v>
      </c>
      <c r="D9">
        <v>0.25</v>
      </c>
      <c r="E9">
        <v>0.25</v>
      </c>
      <c r="G9">
        <f>n*A9*E$1*B9*D9</f>
        <v>400000.00000000006</v>
      </c>
      <c r="H9">
        <f>A9*n*E$2*B9*E9</f>
        <v>156250</v>
      </c>
      <c r="I9">
        <f>n*A9*C9*D9*E$3</f>
        <v>250000</v>
      </c>
      <c r="J9">
        <f>n*A9*C9*E9*E$4</f>
        <v>156250</v>
      </c>
      <c r="K9" s="1">
        <f>G9-H9-I9-J9</f>
        <v>-162499.99999999994</v>
      </c>
    </row>
    <row r="10" spans="1:11" x14ac:dyDescent="0.35">
      <c r="A10">
        <v>1</v>
      </c>
      <c r="B10">
        <v>0.25</v>
      </c>
      <c r="C10">
        <v>0.25</v>
      </c>
      <c r="D10">
        <v>0.25</v>
      </c>
      <c r="E10">
        <v>0.25</v>
      </c>
      <c r="G10">
        <f>n*A10*E$1*B10*D10</f>
        <v>400000.00000000006</v>
      </c>
      <c r="H10">
        <f>A10*n*E$2*B10*E10</f>
        <v>156250</v>
      </c>
      <c r="I10">
        <f>n*A10*C10*D10*E$3</f>
        <v>250000</v>
      </c>
      <c r="J10">
        <f>n*A10*C10*E10*E$4</f>
        <v>156250</v>
      </c>
      <c r="K10" s="1">
        <f>G10-H10-I10-J10</f>
        <v>-162499.99999999994</v>
      </c>
    </row>
    <row r="11" spans="1:11" x14ac:dyDescent="0.35">
      <c r="A11">
        <v>1</v>
      </c>
      <c r="B11">
        <v>0.25</v>
      </c>
      <c r="C11">
        <v>0.25</v>
      </c>
      <c r="D11">
        <v>0.25</v>
      </c>
      <c r="E11">
        <v>0.25</v>
      </c>
      <c r="G11">
        <f>n*A11*E$1*B11*D11</f>
        <v>400000.00000000006</v>
      </c>
      <c r="H11">
        <f>A11*n*E$2*B11*E11</f>
        <v>156250</v>
      </c>
      <c r="I11">
        <f>n*A11*C11*D11*E$3</f>
        <v>250000</v>
      </c>
      <c r="J11">
        <f>n*A11*C11*E11*E$4</f>
        <v>156250</v>
      </c>
      <c r="K11" s="1">
        <f>G11-H11-I11-J11</f>
        <v>-162499.99999999994</v>
      </c>
    </row>
    <row r="12" spans="1:11" x14ac:dyDescent="0.35">
      <c r="A12">
        <v>1</v>
      </c>
      <c r="B12">
        <v>0.25</v>
      </c>
      <c r="C12">
        <v>0.25</v>
      </c>
      <c r="D12">
        <v>0.25</v>
      </c>
      <c r="E12">
        <v>0.25</v>
      </c>
      <c r="G12">
        <f>n*A12*E$1*B12*D12</f>
        <v>400000.00000000006</v>
      </c>
      <c r="H12">
        <f>A12*n*E$2*B12*E12</f>
        <v>156250</v>
      </c>
      <c r="I12">
        <f>n*A12*C12*D12*E$3</f>
        <v>250000</v>
      </c>
      <c r="J12">
        <f>n*A12*C12*E12*E$4</f>
        <v>156250</v>
      </c>
      <c r="K12" s="1">
        <f>G12-H12-I12-J12</f>
        <v>-162499.99999999994</v>
      </c>
    </row>
    <row r="13" spans="1:11" s="1" customFormat="1" x14ac:dyDescent="0.35">
      <c r="A13" s="1" t="s">
        <v>17</v>
      </c>
      <c r="B13" s="1">
        <f>(B9+B10+B11+B12)*n</f>
        <v>10000000</v>
      </c>
      <c r="C13" s="1">
        <f>(C9+C10+C11+C12)*n</f>
        <v>10000000</v>
      </c>
      <c r="D13" s="1">
        <f>(D9+D10+D11+D12)*n</f>
        <v>10000000</v>
      </c>
      <c r="E13" s="1">
        <f>(E9+E10+E11+E12)*n</f>
        <v>10000000</v>
      </c>
      <c r="G13" s="1">
        <f>SUM(G9:G12)</f>
        <v>1600000.0000000002</v>
      </c>
      <c r="H13" s="1">
        <f>SUM(H9:H12)</f>
        <v>625000</v>
      </c>
      <c r="I13" s="1">
        <f>SUM(I9:I12)</f>
        <v>1000000</v>
      </c>
      <c r="J13" s="1">
        <f>SUM(J9:J12)</f>
        <v>625000</v>
      </c>
      <c r="K13" s="3">
        <f>G13-H13-I13-J13</f>
        <v>-649999.99999999977</v>
      </c>
    </row>
    <row r="14" spans="1:11" x14ac:dyDescent="0.35">
      <c r="K14" s="1"/>
    </row>
    <row r="15" spans="1:11" x14ac:dyDescent="0.35">
      <c r="K15" s="1"/>
    </row>
    <row r="16" spans="1:11" x14ac:dyDescent="0.35">
      <c r="A16" s="2" t="s">
        <v>0</v>
      </c>
      <c r="B16" s="2" t="s">
        <v>4</v>
      </c>
      <c r="C16" s="2" t="s">
        <v>5</v>
      </c>
      <c r="D16" s="2" t="s">
        <v>6</v>
      </c>
      <c r="E16" s="2" t="s">
        <v>7</v>
      </c>
      <c r="F16" s="2"/>
      <c r="G16" s="2" t="s">
        <v>9</v>
      </c>
      <c r="H16" s="2" t="s">
        <v>10</v>
      </c>
      <c r="I16" s="2" t="s">
        <v>11</v>
      </c>
      <c r="J16" s="2" t="s">
        <v>12</v>
      </c>
      <c r="K16" s="2" t="s">
        <v>13</v>
      </c>
    </row>
    <row r="17" spans="1:11" x14ac:dyDescent="0.35">
      <c r="A17">
        <v>0.25</v>
      </c>
      <c r="B17">
        <f>0.1</f>
        <v>0.1</v>
      </c>
      <c r="C17">
        <v>0.4</v>
      </c>
      <c r="D17">
        <f>0.1</f>
        <v>0.1</v>
      </c>
      <c r="E17">
        <v>0.4</v>
      </c>
      <c r="G17">
        <f>n*A17*E$1*B17*D17</f>
        <v>16000.000000000004</v>
      </c>
      <c r="H17">
        <f>A17*n*E$2*B17*E17</f>
        <v>25000</v>
      </c>
      <c r="I17">
        <f>n*A17*C17*D17*E$3</f>
        <v>40000</v>
      </c>
      <c r="J17">
        <f>n*A17*C17*E17*E$4</f>
        <v>100000</v>
      </c>
      <c r="K17" s="1">
        <f>G17-H17-I17-J17</f>
        <v>-149000</v>
      </c>
    </row>
    <row r="18" spans="1:11" x14ac:dyDescent="0.35">
      <c r="A18">
        <v>0.75</v>
      </c>
      <c r="B18">
        <v>0.25</v>
      </c>
      <c r="C18">
        <v>0.25</v>
      </c>
      <c r="D18">
        <v>0.25</v>
      </c>
      <c r="E18">
        <v>0.25</v>
      </c>
      <c r="G18">
        <f>n*A18*E$1*B18*D18</f>
        <v>300000.00000000006</v>
      </c>
      <c r="H18">
        <f>A18*n*E$2*B18*E18</f>
        <v>117187.5</v>
      </c>
      <c r="I18">
        <f>n*A18*C18*D18*E$3</f>
        <v>187500</v>
      </c>
      <c r="J18">
        <f>n*A18*C18*E18*E$4</f>
        <v>117187.5</v>
      </c>
      <c r="K18" s="1">
        <f>G18-H18-I18-J18</f>
        <v>-121874.99999999994</v>
      </c>
    </row>
    <row r="19" spans="1:11" x14ac:dyDescent="0.35">
      <c r="A19">
        <v>1</v>
      </c>
      <c r="B19">
        <v>0.4</v>
      </c>
      <c r="C19">
        <f>0.1</f>
        <v>0.1</v>
      </c>
      <c r="D19">
        <v>0.4</v>
      </c>
      <c r="E19">
        <f>0.1</f>
        <v>0.1</v>
      </c>
      <c r="G19">
        <f>n*A19*E$1*B19*D19</f>
        <v>1024000.0000000002</v>
      </c>
      <c r="H19">
        <f>A19*n*E$2*B19*E19</f>
        <v>100000</v>
      </c>
      <c r="I19">
        <f>n*A19*C19*D19*E$3</f>
        <v>160000</v>
      </c>
      <c r="J19">
        <f>n*A19*C19*E19*E$4</f>
        <v>25000</v>
      </c>
      <c r="K19" s="4">
        <f>G19-H19-I19-J19</f>
        <v>739000.00000000023</v>
      </c>
    </row>
    <row r="20" spans="1:11" x14ac:dyDescent="0.35">
      <c r="A20">
        <v>0.75</v>
      </c>
      <c r="B20">
        <v>0.25</v>
      </c>
      <c r="C20">
        <v>0.25</v>
      </c>
      <c r="D20">
        <v>0.25</v>
      </c>
      <c r="E20">
        <v>0.25</v>
      </c>
      <c r="G20">
        <f>n*A20*E$1*B20*D20</f>
        <v>300000.00000000006</v>
      </c>
      <c r="H20">
        <f>A20*n*E$2*B20*E20</f>
        <v>117187.5</v>
      </c>
      <c r="I20">
        <f>n*A20*C20*D20*E$3</f>
        <v>187500</v>
      </c>
      <c r="J20">
        <f>n*A20*C20*E20*E$4</f>
        <v>117187.5</v>
      </c>
      <c r="K20" s="1">
        <f>G20-H20-I20-J20</f>
        <v>-121874.99999999994</v>
      </c>
    </row>
    <row r="21" spans="1:11" x14ac:dyDescent="0.35">
      <c r="A21" s="1" t="s">
        <v>17</v>
      </c>
      <c r="B21" s="1">
        <f>(B17+B18+B19+B20)*n</f>
        <v>10000000</v>
      </c>
      <c r="C21" s="1">
        <f>(C17+C18+C19+C20)*n</f>
        <v>10000000</v>
      </c>
      <c r="D21" s="1">
        <f>(D17+D18+D19+D20)*n</f>
        <v>10000000</v>
      </c>
      <c r="E21" s="1">
        <f>(E17+E18+E19+E20)*n</f>
        <v>10000000</v>
      </c>
      <c r="F21" s="1"/>
      <c r="G21" s="1">
        <f>SUM(G17:G20)</f>
        <v>1640000.0000000002</v>
      </c>
      <c r="H21" s="1">
        <f>SUM(H17:H20)</f>
        <v>359375</v>
      </c>
      <c r="I21" s="1">
        <f>SUM(I17:I20)</f>
        <v>575000</v>
      </c>
      <c r="J21" s="1">
        <f>SUM(J17:J20)</f>
        <v>359375</v>
      </c>
      <c r="K21" s="4">
        <f>G21-H21-I21-J21</f>
        <v>346250.00000000023</v>
      </c>
    </row>
    <row r="24" spans="1:11" x14ac:dyDescent="0.35">
      <c r="A24" t="s">
        <v>19</v>
      </c>
      <c r="B24">
        <v>0.1</v>
      </c>
      <c r="D24" t="s">
        <v>18</v>
      </c>
      <c r="E24">
        <v>0.24</v>
      </c>
      <c r="K24" s="1"/>
    </row>
    <row r="25" spans="1:11" x14ac:dyDescent="0.35">
      <c r="A25" s="2" t="s">
        <v>0</v>
      </c>
      <c r="B25" s="2" t="s">
        <v>4</v>
      </c>
      <c r="C25" s="2" t="s">
        <v>5</v>
      </c>
      <c r="D25" s="2" t="s">
        <v>6</v>
      </c>
      <c r="E25" s="2" t="s">
        <v>7</v>
      </c>
      <c r="F25" s="2"/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</row>
    <row r="26" spans="1:11" x14ac:dyDescent="0.35">
      <c r="A26">
        <f>0.5-pbias</f>
        <v>0.26</v>
      </c>
      <c r="B26">
        <f>0.25-bias</f>
        <v>0.15</v>
      </c>
      <c r="C26">
        <f>0.25+bias</f>
        <v>0.35</v>
      </c>
      <c r="D26">
        <f>0.25-bias</f>
        <v>0.15</v>
      </c>
      <c r="E26">
        <f>0.25+bias</f>
        <v>0.35</v>
      </c>
      <c r="G26">
        <f>n*A26*E$1*B26*D26</f>
        <v>37440</v>
      </c>
      <c r="H26">
        <f>A26*n*E$2*B26*E26</f>
        <v>34125</v>
      </c>
      <c r="I26">
        <f>n*A26*C26*D26*E$3</f>
        <v>54600</v>
      </c>
      <c r="J26">
        <f>n*A26*C26*E26*E$4</f>
        <v>79625</v>
      </c>
      <c r="K26" s="1">
        <f>G26-H26-I26-J26</f>
        <v>-130910</v>
      </c>
    </row>
    <row r="27" spans="1:11" x14ac:dyDescent="0.35">
      <c r="A27">
        <f>0.5+pbias</f>
        <v>0.74</v>
      </c>
      <c r="B27">
        <v>0.25</v>
      </c>
      <c r="C27">
        <v>0.25</v>
      </c>
      <c r="D27">
        <v>0.25</v>
      </c>
      <c r="E27">
        <v>0.25</v>
      </c>
      <c r="G27">
        <f>n*A27*E$1*B27*D27</f>
        <v>296000.00000000006</v>
      </c>
      <c r="H27">
        <f>A27*n*E$2*B27*E27</f>
        <v>115625</v>
      </c>
      <c r="I27">
        <f>n*A27*C27*D27*E$3</f>
        <v>185000</v>
      </c>
      <c r="J27">
        <f>n*A27*C27*E27*E$4</f>
        <v>115625</v>
      </c>
      <c r="K27" s="1">
        <f>G27-H27-I27-J27</f>
        <v>-120249.99999999994</v>
      </c>
    </row>
    <row r="28" spans="1:11" x14ac:dyDescent="0.35">
      <c r="A28">
        <f>0.5+2*pbias</f>
        <v>0.98</v>
      </c>
      <c r="B28">
        <f>0.25+bias</f>
        <v>0.35</v>
      </c>
      <c r="C28">
        <f>0.25-bias</f>
        <v>0.15</v>
      </c>
      <c r="D28">
        <f>0.25+bias</f>
        <v>0.35</v>
      </c>
      <c r="E28">
        <f>0.25-bias</f>
        <v>0.15</v>
      </c>
      <c r="G28">
        <f>n*A28*E$1*B28*D28</f>
        <v>768320</v>
      </c>
      <c r="H28">
        <f>A28*n*E$2*B28*E28</f>
        <v>128625</v>
      </c>
      <c r="I28">
        <f>n*A28*C28*D28*E$3</f>
        <v>205800</v>
      </c>
      <c r="J28">
        <f>n*A28*C28*E28*E$4</f>
        <v>55125</v>
      </c>
      <c r="K28" s="4">
        <f>G28-H28-I28-J28</f>
        <v>378770</v>
      </c>
    </row>
    <row r="29" spans="1:11" x14ac:dyDescent="0.35">
      <c r="A29">
        <f>0.5+pbias</f>
        <v>0.74</v>
      </c>
      <c r="B29">
        <v>0.25</v>
      </c>
      <c r="C29">
        <v>0.25</v>
      </c>
      <c r="D29">
        <v>0.25</v>
      </c>
      <c r="E29">
        <v>0.25</v>
      </c>
      <c r="G29">
        <f>n*A29*E$1*B29*D29</f>
        <v>296000.00000000006</v>
      </c>
      <c r="H29">
        <f>A29*n*E$2*B29*E29</f>
        <v>115625</v>
      </c>
      <c r="I29">
        <f>n*A29*C29*D29*E$3</f>
        <v>185000</v>
      </c>
      <c r="J29">
        <f>n*A29*C29*E29*E$4</f>
        <v>115625</v>
      </c>
      <c r="K29" s="1">
        <f>G29-H29-I29-J29</f>
        <v>-120249.99999999994</v>
      </c>
    </row>
    <row r="30" spans="1:11" x14ac:dyDescent="0.35">
      <c r="A30" s="1" t="s">
        <v>17</v>
      </c>
      <c r="B30" s="1">
        <f>(B26+B27+B28+B29)*n</f>
        <v>10000000</v>
      </c>
      <c r="C30" s="1">
        <f>(C26+C27+C28+C29)*n</f>
        <v>10000000</v>
      </c>
      <c r="D30" s="1">
        <f>(D26+D27+D28+D29)*n</f>
        <v>10000000</v>
      </c>
      <c r="E30" s="1">
        <f>(E26+E27+E28+E29)*n</f>
        <v>10000000</v>
      </c>
      <c r="F30" s="1"/>
      <c r="G30" s="1">
        <f>SUM(G26:G29)</f>
        <v>1397760</v>
      </c>
      <c r="H30" s="1">
        <f>SUM(H26:H29)</f>
        <v>394000</v>
      </c>
      <c r="I30" s="1">
        <f>SUM(I26:I29)</f>
        <v>630400</v>
      </c>
      <c r="J30" s="1">
        <f>SUM(J26:J29)</f>
        <v>366000</v>
      </c>
      <c r="K30" s="4">
        <f>G30-H30-I30-J30</f>
        <v>7360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bias</vt:lpstr>
      <vt:lpstr>n</vt:lpstr>
      <vt:lpstr>pbias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Roth</dc:creator>
  <cp:lastModifiedBy>Chantal Roth</cp:lastModifiedBy>
  <dcterms:created xsi:type="dcterms:W3CDTF">2020-02-10T15:22:20Z</dcterms:created>
  <dcterms:modified xsi:type="dcterms:W3CDTF">2020-02-12T07:44:07Z</dcterms:modified>
</cp:coreProperties>
</file>